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tables/table7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ables/table8.xml" ContentType="application/vnd.openxmlformats-officedocument.spreadsheetml.tab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i\OneDrive\Desktop\Michelle\Master Biologie\4. Masterarbeit\Laufkäfer\"/>
    </mc:Choice>
  </mc:AlternateContent>
  <xr:revisionPtr revIDLastSave="0" documentId="13_ncr:1_{C70FACAF-A71B-4482-858F-FCB2A209288E}" xr6:coauthVersionLast="47" xr6:coauthVersionMax="47" xr10:uidLastSave="{00000000-0000-0000-0000-000000000000}"/>
  <bookViews>
    <workbookView xWindow="-108" yWindow="-108" windowWidth="23256" windowHeight="12456" tabRatio="893" firstSheet="6" activeTab="7" xr2:uid="{CF54F7C5-527B-4F99-822E-D0299EDC2B3A}"/>
  </bookViews>
  <sheets>
    <sheet name="1." sheetId="1" r:id="rId1"/>
    <sheet name="2." sheetId="2" r:id="rId2"/>
    <sheet name="3." sheetId="3" r:id="rId3"/>
    <sheet name="4." sheetId="4" r:id="rId4"/>
    <sheet name="5." sheetId="5" r:id="rId5"/>
    <sheet name="6." sheetId="6" r:id="rId6"/>
    <sheet name="Diagramm Bodenproben" sheetId="12" r:id="rId7"/>
    <sheet name="CCA" sheetId="20" r:id="rId8"/>
    <sheet name="Total 2023" sheetId="8" r:id="rId9"/>
    <sheet name="Eigenschaften der Laufkäfer" sheetId="11" r:id="rId10"/>
    <sheet name="Dominanz" sheetId="10" r:id="rId11"/>
    <sheet name="Rote Liste Arten" sheetId="16" r:id="rId12"/>
    <sheet name="Autökologie" sheetId="7" r:id="rId13"/>
    <sheet name="Biomasse" sheetId="9" r:id="rId14"/>
    <sheet name="Aktivitätsdominanz pH &lt;&gt;7" sheetId="15" r:id="rId15"/>
    <sheet name="Gerückte Kreuztabelle" sheetId="14" r:id="rId16"/>
    <sheet name="Abweichungen" sheetId="18" r:id="rId17"/>
    <sheet name="Einteilung der Carabiden" sheetId="13" r:id="rId18"/>
    <sheet name="Niederschlagsmenge" sheetId="17" r:id="rId19"/>
    <sheet name="Feuchtigkeitspräferenz 2022" sheetId="19" r:id="rId2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6" i="19" l="1"/>
  <c r="E97" i="19"/>
  <c r="B96" i="19"/>
  <c r="B97" i="19"/>
  <c r="C97" i="19"/>
  <c r="D96" i="19"/>
  <c r="D97" i="19"/>
  <c r="AA93" i="19"/>
  <c r="C93" i="19"/>
  <c r="D93" i="19"/>
  <c r="E93" i="19"/>
  <c r="F93" i="19"/>
  <c r="G93" i="19"/>
  <c r="H93" i="19"/>
  <c r="I93" i="19"/>
  <c r="J93" i="19"/>
  <c r="K93" i="19"/>
  <c r="L93" i="19"/>
  <c r="M93" i="19"/>
  <c r="N93" i="19"/>
  <c r="O93" i="19"/>
  <c r="P93" i="19"/>
  <c r="Q93" i="19"/>
  <c r="R93" i="19"/>
  <c r="S93" i="19"/>
  <c r="T93" i="19"/>
  <c r="U93" i="19"/>
  <c r="V93" i="19"/>
  <c r="W93" i="19"/>
  <c r="X93" i="19"/>
  <c r="Y93" i="19"/>
  <c r="Z93" i="19"/>
  <c r="B93" i="19"/>
  <c r="AA92" i="19"/>
  <c r="C92" i="19"/>
  <c r="D92" i="19"/>
  <c r="E92" i="19"/>
  <c r="F92" i="19"/>
  <c r="G92" i="19"/>
  <c r="H92" i="19"/>
  <c r="I92" i="19"/>
  <c r="J92" i="19"/>
  <c r="K92" i="19"/>
  <c r="L92" i="19"/>
  <c r="M92" i="19"/>
  <c r="N92" i="19"/>
  <c r="O92" i="19"/>
  <c r="P92" i="19"/>
  <c r="Q92" i="19"/>
  <c r="R92" i="19"/>
  <c r="S92" i="19"/>
  <c r="T92" i="19"/>
  <c r="E96" i="19" s="1"/>
  <c r="U92" i="19"/>
  <c r="V92" i="19"/>
  <c r="W92" i="19"/>
  <c r="X92" i="19"/>
  <c r="Y92" i="19"/>
  <c r="Z92" i="19"/>
  <c r="B92" i="19"/>
  <c r="AA91" i="19"/>
  <c r="C91" i="19"/>
  <c r="D91" i="19"/>
  <c r="E91" i="19"/>
  <c r="F91" i="19"/>
  <c r="G91" i="19"/>
  <c r="H91" i="19"/>
  <c r="C95" i="19" s="1"/>
  <c r="I91" i="19"/>
  <c r="J91" i="19"/>
  <c r="K91" i="19"/>
  <c r="L91" i="19"/>
  <c r="M91" i="19"/>
  <c r="N91" i="19"/>
  <c r="D95" i="19" s="1"/>
  <c r="O91" i="19"/>
  <c r="P91" i="19"/>
  <c r="Q91" i="19"/>
  <c r="R91" i="19"/>
  <c r="S91" i="19"/>
  <c r="T91" i="19"/>
  <c r="E95" i="19" s="1"/>
  <c r="U91" i="19"/>
  <c r="V91" i="19"/>
  <c r="W91" i="19"/>
  <c r="X91" i="19"/>
  <c r="Y91" i="19"/>
  <c r="Z91" i="19"/>
  <c r="B91" i="19"/>
  <c r="B95" i="19" s="1"/>
  <c r="D82" i="11" l="1"/>
  <c r="R82" i="11"/>
  <c r="F82" i="11"/>
  <c r="B82" i="11" s="1"/>
  <c r="H10" i="8"/>
  <c r="H18" i="8"/>
  <c r="H19" i="8"/>
  <c r="H20" i="8"/>
  <c r="H23" i="8"/>
  <c r="H24" i="8"/>
  <c r="H25" i="8"/>
  <c r="H28" i="8"/>
  <c r="H33" i="8"/>
  <c r="H36" i="8"/>
  <c r="H39" i="8"/>
  <c r="H41" i="8"/>
  <c r="H42" i="8"/>
  <c r="H43" i="8"/>
  <c r="H45" i="8"/>
  <c r="H46" i="8"/>
  <c r="H52" i="8"/>
  <c r="H53" i="8"/>
  <c r="H54" i="8"/>
  <c r="H66" i="8"/>
  <c r="H68" i="8"/>
  <c r="H71" i="8"/>
  <c r="H73" i="8"/>
  <c r="H74" i="8"/>
  <c r="H75" i="8"/>
  <c r="H76" i="8"/>
  <c r="H77" i="8"/>
  <c r="H79" i="8"/>
  <c r="H7" i="8"/>
  <c r="W3" i="14"/>
  <c r="P18" i="10"/>
  <c r="D19" i="9"/>
  <c r="E19" i="9" s="1"/>
  <c r="T19" i="9" s="1"/>
  <c r="AW19" i="9"/>
  <c r="AP18" i="9"/>
  <c r="K76" i="8" l="1"/>
  <c r="P7" i="8"/>
  <c r="Q7" i="8"/>
  <c r="P8" i="8"/>
  <c r="Q8" i="8"/>
  <c r="R8" i="8"/>
  <c r="P9" i="8"/>
  <c r="V9" i="8" s="1"/>
  <c r="P10" i="8"/>
  <c r="V10" i="8" s="1"/>
  <c r="R11" i="8"/>
  <c r="S11" i="8"/>
  <c r="T11" i="8"/>
  <c r="R12" i="8"/>
  <c r="T12" i="8"/>
  <c r="R14" i="8"/>
  <c r="V14" i="8" s="1"/>
  <c r="P16" i="8"/>
  <c r="R16" i="8"/>
  <c r="P18" i="8"/>
  <c r="Q18" i="8"/>
  <c r="P19" i="8"/>
  <c r="V19" i="8" s="1"/>
  <c r="P20" i="8"/>
  <c r="V20" i="8" s="1"/>
  <c r="P22" i="8"/>
  <c r="T22" i="8"/>
  <c r="S23" i="8"/>
  <c r="V23" i="8" s="1"/>
  <c r="P24" i="8"/>
  <c r="Q24" i="8"/>
  <c r="V25" i="8"/>
  <c r="P26" i="8"/>
  <c r="Q26" i="8"/>
  <c r="R26" i="8"/>
  <c r="P27" i="8"/>
  <c r="Q27" i="8"/>
  <c r="P29" i="8"/>
  <c r="Q29" i="8"/>
  <c r="R29" i="8"/>
  <c r="P30" i="8"/>
  <c r="Q30" i="8"/>
  <c r="P31" i="8"/>
  <c r="Q31" i="8"/>
  <c r="Q33" i="8"/>
  <c r="V33" i="8" s="1"/>
  <c r="P37" i="8"/>
  <c r="R37" i="8"/>
  <c r="S37" i="8"/>
  <c r="T37" i="8"/>
  <c r="U37" i="8"/>
  <c r="R38" i="8"/>
  <c r="S38" i="8"/>
  <c r="T38" i="8"/>
  <c r="U38" i="8"/>
  <c r="T39" i="8"/>
  <c r="U39" i="8"/>
  <c r="P40" i="8"/>
  <c r="Q40" i="8"/>
  <c r="R40" i="8"/>
  <c r="Q41" i="8"/>
  <c r="V41" i="8" s="1"/>
  <c r="U43" i="8"/>
  <c r="V43" i="8" s="1"/>
  <c r="P44" i="8"/>
  <c r="V44" i="8" s="1"/>
  <c r="Q44" i="8"/>
  <c r="P45" i="8"/>
  <c r="Q45" i="8"/>
  <c r="P49" i="8"/>
  <c r="Q49" i="8"/>
  <c r="T49" i="8"/>
  <c r="Q51" i="8"/>
  <c r="V51" i="8" s="1"/>
  <c r="S55" i="8"/>
  <c r="V55" i="8" s="1"/>
  <c r="P56" i="8"/>
  <c r="Q56" i="8"/>
  <c r="P59" i="8"/>
  <c r="Q59" i="8"/>
  <c r="R59" i="8"/>
  <c r="S59" i="8"/>
  <c r="T59" i="8"/>
  <c r="P60" i="8"/>
  <c r="V60" i="8" s="1"/>
  <c r="Q60" i="8"/>
  <c r="P61" i="8"/>
  <c r="V61" i="8" s="1"/>
  <c r="Q62" i="8"/>
  <c r="U62" i="8"/>
  <c r="P69" i="8"/>
  <c r="Q69" i="8"/>
  <c r="R69" i="8"/>
  <c r="P70" i="8"/>
  <c r="V70" i="8" s="1"/>
  <c r="Q70" i="8"/>
  <c r="S71" i="8"/>
  <c r="V71" i="8" s="1"/>
  <c r="S74" i="8"/>
  <c r="T74" i="8"/>
  <c r="T75" i="8"/>
  <c r="U75" i="8"/>
  <c r="S76" i="8"/>
  <c r="T76" i="8"/>
  <c r="P77" i="8"/>
  <c r="V77" i="8" s="1"/>
  <c r="P79" i="8"/>
  <c r="V79" i="8" s="1"/>
  <c r="P80" i="8"/>
  <c r="Q80" i="8"/>
  <c r="R80" i="8"/>
  <c r="P81" i="8"/>
  <c r="R81" i="8"/>
  <c r="R82" i="8"/>
  <c r="V82" i="8" s="1"/>
  <c r="P6" i="8"/>
  <c r="V6" i="8" s="1"/>
  <c r="U5" i="8"/>
  <c r="T5" i="8"/>
  <c r="S5" i="8"/>
  <c r="V5" i="6"/>
  <c r="V12" i="6"/>
  <c r="V13" i="6"/>
  <c r="V14" i="6"/>
  <c r="V15" i="6"/>
  <c r="V16" i="6"/>
  <c r="V17" i="6"/>
  <c r="V18" i="6"/>
  <c r="V19" i="6"/>
  <c r="V20" i="6"/>
  <c r="V21" i="6"/>
  <c r="V22" i="6"/>
  <c r="V23" i="6"/>
  <c r="V24" i="6"/>
  <c r="V25" i="6"/>
  <c r="V26" i="6"/>
  <c r="V27" i="6"/>
  <c r="V28" i="6"/>
  <c r="V29" i="6"/>
  <c r="V30" i="6"/>
  <c r="V31" i="6"/>
  <c r="V32" i="6"/>
  <c r="V33" i="6"/>
  <c r="V34" i="6"/>
  <c r="V35" i="6"/>
  <c r="V36" i="6"/>
  <c r="V37" i="6"/>
  <c r="V38" i="6"/>
  <c r="V39" i="6"/>
  <c r="V40" i="6"/>
  <c r="V41" i="6"/>
  <c r="V42" i="6"/>
  <c r="V43" i="6"/>
  <c r="V44" i="6"/>
  <c r="V45" i="6"/>
  <c r="V46" i="6"/>
  <c r="V47" i="6"/>
  <c r="V48" i="6"/>
  <c r="V49" i="6"/>
  <c r="V50" i="6"/>
  <c r="V51" i="6"/>
  <c r="V52" i="6"/>
  <c r="V53" i="6"/>
  <c r="V54" i="6"/>
  <c r="V55" i="6"/>
  <c r="V56" i="6"/>
  <c r="V57" i="6"/>
  <c r="V58" i="6"/>
  <c r="V59" i="6"/>
  <c r="V60" i="6"/>
  <c r="V61" i="6"/>
  <c r="V62" i="6"/>
  <c r="V63" i="6"/>
  <c r="V64" i="6"/>
  <c r="V65" i="6"/>
  <c r="V66" i="6"/>
  <c r="V67" i="6"/>
  <c r="V68" i="6"/>
  <c r="V69" i="6"/>
  <c r="V70" i="6"/>
  <c r="V71" i="6"/>
  <c r="V72" i="6"/>
  <c r="V73" i="6"/>
  <c r="V74" i="6"/>
  <c r="V75" i="6"/>
  <c r="V76" i="6"/>
  <c r="V77" i="6"/>
  <c r="V78" i="6"/>
  <c r="V79" i="6"/>
  <c r="V80" i="6"/>
  <c r="V81" i="6"/>
  <c r="V82" i="6"/>
  <c r="V8" i="6"/>
  <c r="V9" i="6"/>
  <c r="V10" i="6"/>
  <c r="V11" i="6"/>
  <c r="V6" i="6"/>
  <c r="V7" i="6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O41" i="6"/>
  <c r="O42" i="6"/>
  <c r="O43" i="6"/>
  <c r="O44" i="6"/>
  <c r="O45" i="6"/>
  <c r="O46" i="6"/>
  <c r="O47" i="6"/>
  <c r="O48" i="6"/>
  <c r="O49" i="6"/>
  <c r="O50" i="6"/>
  <c r="O51" i="6"/>
  <c r="O52" i="6"/>
  <c r="O53" i="6"/>
  <c r="O54" i="6"/>
  <c r="O55" i="6"/>
  <c r="O56" i="6"/>
  <c r="O57" i="6"/>
  <c r="O58" i="6"/>
  <c r="O59" i="6"/>
  <c r="O60" i="6"/>
  <c r="O61" i="6"/>
  <c r="O62" i="6"/>
  <c r="O63" i="6"/>
  <c r="O64" i="6"/>
  <c r="O65" i="6"/>
  <c r="O66" i="6"/>
  <c r="O67" i="6"/>
  <c r="O68" i="6"/>
  <c r="O69" i="6"/>
  <c r="O70" i="6"/>
  <c r="O71" i="6"/>
  <c r="O72" i="6"/>
  <c r="O73" i="6"/>
  <c r="O74" i="6"/>
  <c r="O75" i="6"/>
  <c r="O76" i="6"/>
  <c r="O77" i="6"/>
  <c r="O78" i="6"/>
  <c r="O79" i="6"/>
  <c r="O80" i="6"/>
  <c r="O81" i="6"/>
  <c r="O82" i="6"/>
  <c r="O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5" i="6"/>
  <c r="V6" i="5"/>
  <c r="V7" i="5"/>
  <c r="V8" i="5"/>
  <c r="V9" i="5"/>
  <c r="V10" i="5"/>
  <c r="V11" i="5"/>
  <c r="V12" i="5"/>
  <c r="V13" i="5"/>
  <c r="V14" i="5"/>
  <c r="V15" i="5"/>
  <c r="V16" i="5"/>
  <c r="V17" i="5"/>
  <c r="V18" i="5"/>
  <c r="V19" i="5"/>
  <c r="V20" i="5"/>
  <c r="V21" i="5"/>
  <c r="V22" i="5"/>
  <c r="V23" i="5"/>
  <c r="V24" i="5"/>
  <c r="V25" i="5"/>
  <c r="V26" i="5"/>
  <c r="V27" i="5"/>
  <c r="V28" i="5"/>
  <c r="V29" i="5"/>
  <c r="V30" i="5"/>
  <c r="V31" i="5"/>
  <c r="V32" i="5"/>
  <c r="V33" i="5"/>
  <c r="V34" i="5"/>
  <c r="V35" i="5"/>
  <c r="V36" i="5"/>
  <c r="V37" i="5"/>
  <c r="V38" i="5"/>
  <c r="V39" i="5"/>
  <c r="V40" i="5"/>
  <c r="V41" i="5"/>
  <c r="V42" i="5"/>
  <c r="V43" i="5"/>
  <c r="V44" i="5"/>
  <c r="V45" i="5"/>
  <c r="V46" i="5"/>
  <c r="V47" i="5"/>
  <c r="V48" i="5"/>
  <c r="V49" i="5"/>
  <c r="V50" i="5"/>
  <c r="V51" i="5"/>
  <c r="V52" i="5"/>
  <c r="V53" i="5"/>
  <c r="V54" i="5"/>
  <c r="V55" i="5"/>
  <c r="V56" i="5"/>
  <c r="V57" i="5"/>
  <c r="V58" i="5"/>
  <c r="V59" i="5"/>
  <c r="V60" i="5"/>
  <c r="V61" i="5"/>
  <c r="V62" i="5"/>
  <c r="V63" i="5"/>
  <c r="V64" i="5"/>
  <c r="V65" i="5"/>
  <c r="V66" i="5"/>
  <c r="V67" i="5"/>
  <c r="V68" i="5"/>
  <c r="V69" i="5"/>
  <c r="V70" i="5"/>
  <c r="V71" i="5"/>
  <c r="V72" i="5"/>
  <c r="V73" i="5"/>
  <c r="V74" i="5"/>
  <c r="V75" i="5"/>
  <c r="V76" i="5"/>
  <c r="V77" i="5"/>
  <c r="V78" i="5"/>
  <c r="V79" i="5"/>
  <c r="V80" i="5"/>
  <c r="V81" i="5"/>
  <c r="V82" i="5"/>
  <c r="V5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68" i="5"/>
  <c r="O69" i="5"/>
  <c r="O70" i="5"/>
  <c r="O71" i="5"/>
  <c r="O72" i="5"/>
  <c r="O73" i="5"/>
  <c r="O74" i="5"/>
  <c r="O75" i="5"/>
  <c r="O76" i="5"/>
  <c r="O77" i="5"/>
  <c r="O78" i="5"/>
  <c r="O79" i="5"/>
  <c r="O80" i="5"/>
  <c r="O81" i="5"/>
  <c r="O82" i="5"/>
  <c r="O6" i="5"/>
  <c r="O7" i="5"/>
  <c r="O8" i="5"/>
  <c r="O9" i="5"/>
  <c r="O10" i="5"/>
  <c r="O11" i="5"/>
  <c r="O12" i="5"/>
  <c r="O13" i="5"/>
  <c r="O14" i="5"/>
  <c r="O15" i="5"/>
  <c r="O16" i="5"/>
  <c r="O17" i="5"/>
  <c r="O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5" i="5"/>
  <c r="V6" i="4"/>
  <c r="V7" i="4"/>
  <c r="V8" i="4"/>
  <c r="V9" i="4"/>
  <c r="V10" i="4"/>
  <c r="V11" i="4"/>
  <c r="V12" i="4"/>
  <c r="V13" i="4"/>
  <c r="V14" i="4"/>
  <c r="V15" i="4"/>
  <c r="V16" i="4"/>
  <c r="V17" i="4"/>
  <c r="V18" i="4"/>
  <c r="V19" i="4"/>
  <c r="V20" i="4"/>
  <c r="V21" i="4"/>
  <c r="V22" i="4"/>
  <c r="V23" i="4"/>
  <c r="V24" i="4"/>
  <c r="V25" i="4"/>
  <c r="V26" i="4"/>
  <c r="V27" i="4"/>
  <c r="V28" i="4"/>
  <c r="V29" i="4"/>
  <c r="V30" i="4"/>
  <c r="V31" i="4"/>
  <c r="V32" i="4"/>
  <c r="V33" i="4"/>
  <c r="V34" i="4"/>
  <c r="V35" i="4"/>
  <c r="V36" i="4"/>
  <c r="V37" i="4"/>
  <c r="V38" i="4"/>
  <c r="V39" i="4"/>
  <c r="V40" i="4"/>
  <c r="V41" i="4"/>
  <c r="V42" i="4"/>
  <c r="V43" i="4"/>
  <c r="V44" i="4"/>
  <c r="V45" i="4"/>
  <c r="V46" i="4"/>
  <c r="V47" i="4"/>
  <c r="V48" i="4"/>
  <c r="V49" i="4"/>
  <c r="V50" i="4"/>
  <c r="V51" i="4"/>
  <c r="V52" i="4"/>
  <c r="V53" i="4"/>
  <c r="V54" i="4"/>
  <c r="V55" i="4"/>
  <c r="V56" i="4"/>
  <c r="V57" i="4"/>
  <c r="V58" i="4"/>
  <c r="V59" i="4"/>
  <c r="V60" i="4"/>
  <c r="V61" i="4"/>
  <c r="V62" i="4"/>
  <c r="V63" i="4"/>
  <c r="V64" i="4"/>
  <c r="V65" i="4"/>
  <c r="V66" i="4"/>
  <c r="V67" i="4"/>
  <c r="V68" i="4"/>
  <c r="V69" i="4"/>
  <c r="V70" i="4"/>
  <c r="V71" i="4"/>
  <c r="V72" i="4"/>
  <c r="V73" i="4"/>
  <c r="V74" i="4"/>
  <c r="V75" i="4"/>
  <c r="V76" i="4"/>
  <c r="V77" i="4"/>
  <c r="V78" i="4"/>
  <c r="V79" i="4"/>
  <c r="V80" i="4"/>
  <c r="V81" i="4"/>
  <c r="V82" i="4"/>
  <c r="V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5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25" i="4"/>
  <c r="H26" i="4"/>
  <c r="H27" i="4"/>
  <c r="H28" i="4"/>
  <c r="H29" i="4"/>
  <c r="H30" i="4"/>
  <c r="H31" i="4"/>
  <c r="H32" i="4"/>
  <c r="H19" i="4"/>
  <c r="H20" i="4"/>
  <c r="H21" i="4"/>
  <c r="H22" i="4"/>
  <c r="H23" i="4"/>
  <c r="H24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5" i="4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V34" i="3"/>
  <c r="V35" i="3"/>
  <c r="V36" i="3"/>
  <c r="V37" i="3"/>
  <c r="V38" i="3"/>
  <c r="V39" i="3"/>
  <c r="V40" i="3"/>
  <c r="V41" i="3"/>
  <c r="V42" i="3"/>
  <c r="V43" i="3"/>
  <c r="V44" i="3"/>
  <c r="V45" i="3"/>
  <c r="V46" i="3"/>
  <c r="V47" i="3"/>
  <c r="V48" i="3"/>
  <c r="V49" i="3"/>
  <c r="V50" i="3"/>
  <c r="V51" i="3"/>
  <c r="V52" i="3"/>
  <c r="V53" i="3"/>
  <c r="V54" i="3"/>
  <c r="V55" i="3"/>
  <c r="V56" i="3"/>
  <c r="V57" i="3"/>
  <c r="V58" i="3"/>
  <c r="V59" i="3"/>
  <c r="V60" i="3"/>
  <c r="V61" i="3"/>
  <c r="V62" i="3"/>
  <c r="V63" i="3"/>
  <c r="V64" i="3"/>
  <c r="V65" i="3"/>
  <c r="V66" i="3"/>
  <c r="V67" i="3"/>
  <c r="V68" i="3"/>
  <c r="V69" i="3"/>
  <c r="V70" i="3"/>
  <c r="V71" i="3"/>
  <c r="V72" i="3"/>
  <c r="V73" i="3"/>
  <c r="V74" i="3"/>
  <c r="V75" i="3"/>
  <c r="V76" i="3"/>
  <c r="V77" i="3"/>
  <c r="V78" i="3"/>
  <c r="V79" i="3"/>
  <c r="V80" i="3"/>
  <c r="V81" i="3"/>
  <c r="V82" i="3"/>
  <c r="V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5" i="3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5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42" i="2"/>
  <c r="H43" i="2"/>
  <c r="H44" i="2"/>
  <c r="H45" i="2"/>
  <c r="H46" i="2"/>
  <c r="H47" i="2"/>
  <c r="H48" i="2"/>
  <c r="H49" i="2"/>
  <c r="H50" i="2"/>
  <c r="H32" i="2"/>
  <c r="H33" i="2"/>
  <c r="H34" i="2"/>
  <c r="H35" i="2"/>
  <c r="H36" i="2"/>
  <c r="H37" i="2"/>
  <c r="H38" i="2"/>
  <c r="H39" i="2"/>
  <c r="H40" i="2"/>
  <c r="H41" i="2"/>
  <c r="H25" i="2"/>
  <c r="H26" i="2"/>
  <c r="H27" i="2"/>
  <c r="H28" i="2"/>
  <c r="H29" i="2"/>
  <c r="H30" i="2"/>
  <c r="H31" i="2"/>
  <c r="H18" i="2"/>
  <c r="H19" i="2"/>
  <c r="H20" i="2"/>
  <c r="H21" i="2"/>
  <c r="H22" i="2"/>
  <c r="H23" i="2"/>
  <c r="H24" i="2"/>
  <c r="H11" i="2"/>
  <c r="H12" i="2"/>
  <c r="H13" i="2"/>
  <c r="H14" i="2"/>
  <c r="H15" i="2"/>
  <c r="H16" i="2"/>
  <c r="H17" i="2"/>
  <c r="H6" i="2"/>
  <c r="H7" i="2"/>
  <c r="H8" i="2"/>
  <c r="H9" i="2"/>
  <c r="H10" i="2"/>
  <c r="H5" i="2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24" i="1"/>
  <c r="V25" i="1"/>
  <c r="V26" i="1"/>
  <c r="V27" i="1"/>
  <c r="V28" i="1"/>
  <c r="V14" i="1"/>
  <c r="V15" i="1"/>
  <c r="V16" i="1"/>
  <c r="V17" i="1"/>
  <c r="V18" i="1"/>
  <c r="V19" i="1"/>
  <c r="V20" i="1"/>
  <c r="V21" i="1"/>
  <c r="V22" i="1"/>
  <c r="V23" i="1"/>
  <c r="V6" i="1"/>
  <c r="V7" i="1"/>
  <c r="V8" i="1"/>
  <c r="V9" i="1"/>
  <c r="V10" i="1"/>
  <c r="V11" i="1"/>
  <c r="V12" i="1"/>
  <c r="V13" i="1"/>
  <c r="V5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6" i="1"/>
  <c r="O7" i="1"/>
  <c r="O8" i="1"/>
  <c r="O5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64" i="1"/>
  <c r="H65" i="1"/>
  <c r="H66" i="1"/>
  <c r="H67" i="1"/>
  <c r="H68" i="1"/>
  <c r="H69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40" i="1"/>
  <c r="H41" i="1"/>
  <c r="H42" i="1"/>
  <c r="H43" i="1"/>
  <c r="H44" i="1"/>
  <c r="H45" i="1"/>
  <c r="H30" i="1"/>
  <c r="H31" i="1"/>
  <c r="H32" i="1"/>
  <c r="H33" i="1"/>
  <c r="H34" i="1"/>
  <c r="H35" i="1"/>
  <c r="H36" i="1"/>
  <c r="H37" i="1"/>
  <c r="H38" i="1"/>
  <c r="H39" i="1"/>
  <c r="H23" i="1"/>
  <c r="H24" i="1"/>
  <c r="H25" i="1"/>
  <c r="H26" i="1"/>
  <c r="H27" i="1"/>
  <c r="H28" i="1"/>
  <c r="H29" i="1"/>
  <c r="H13" i="1"/>
  <c r="H14" i="1"/>
  <c r="H15" i="1"/>
  <c r="H16" i="1"/>
  <c r="H17" i="1"/>
  <c r="H18" i="1"/>
  <c r="H19" i="1"/>
  <c r="H20" i="1"/>
  <c r="H21" i="1"/>
  <c r="H22" i="1"/>
  <c r="H6" i="1"/>
  <c r="H7" i="1"/>
  <c r="H8" i="1"/>
  <c r="H9" i="1"/>
  <c r="H10" i="1"/>
  <c r="H11" i="1"/>
  <c r="H12" i="1"/>
  <c r="H5" i="1"/>
  <c r="I34" i="8"/>
  <c r="J34" i="8"/>
  <c r="M34" i="8"/>
  <c r="L36" i="8"/>
  <c r="M36" i="8"/>
  <c r="N36" i="8"/>
  <c r="J37" i="8"/>
  <c r="K37" i="8"/>
  <c r="L37" i="8"/>
  <c r="M37" i="8"/>
  <c r="N37" i="8"/>
  <c r="J38" i="8"/>
  <c r="K38" i="8"/>
  <c r="L38" i="8"/>
  <c r="M38" i="8"/>
  <c r="N38" i="8"/>
  <c r="J40" i="8"/>
  <c r="K42" i="8"/>
  <c r="I44" i="8"/>
  <c r="L46" i="8"/>
  <c r="I49" i="8"/>
  <c r="J49" i="8"/>
  <c r="K49" i="8"/>
  <c r="L49" i="8"/>
  <c r="I51" i="8"/>
  <c r="L52" i="8"/>
  <c r="N53" i="8"/>
  <c r="L54" i="8"/>
  <c r="M54" i="8"/>
  <c r="N54" i="8"/>
  <c r="L55" i="8"/>
  <c r="M55" i="8"/>
  <c r="N55" i="8"/>
  <c r="N56" i="8"/>
  <c r="I58" i="8"/>
  <c r="K58" i="8"/>
  <c r="I59" i="8"/>
  <c r="J59" i="8"/>
  <c r="K59" i="8"/>
  <c r="L59" i="8"/>
  <c r="M59" i="8"/>
  <c r="N59" i="8"/>
  <c r="K60" i="8"/>
  <c r="L60" i="8"/>
  <c r="M60" i="8"/>
  <c r="N60" i="8"/>
  <c r="K61" i="8"/>
  <c r="M61" i="8"/>
  <c r="K62" i="8"/>
  <c r="L62" i="8"/>
  <c r="M62" i="8"/>
  <c r="N62" i="8"/>
  <c r="J66" i="8"/>
  <c r="K68" i="8"/>
  <c r="N68" i="8"/>
  <c r="I69" i="8"/>
  <c r="J69" i="8"/>
  <c r="K69" i="8"/>
  <c r="M69" i="8"/>
  <c r="N69" i="8"/>
  <c r="J70" i="8"/>
  <c r="K70" i="8"/>
  <c r="N73" i="8"/>
  <c r="J77" i="8"/>
  <c r="I80" i="8"/>
  <c r="J80" i="8"/>
  <c r="K80" i="8"/>
  <c r="J81" i="8"/>
  <c r="K81" i="8"/>
  <c r="N81" i="8"/>
  <c r="J32" i="8"/>
  <c r="I11" i="8"/>
  <c r="M11" i="8"/>
  <c r="K12" i="8"/>
  <c r="M12" i="8"/>
  <c r="I13" i="8"/>
  <c r="N13" i="8"/>
  <c r="J14" i="8"/>
  <c r="K15" i="8"/>
  <c r="M15" i="8"/>
  <c r="N15" i="8"/>
  <c r="I16" i="8"/>
  <c r="K16" i="8"/>
  <c r="M16" i="8"/>
  <c r="N16" i="8"/>
  <c r="K17" i="8"/>
  <c r="L19" i="8"/>
  <c r="M19" i="8"/>
  <c r="N19" i="8"/>
  <c r="K21" i="8"/>
  <c r="L21" i="8"/>
  <c r="M21" i="8"/>
  <c r="N21" i="8"/>
  <c r="N22" i="8"/>
  <c r="I24" i="8"/>
  <c r="I26" i="8"/>
  <c r="J26" i="8"/>
  <c r="K26" i="8"/>
  <c r="N28" i="8"/>
  <c r="I29" i="8"/>
  <c r="K29" i="8"/>
  <c r="M29" i="8"/>
  <c r="N29" i="8"/>
  <c r="I8" i="8"/>
  <c r="J8" i="8"/>
  <c r="K8" i="8"/>
  <c r="N8" i="8"/>
  <c r="I6" i="8"/>
  <c r="N6" i="8"/>
  <c r="B9" i="8"/>
  <c r="H9" i="8" s="1"/>
  <c r="B11" i="8"/>
  <c r="E11" i="8"/>
  <c r="C12" i="8"/>
  <c r="H12" i="8" s="1"/>
  <c r="D12" i="8"/>
  <c r="B13" i="8"/>
  <c r="D13" i="8"/>
  <c r="D14" i="8"/>
  <c r="H14" i="8" s="1"/>
  <c r="D15" i="8"/>
  <c r="H15" i="8" s="1"/>
  <c r="B16" i="8"/>
  <c r="D16" i="8"/>
  <c r="E16" i="8"/>
  <c r="F16" i="8"/>
  <c r="G16" i="8"/>
  <c r="B17" i="8"/>
  <c r="D17" i="8"/>
  <c r="F17" i="8"/>
  <c r="G17" i="8"/>
  <c r="C21" i="8"/>
  <c r="D21" i="8"/>
  <c r="E21" i="8"/>
  <c r="F21" i="8"/>
  <c r="G21" i="8"/>
  <c r="B22" i="8"/>
  <c r="D22" i="8"/>
  <c r="F22" i="8"/>
  <c r="G22" i="8"/>
  <c r="C26" i="8"/>
  <c r="H26" i="8" s="1"/>
  <c r="C27" i="8"/>
  <c r="H27" i="8" s="1"/>
  <c r="C29" i="8"/>
  <c r="H29" i="8" s="1"/>
  <c r="C30" i="8"/>
  <c r="H30" i="8" s="1"/>
  <c r="B31" i="8"/>
  <c r="H31" i="8" s="1"/>
  <c r="B32" i="8"/>
  <c r="D32" i="8"/>
  <c r="E32" i="8"/>
  <c r="F32" i="8"/>
  <c r="B34" i="8"/>
  <c r="H34" i="8" s="1"/>
  <c r="B35" i="8"/>
  <c r="H35" i="8" s="1"/>
  <c r="B37" i="8"/>
  <c r="D37" i="8"/>
  <c r="E37" i="8"/>
  <c r="F37" i="8"/>
  <c r="G37" i="8"/>
  <c r="B38" i="8"/>
  <c r="D38" i="8"/>
  <c r="E38" i="8"/>
  <c r="F38" i="8"/>
  <c r="G38" i="8"/>
  <c r="C40" i="8"/>
  <c r="E40" i="8"/>
  <c r="D44" i="8"/>
  <c r="E44" i="8"/>
  <c r="B47" i="8"/>
  <c r="D47" i="8"/>
  <c r="B48" i="8"/>
  <c r="D48" i="8"/>
  <c r="F48" i="8"/>
  <c r="D49" i="8"/>
  <c r="H49" i="8" s="1"/>
  <c r="B50" i="8"/>
  <c r="F50" i="8"/>
  <c r="B51" i="8"/>
  <c r="D51" i="8"/>
  <c r="F51" i="8"/>
  <c r="G55" i="8"/>
  <c r="H55" i="8" s="1"/>
  <c r="G56" i="8"/>
  <c r="H56" i="8" s="1"/>
  <c r="B57" i="8"/>
  <c r="C57" i="8"/>
  <c r="D57" i="8"/>
  <c r="E57" i="8"/>
  <c r="B58" i="8"/>
  <c r="C58" i="8"/>
  <c r="D58" i="8"/>
  <c r="E58" i="8"/>
  <c r="B59" i="8"/>
  <c r="C59" i="8"/>
  <c r="E59" i="8"/>
  <c r="F59" i="8"/>
  <c r="G59" i="8"/>
  <c r="C60" i="8"/>
  <c r="E60" i="8"/>
  <c r="F60" i="8"/>
  <c r="G60" i="8"/>
  <c r="F61" i="8"/>
  <c r="H61" i="8" s="1"/>
  <c r="C62" i="8"/>
  <c r="D62" i="8"/>
  <c r="E62" i="8"/>
  <c r="G62" i="8"/>
  <c r="C63" i="8"/>
  <c r="H63" i="8" s="1"/>
  <c r="B64" i="8"/>
  <c r="D64" i="8"/>
  <c r="E64" i="8"/>
  <c r="F64" i="8"/>
  <c r="F65" i="8"/>
  <c r="H65" i="8" s="1"/>
  <c r="F67" i="8"/>
  <c r="H67" i="8" s="1"/>
  <c r="B69" i="8"/>
  <c r="C69" i="8"/>
  <c r="D69" i="8"/>
  <c r="E69" i="8"/>
  <c r="F69" i="8"/>
  <c r="G69" i="8"/>
  <c r="B70" i="8"/>
  <c r="D70" i="8"/>
  <c r="F70" i="8"/>
  <c r="B72" i="8"/>
  <c r="G72" i="8"/>
  <c r="C78" i="8"/>
  <c r="H78" i="8" s="1"/>
  <c r="B80" i="8"/>
  <c r="C80" i="8"/>
  <c r="B81" i="8"/>
  <c r="D81" i="8"/>
  <c r="F81" i="8"/>
  <c r="B82" i="8"/>
  <c r="C82" i="8"/>
  <c r="D82" i="8"/>
  <c r="C6" i="8"/>
  <c r="B8" i="8"/>
  <c r="C8" i="8"/>
  <c r="D8" i="8"/>
  <c r="E8" i="8"/>
  <c r="G5" i="8"/>
  <c r="F5" i="8"/>
  <c r="B5" i="8"/>
  <c r="H80" i="8" l="1"/>
  <c r="V7" i="8"/>
  <c r="V74" i="8"/>
  <c r="V62" i="8"/>
  <c r="V30" i="8"/>
  <c r="H13" i="8"/>
  <c r="H72" i="8"/>
  <c r="H40" i="8"/>
  <c r="V75" i="8"/>
  <c r="V31" i="8"/>
  <c r="V22" i="8"/>
  <c r="V81" i="8"/>
  <c r="V27" i="8"/>
  <c r="G86" i="8"/>
  <c r="V38" i="8"/>
  <c r="V69" i="8"/>
  <c r="H64" i="8"/>
  <c r="N86" i="8"/>
  <c r="H50" i="8"/>
  <c r="H82" i="8"/>
  <c r="H32" i="8"/>
  <c r="E86" i="8"/>
  <c r="H69" i="8"/>
  <c r="H22" i="8"/>
  <c r="H60" i="8"/>
  <c r="H48" i="8"/>
  <c r="H37" i="8"/>
  <c r="H17" i="8"/>
  <c r="D86" i="8"/>
  <c r="H81" i="8"/>
  <c r="H70" i="8"/>
  <c r="H58" i="8"/>
  <c r="V45" i="8"/>
  <c r="H8" i="8"/>
  <c r="H51" i="8"/>
  <c r="H47" i="8"/>
  <c r="H6" i="8"/>
  <c r="C86" i="8"/>
  <c r="H62" i="8"/>
  <c r="H38" i="8"/>
  <c r="B86" i="8"/>
  <c r="H5" i="8"/>
  <c r="H44" i="8"/>
  <c r="H21" i="8"/>
  <c r="V16" i="8"/>
  <c r="F86" i="8"/>
  <c r="H59" i="8"/>
  <c r="H57" i="8"/>
  <c r="H16" i="8"/>
  <c r="H11" i="8"/>
  <c r="V5" i="8"/>
  <c r="V49" i="8"/>
  <c r="V12" i="8"/>
  <c r="V8" i="8"/>
  <c r="I86" i="8"/>
  <c r="M86" i="8"/>
  <c r="V80" i="8"/>
  <c r="V59" i="8"/>
  <c r="V40" i="8"/>
  <c r="V26" i="8"/>
  <c r="V56" i="8"/>
  <c r="V39" i="8"/>
  <c r="V18" i="8"/>
  <c r="V11" i="8"/>
  <c r="J86" i="8"/>
  <c r="V37" i="8"/>
  <c r="V29" i="8"/>
  <c r="V24" i="8"/>
  <c r="V76" i="8"/>
  <c r="L86" i="8"/>
  <c r="K86" i="8"/>
  <c r="D26" i="12" l="1"/>
  <c r="C26" i="12"/>
  <c r="H86" i="8"/>
  <c r="L16" i="17" l="1"/>
  <c r="K16" i="17"/>
  <c r="H16" i="17"/>
  <c r="I16" i="17"/>
  <c r="F16" i="17"/>
  <c r="E16" i="17"/>
  <c r="C16" i="17"/>
  <c r="B16" i="17"/>
  <c r="I4" i="16"/>
  <c r="I6" i="16"/>
  <c r="I8" i="16"/>
  <c r="I9" i="16"/>
  <c r="I10" i="16"/>
  <c r="P4" i="16"/>
  <c r="I15" i="16"/>
  <c r="I16" i="16"/>
  <c r="D7" i="12" l="1"/>
  <c r="D6" i="12"/>
  <c r="D4" i="12"/>
  <c r="D77" i="15"/>
  <c r="D76" i="15"/>
  <c r="E73" i="15"/>
  <c r="E72" i="15"/>
  <c r="E71" i="15"/>
  <c r="E69" i="15"/>
  <c r="D65" i="15"/>
  <c r="E64" i="15"/>
  <c r="D63" i="15"/>
  <c r="D61" i="15"/>
  <c r="E51" i="15"/>
  <c r="D50" i="15"/>
  <c r="D44" i="15"/>
  <c r="D43" i="15"/>
  <c r="E41" i="15"/>
  <c r="D40" i="15"/>
  <c r="D39" i="15"/>
  <c r="E37" i="15"/>
  <c r="E33" i="15"/>
  <c r="E32" i="15"/>
  <c r="D31" i="15"/>
  <c r="D28" i="15"/>
  <c r="E26" i="15"/>
  <c r="D25" i="15"/>
  <c r="E21" i="15"/>
  <c r="D16" i="15"/>
  <c r="D8" i="15"/>
  <c r="D5" i="15"/>
  <c r="K66" i="10" l="1"/>
  <c r="J66" i="10"/>
  <c r="G84" i="11"/>
  <c r="H84" i="11"/>
  <c r="I84" i="11"/>
  <c r="J84" i="11"/>
  <c r="K84" i="11"/>
  <c r="L84" i="11"/>
  <c r="C84" i="11" s="1"/>
  <c r="M84" i="11"/>
  <c r="N84" i="11"/>
  <c r="O84" i="11"/>
  <c r="P84" i="11"/>
  <c r="Q84" i="11"/>
  <c r="R84" i="11"/>
  <c r="S84" i="11"/>
  <c r="T84" i="11"/>
  <c r="U84" i="11"/>
  <c r="V84" i="11"/>
  <c r="W84" i="11"/>
  <c r="F84" i="11"/>
  <c r="G83" i="11"/>
  <c r="H83" i="11"/>
  <c r="I83" i="11"/>
  <c r="J83" i="11"/>
  <c r="K83" i="11"/>
  <c r="L83" i="11"/>
  <c r="M83" i="11"/>
  <c r="C83" i="11" s="1"/>
  <c r="N83" i="11"/>
  <c r="O83" i="11"/>
  <c r="P83" i="11"/>
  <c r="Q83" i="11"/>
  <c r="R83" i="11"/>
  <c r="D83" i="11" s="1"/>
  <c r="S83" i="11"/>
  <c r="T83" i="11"/>
  <c r="U83" i="11"/>
  <c r="V83" i="11"/>
  <c r="W83" i="11"/>
  <c r="F83" i="11"/>
  <c r="B83" i="11" s="1"/>
  <c r="H82" i="11"/>
  <c r="I82" i="11"/>
  <c r="J82" i="11"/>
  <c r="K82" i="11"/>
  <c r="L82" i="11"/>
  <c r="M82" i="11"/>
  <c r="N82" i="11"/>
  <c r="O82" i="11"/>
  <c r="P82" i="11"/>
  <c r="Q82" i="11"/>
  <c r="S82" i="11"/>
  <c r="T82" i="11"/>
  <c r="U82" i="11"/>
  <c r="V82" i="11"/>
  <c r="W82" i="11"/>
  <c r="G82" i="11"/>
  <c r="L35" i="10"/>
  <c r="C82" i="11" l="1"/>
  <c r="D84" i="11"/>
  <c r="B84" i="11"/>
  <c r="H3" i="10"/>
  <c r="D15" i="12" l="1"/>
  <c r="C15" i="12"/>
  <c r="D14" i="12"/>
  <c r="D12" i="12"/>
  <c r="C12" i="12"/>
  <c r="T9" i="10" l="1"/>
  <c r="E31" i="15"/>
  <c r="E39" i="15"/>
  <c r="D41" i="15"/>
  <c r="D69" i="15"/>
  <c r="E75" i="15"/>
  <c r="E77" i="15"/>
  <c r="D21" i="15"/>
  <c r="E8" i="15"/>
  <c r="E7" i="15"/>
  <c r="D12" i="15"/>
  <c r="D17" i="15"/>
  <c r="D22" i="15"/>
  <c r="D26" i="15"/>
  <c r="E34" i="15"/>
  <c r="D38" i="15"/>
  <c r="E40" i="15"/>
  <c r="D42" i="15"/>
  <c r="E44" i="15"/>
  <c r="E50" i="15"/>
  <c r="D51" i="15"/>
  <c r="E52" i="15"/>
  <c r="D54" i="15"/>
  <c r="D59" i="15"/>
  <c r="D64" i="15"/>
  <c r="E66" i="15"/>
  <c r="D66" i="15"/>
  <c r="D71" i="15"/>
  <c r="E74" i="15"/>
  <c r="D75" i="15"/>
  <c r="E48" i="15"/>
  <c r="E63" i="15"/>
  <c r="E65" i="15"/>
  <c r="E70" i="15"/>
  <c r="E45" i="15"/>
  <c r="E11" i="15"/>
  <c r="E61" i="15"/>
  <c r="E76" i="15"/>
  <c r="D55" i="15"/>
  <c r="D62" i="15"/>
  <c r="D70" i="15"/>
  <c r="D80" i="15"/>
  <c r="D7" i="15"/>
  <c r="D15" i="15"/>
  <c r="D29" i="15"/>
  <c r="D33" i="15"/>
  <c r="D45" i="15"/>
  <c r="D46" i="15"/>
  <c r="D48" i="15"/>
  <c r="P4" i="10"/>
  <c r="V4" i="10"/>
  <c r="P5" i="10"/>
  <c r="Q5" i="10"/>
  <c r="V5" i="10"/>
  <c r="P6" i="10"/>
  <c r="Q6" i="10"/>
  <c r="R6" i="10"/>
  <c r="V6" i="10"/>
  <c r="P7" i="10"/>
  <c r="V7" i="10"/>
  <c r="P8" i="10"/>
  <c r="V8" i="10"/>
  <c r="R9" i="10"/>
  <c r="S9" i="10"/>
  <c r="V9" i="10"/>
  <c r="R10" i="10"/>
  <c r="T10" i="10"/>
  <c r="V10" i="10"/>
  <c r="R12" i="10"/>
  <c r="V12" i="10"/>
  <c r="P14" i="10"/>
  <c r="R14" i="10"/>
  <c r="V14" i="10"/>
  <c r="P16" i="10"/>
  <c r="Q16" i="10"/>
  <c r="V16" i="10"/>
  <c r="P17" i="10"/>
  <c r="V17" i="10"/>
  <c r="P20" i="10"/>
  <c r="T20" i="10"/>
  <c r="V20" i="10"/>
  <c r="S21" i="10"/>
  <c r="V21" i="10"/>
  <c r="P22" i="10"/>
  <c r="Q22" i="10"/>
  <c r="V22" i="10"/>
  <c r="P23" i="10"/>
  <c r="Q23" i="10"/>
  <c r="R23" i="10"/>
  <c r="V23" i="10"/>
  <c r="P24" i="10"/>
  <c r="Q24" i="10"/>
  <c r="V24" i="10"/>
  <c r="P26" i="10"/>
  <c r="Q26" i="10"/>
  <c r="R26" i="10"/>
  <c r="V26" i="10"/>
  <c r="P27" i="10"/>
  <c r="Q27" i="10"/>
  <c r="V27" i="10"/>
  <c r="P28" i="10"/>
  <c r="Q28" i="10"/>
  <c r="V28" i="10"/>
  <c r="Q30" i="10"/>
  <c r="V30" i="10"/>
  <c r="P34" i="10"/>
  <c r="R34" i="10"/>
  <c r="S34" i="10"/>
  <c r="T34" i="10"/>
  <c r="U34" i="10"/>
  <c r="V34" i="10"/>
  <c r="R35" i="10"/>
  <c r="S35" i="10"/>
  <c r="T35" i="10"/>
  <c r="U35" i="10"/>
  <c r="V35" i="10"/>
  <c r="T36" i="10"/>
  <c r="U36" i="10"/>
  <c r="V36" i="10"/>
  <c r="P37" i="10"/>
  <c r="Q37" i="10"/>
  <c r="R37" i="10"/>
  <c r="V37" i="10"/>
  <c r="Q38" i="10"/>
  <c r="V38" i="10"/>
  <c r="U40" i="10"/>
  <c r="V40" i="10"/>
  <c r="P41" i="10"/>
  <c r="Q41" i="10"/>
  <c r="V41" i="10"/>
  <c r="P42" i="10"/>
  <c r="Q42" i="10"/>
  <c r="V42" i="10"/>
  <c r="P46" i="10"/>
  <c r="Q46" i="10"/>
  <c r="T46" i="10"/>
  <c r="V46" i="10"/>
  <c r="Q48" i="10"/>
  <c r="V48" i="10"/>
  <c r="S52" i="10"/>
  <c r="V52" i="10"/>
  <c r="P53" i="10"/>
  <c r="Q53" i="10"/>
  <c r="V53" i="10"/>
  <c r="P56" i="10"/>
  <c r="Q56" i="10"/>
  <c r="R56" i="10"/>
  <c r="S56" i="10"/>
  <c r="T56" i="10"/>
  <c r="U56" i="10"/>
  <c r="V56" i="10"/>
  <c r="P57" i="10"/>
  <c r="Q57" i="10"/>
  <c r="V57" i="10"/>
  <c r="P58" i="10"/>
  <c r="V58" i="10"/>
  <c r="Q59" i="10"/>
  <c r="U59" i="10"/>
  <c r="V59" i="10"/>
  <c r="P66" i="10"/>
  <c r="Q66" i="10"/>
  <c r="R66" i="10"/>
  <c r="V66" i="10"/>
  <c r="P67" i="10"/>
  <c r="Q67" i="10"/>
  <c r="V67" i="10"/>
  <c r="S68" i="10"/>
  <c r="V68" i="10"/>
  <c r="S71" i="10"/>
  <c r="T71" i="10"/>
  <c r="V71" i="10"/>
  <c r="T72" i="10"/>
  <c r="U72" i="10"/>
  <c r="V72" i="10"/>
  <c r="S73" i="10"/>
  <c r="T73" i="10"/>
  <c r="V73" i="10"/>
  <c r="P74" i="10"/>
  <c r="V74" i="10"/>
  <c r="P76" i="10"/>
  <c r="V76" i="10"/>
  <c r="P77" i="10"/>
  <c r="Q77" i="10"/>
  <c r="R77" i="10"/>
  <c r="V77" i="10"/>
  <c r="P78" i="10"/>
  <c r="R78" i="10"/>
  <c r="V78" i="10"/>
  <c r="R79" i="10"/>
  <c r="V79" i="10"/>
  <c r="T3" i="10"/>
  <c r="V3" i="10"/>
  <c r="U3" i="10"/>
  <c r="S3" i="10"/>
  <c r="O4" i="10"/>
  <c r="O6" i="10"/>
  <c r="O9" i="10"/>
  <c r="O10" i="10"/>
  <c r="O11" i="10"/>
  <c r="O12" i="10"/>
  <c r="O13" i="10"/>
  <c r="O14" i="10"/>
  <c r="O15" i="10"/>
  <c r="O17" i="10"/>
  <c r="O19" i="10"/>
  <c r="O20" i="10"/>
  <c r="O22" i="10"/>
  <c r="O23" i="10"/>
  <c r="O25" i="10"/>
  <c r="O26" i="10"/>
  <c r="O29" i="10"/>
  <c r="O31" i="10"/>
  <c r="O33" i="10"/>
  <c r="O34" i="10"/>
  <c r="O35" i="10"/>
  <c r="O37" i="10"/>
  <c r="O39" i="10"/>
  <c r="O41" i="10"/>
  <c r="O43" i="10"/>
  <c r="O46" i="10"/>
  <c r="O48" i="10"/>
  <c r="O49" i="10"/>
  <c r="O50" i="10"/>
  <c r="O51" i="10"/>
  <c r="O52" i="10"/>
  <c r="O53" i="10"/>
  <c r="O55" i="10"/>
  <c r="O56" i="10"/>
  <c r="O57" i="10"/>
  <c r="O58" i="10"/>
  <c r="O59" i="10"/>
  <c r="O63" i="10"/>
  <c r="O65" i="10"/>
  <c r="O66" i="10"/>
  <c r="O67" i="10"/>
  <c r="O70" i="10"/>
  <c r="O73" i="10"/>
  <c r="O74" i="10"/>
  <c r="O77" i="10"/>
  <c r="O78" i="10"/>
  <c r="N4" i="10"/>
  <c r="N6" i="10"/>
  <c r="N11" i="10"/>
  <c r="N13" i="10"/>
  <c r="N14" i="10"/>
  <c r="N17" i="10"/>
  <c r="N19" i="10"/>
  <c r="N20" i="10"/>
  <c r="N25" i="10"/>
  <c r="N26" i="10"/>
  <c r="N33" i="10"/>
  <c r="N34" i="10"/>
  <c r="N35" i="10"/>
  <c r="N50" i="10"/>
  <c r="N51" i="10"/>
  <c r="N52" i="10"/>
  <c r="N53" i="10"/>
  <c r="N56" i="10"/>
  <c r="N57" i="10"/>
  <c r="N59" i="10"/>
  <c r="N65" i="10"/>
  <c r="N66" i="10"/>
  <c r="N70" i="10"/>
  <c r="N78" i="10"/>
  <c r="M9" i="10"/>
  <c r="M10" i="10"/>
  <c r="M13" i="10"/>
  <c r="M14" i="10"/>
  <c r="M17" i="10"/>
  <c r="M19" i="10"/>
  <c r="M26" i="10"/>
  <c r="M31" i="10"/>
  <c r="M33" i="10"/>
  <c r="M34" i="10"/>
  <c r="M35" i="10"/>
  <c r="M51" i="10"/>
  <c r="M52" i="10"/>
  <c r="M56" i="10"/>
  <c r="M57" i="10"/>
  <c r="M58" i="10"/>
  <c r="M59" i="10"/>
  <c r="M66" i="10"/>
  <c r="L17" i="10"/>
  <c r="L19" i="10"/>
  <c r="L33" i="10"/>
  <c r="L34" i="10"/>
  <c r="L43" i="10"/>
  <c r="L46" i="10"/>
  <c r="L49" i="10"/>
  <c r="L51" i="10"/>
  <c r="L52" i="10"/>
  <c r="L56" i="10"/>
  <c r="L57" i="10"/>
  <c r="L59" i="10"/>
  <c r="K6" i="10"/>
  <c r="K10" i="10"/>
  <c r="K13" i="10"/>
  <c r="K14" i="10"/>
  <c r="K15" i="10"/>
  <c r="K19" i="10"/>
  <c r="K23" i="10"/>
  <c r="K26" i="10"/>
  <c r="K34" i="10"/>
  <c r="K35" i="10"/>
  <c r="K39" i="10"/>
  <c r="K46" i="10"/>
  <c r="K55" i="10"/>
  <c r="K56" i="10"/>
  <c r="K57" i="10"/>
  <c r="K58" i="10"/>
  <c r="K59" i="10"/>
  <c r="K65" i="10"/>
  <c r="K67" i="10"/>
  <c r="K73" i="10"/>
  <c r="K77" i="10"/>
  <c r="K78" i="10"/>
  <c r="J6" i="10"/>
  <c r="J12" i="10"/>
  <c r="J23" i="10"/>
  <c r="J29" i="10"/>
  <c r="J31" i="10"/>
  <c r="J34" i="10"/>
  <c r="J35" i="10"/>
  <c r="J37" i="10"/>
  <c r="J46" i="10"/>
  <c r="J56" i="10"/>
  <c r="J63" i="10"/>
  <c r="J67" i="10"/>
  <c r="J74" i="10"/>
  <c r="J77" i="10"/>
  <c r="J78" i="10"/>
  <c r="I40" i="10"/>
  <c r="I41" i="10"/>
  <c r="I46" i="10"/>
  <c r="I48" i="10"/>
  <c r="I55" i="10"/>
  <c r="I56" i="10"/>
  <c r="I66" i="10"/>
  <c r="I67" i="10"/>
  <c r="I77" i="10"/>
  <c r="I26" i="10"/>
  <c r="I31" i="10"/>
  <c r="I11" i="10"/>
  <c r="I14" i="10"/>
  <c r="I22" i="10"/>
  <c r="I23" i="10"/>
  <c r="I6" i="10"/>
  <c r="I9" i="10"/>
  <c r="I4" i="10"/>
  <c r="G14" i="10"/>
  <c r="G15" i="10"/>
  <c r="G19" i="10"/>
  <c r="G20" i="10"/>
  <c r="G34" i="10"/>
  <c r="G35" i="10"/>
  <c r="G52" i="10"/>
  <c r="G53" i="10"/>
  <c r="G56" i="10"/>
  <c r="G57" i="10"/>
  <c r="G59" i="10"/>
  <c r="G66" i="10"/>
  <c r="G69" i="10"/>
  <c r="G3" i="10"/>
  <c r="F14" i="10"/>
  <c r="F15" i="10"/>
  <c r="F19" i="10"/>
  <c r="F20" i="10"/>
  <c r="F29" i="10"/>
  <c r="F34" i="10"/>
  <c r="F35" i="10"/>
  <c r="F45" i="10"/>
  <c r="F47" i="10"/>
  <c r="F48" i="10"/>
  <c r="F56" i="10"/>
  <c r="F57" i="10"/>
  <c r="F58" i="10"/>
  <c r="F61" i="10"/>
  <c r="F62" i="10"/>
  <c r="F64" i="10"/>
  <c r="F66" i="10"/>
  <c r="F67" i="10"/>
  <c r="F78" i="10"/>
  <c r="F79" i="10"/>
  <c r="F3" i="10"/>
  <c r="E6" i="10"/>
  <c r="E9" i="10"/>
  <c r="E14" i="10"/>
  <c r="E19" i="10"/>
  <c r="E29" i="10"/>
  <c r="E34" i="10"/>
  <c r="E35" i="10"/>
  <c r="E37" i="10"/>
  <c r="E41" i="10"/>
  <c r="E54" i="10"/>
  <c r="E55" i="10"/>
  <c r="E56" i="10"/>
  <c r="E57" i="10"/>
  <c r="E59" i="10"/>
  <c r="E61" i="10"/>
  <c r="E66" i="10"/>
  <c r="D10" i="10"/>
  <c r="D11" i="10"/>
  <c r="D12" i="10"/>
  <c r="D13" i="10"/>
  <c r="D14" i="10"/>
  <c r="D15" i="10"/>
  <c r="D19" i="10"/>
  <c r="D20" i="10"/>
  <c r="D29" i="10"/>
  <c r="D34" i="10"/>
  <c r="D35" i="10"/>
  <c r="D41" i="10"/>
  <c r="D44" i="10"/>
  <c r="D45" i="10"/>
  <c r="D46" i="10"/>
  <c r="D48" i="10"/>
  <c r="D54" i="10"/>
  <c r="D55" i="10"/>
  <c r="D59" i="10"/>
  <c r="D61" i="10"/>
  <c r="D66" i="10"/>
  <c r="D67" i="10"/>
  <c r="D78" i="10"/>
  <c r="D79" i="10"/>
  <c r="D6" i="10"/>
  <c r="C10" i="10"/>
  <c r="C19" i="10"/>
  <c r="C23" i="10"/>
  <c r="C24" i="10"/>
  <c r="C26" i="10"/>
  <c r="C27" i="10"/>
  <c r="C37" i="10"/>
  <c r="C54" i="10"/>
  <c r="C55" i="10"/>
  <c r="C56" i="10"/>
  <c r="C57" i="10"/>
  <c r="C59" i="10"/>
  <c r="C60" i="10"/>
  <c r="C66" i="10"/>
  <c r="C75" i="10"/>
  <c r="C77" i="10"/>
  <c r="C79" i="10"/>
  <c r="B11" i="10"/>
  <c r="B14" i="10"/>
  <c r="B15" i="10"/>
  <c r="B20" i="10"/>
  <c r="B28" i="10"/>
  <c r="B29" i="10"/>
  <c r="B31" i="10"/>
  <c r="B32" i="10"/>
  <c r="B34" i="10"/>
  <c r="B35" i="10"/>
  <c r="B44" i="10"/>
  <c r="B45" i="10"/>
  <c r="B47" i="10"/>
  <c r="B48" i="10"/>
  <c r="B54" i="10"/>
  <c r="B55" i="10"/>
  <c r="B56" i="10"/>
  <c r="B61" i="10"/>
  <c r="B66" i="10"/>
  <c r="B67" i="10"/>
  <c r="B69" i="10"/>
  <c r="B77" i="10"/>
  <c r="B78" i="10"/>
  <c r="B79" i="10"/>
  <c r="B6" i="10"/>
  <c r="B7" i="10"/>
  <c r="B9" i="10"/>
  <c r="B3" i="10"/>
  <c r="C6" i="10"/>
  <c r="C4" i="10"/>
  <c r="AD86" i="10"/>
  <c r="AT86" i="10"/>
  <c r="D39" i="9"/>
  <c r="E39" i="9" s="1"/>
  <c r="AW4" i="9"/>
  <c r="AW5" i="9"/>
  <c r="AW6" i="9"/>
  <c r="AW7" i="9"/>
  <c r="AW8" i="9"/>
  <c r="AW9" i="9"/>
  <c r="AW10" i="9"/>
  <c r="AW11" i="9"/>
  <c r="AW12" i="9"/>
  <c r="AW13" i="9"/>
  <c r="AW14" i="9"/>
  <c r="AW15" i="9"/>
  <c r="AW16" i="9"/>
  <c r="AW17" i="9"/>
  <c r="AW18" i="9"/>
  <c r="AW20" i="9"/>
  <c r="AW21" i="9"/>
  <c r="AW22" i="9"/>
  <c r="AW23" i="9"/>
  <c r="AW24" i="9"/>
  <c r="AW25" i="9"/>
  <c r="AW26" i="9"/>
  <c r="AW27" i="9"/>
  <c r="AW28" i="9"/>
  <c r="AW29" i="9"/>
  <c r="AW30" i="9"/>
  <c r="AW31" i="9"/>
  <c r="AW32" i="9"/>
  <c r="AW33" i="9"/>
  <c r="AW34" i="9"/>
  <c r="AW35" i="9"/>
  <c r="AW36" i="9"/>
  <c r="AW37" i="9"/>
  <c r="AW38" i="9"/>
  <c r="AW39" i="9"/>
  <c r="AW40" i="9"/>
  <c r="AW41" i="9"/>
  <c r="AW42" i="9"/>
  <c r="AW43" i="9"/>
  <c r="AW44" i="9"/>
  <c r="AW45" i="9"/>
  <c r="AW46" i="9"/>
  <c r="AW47" i="9"/>
  <c r="AW48" i="9"/>
  <c r="AW49" i="9"/>
  <c r="AW50" i="9"/>
  <c r="AW51" i="9"/>
  <c r="AW52" i="9"/>
  <c r="AW53" i="9"/>
  <c r="AW54" i="9"/>
  <c r="AW55" i="9"/>
  <c r="AW56" i="9"/>
  <c r="AW57" i="9"/>
  <c r="AW58" i="9"/>
  <c r="AW59" i="9"/>
  <c r="AW60" i="9"/>
  <c r="AW61" i="9"/>
  <c r="AW62" i="9"/>
  <c r="AW63" i="9"/>
  <c r="AW64" i="9"/>
  <c r="AW65" i="9"/>
  <c r="AW66" i="9"/>
  <c r="AW67" i="9"/>
  <c r="AW68" i="9"/>
  <c r="AW69" i="9"/>
  <c r="AW70" i="9"/>
  <c r="AW71" i="9"/>
  <c r="AW72" i="9"/>
  <c r="AW73" i="9"/>
  <c r="AW74" i="9"/>
  <c r="AW75" i="9"/>
  <c r="AW76" i="9"/>
  <c r="AW77" i="9"/>
  <c r="AW78" i="9"/>
  <c r="AW79" i="9"/>
  <c r="AW80" i="9"/>
  <c r="AW81" i="9"/>
  <c r="AW82" i="9"/>
  <c r="AW3" i="9"/>
  <c r="AP4" i="9"/>
  <c r="AP5" i="9"/>
  <c r="AP6" i="9"/>
  <c r="AP7" i="9"/>
  <c r="AP8" i="9"/>
  <c r="AP9" i="9"/>
  <c r="AP10" i="9"/>
  <c r="AP11" i="9"/>
  <c r="AP12" i="9"/>
  <c r="AP13" i="9"/>
  <c r="AP14" i="9"/>
  <c r="AP15" i="9"/>
  <c r="AP16" i="9"/>
  <c r="AP17" i="9"/>
  <c r="AP20" i="9"/>
  <c r="AP21" i="9"/>
  <c r="AP22" i="9"/>
  <c r="AP23" i="9"/>
  <c r="AP24" i="9"/>
  <c r="AP25" i="9"/>
  <c r="AP26" i="9"/>
  <c r="AP27" i="9"/>
  <c r="AP28" i="9"/>
  <c r="AP29" i="9"/>
  <c r="AP30" i="9"/>
  <c r="AP31" i="9"/>
  <c r="AP32" i="9"/>
  <c r="AP33" i="9"/>
  <c r="AP34" i="9"/>
  <c r="AP35" i="9"/>
  <c r="AP36" i="9"/>
  <c r="AP37" i="9"/>
  <c r="AP38" i="9"/>
  <c r="AP39" i="9"/>
  <c r="AP40" i="9"/>
  <c r="AP41" i="9"/>
  <c r="AP42" i="9"/>
  <c r="AP43" i="9"/>
  <c r="AP44" i="9"/>
  <c r="AP45" i="9"/>
  <c r="AP46" i="9"/>
  <c r="AP47" i="9"/>
  <c r="AP48" i="9"/>
  <c r="AP49" i="9"/>
  <c r="AP50" i="9"/>
  <c r="AP51" i="9"/>
  <c r="AP52" i="9"/>
  <c r="AP53" i="9"/>
  <c r="AP54" i="9"/>
  <c r="AP55" i="9"/>
  <c r="AP56" i="9"/>
  <c r="AP57" i="9"/>
  <c r="AP58" i="9"/>
  <c r="AP59" i="9"/>
  <c r="AP60" i="9"/>
  <c r="AP61" i="9"/>
  <c r="AP62" i="9"/>
  <c r="AP63" i="9"/>
  <c r="AP64" i="9"/>
  <c r="AP65" i="9"/>
  <c r="AP66" i="9"/>
  <c r="AP67" i="9"/>
  <c r="AP68" i="9"/>
  <c r="AP69" i="9"/>
  <c r="AP70" i="9"/>
  <c r="AP71" i="9"/>
  <c r="AP72" i="9"/>
  <c r="AP73" i="9"/>
  <c r="AP74" i="9"/>
  <c r="AP75" i="9"/>
  <c r="AP76" i="9"/>
  <c r="AP77" i="9"/>
  <c r="AP78" i="9"/>
  <c r="AP79" i="9"/>
  <c r="AP80" i="9"/>
  <c r="AP81" i="9"/>
  <c r="AP82" i="9"/>
  <c r="AP3" i="9"/>
  <c r="AI4" i="9"/>
  <c r="AI5" i="9"/>
  <c r="AI6" i="9"/>
  <c r="AI7" i="9"/>
  <c r="AI8" i="9"/>
  <c r="AI9" i="9"/>
  <c r="AI10" i="9"/>
  <c r="AI11" i="9"/>
  <c r="AI12" i="9"/>
  <c r="AI13" i="9"/>
  <c r="AI14" i="9"/>
  <c r="AI15" i="9"/>
  <c r="AI16" i="9"/>
  <c r="AI17" i="9"/>
  <c r="AI18" i="9"/>
  <c r="AI20" i="9"/>
  <c r="AI22" i="9"/>
  <c r="AI23" i="9"/>
  <c r="AI24" i="9"/>
  <c r="AI25" i="9"/>
  <c r="AI26" i="9"/>
  <c r="AI27" i="9"/>
  <c r="AI28" i="9"/>
  <c r="AI29" i="9"/>
  <c r="AI30" i="9"/>
  <c r="AI31" i="9"/>
  <c r="AI32" i="9"/>
  <c r="AI33" i="9"/>
  <c r="AI34" i="9"/>
  <c r="AI35" i="9"/>
  <c r="AI36" i="9"/>
  <c r="AI37" i="9"/>
  <c r="AI38" i="9"/>
  <c r="AI39" i="9"/>
  <c r="AI40" i="9"/>
  <c r="AI41" i="9"/>
  <c r="AI42" i="9"/>
  <c r="AI43" i="9"/>
  <c r="AI44" i="9"/>
  <c r="AI45" i="9"/>
  <c r="AI46" i="9"/>
  <c r="AI47" i="9"/>
  <c r="AI48" i="9"/>
  <c r="AI49" i="9"/>
  <c r="AI50" i="9"/>
  <c r="AI51" i="9"/>
  <c r="AI52" i="9"/>
  <c r="AI53" i="9"/>
  <c r="AI54" i="9"/>
  <c r="AI57" i="9"/>
  <c r="AI58" i="9"/>
  <c r="AI59" i="9"/>
  <c r="AI60" i="9"/>
  <c r="AI61" i="9"/>
  <c r="AI62" i="9"/>
  <c r="AI63" i="9"/>
  <c r="AI64" i="9"/>
  <c r="AI65" i="9"/>
  <c r="AI66" i="9"/>
  <c r="AI67" i="9"/>
  <c r="AI68" i="9"/>
  <c r="AI69" i="9"/>
  <c r="AI70" i="9"/>
  <c r="AI71" i="9"/>
  <c r="AI72" i="9"/>
  <c r="AI73" i="9"/>
  <c r="AI74" i="9"/>
  <c r="AI75" i="9"/>
  <c r="AI76" i="9"/>
  <c r="AI77" i="9"/>
  <c r="AI78" i="9"/>
  <c r="AI79" i="9"/>
  <c r="AI80" i="9"/>
  <c r="AI81" i="9"/>
  <c r="AI3" i="9"/>
  <c r="D4" i="9"/>
  <c r="E4" i="9" s="1"/>
  <c r="D5" i="9"/>
  <c r="E5" i="9" s="1"/>
  <c r="D6" i="9"/>
  <c r="E6" i="9" s="1"/>
  <c r="F6" i="9" s="1"/>
  <c r="D7" i="9"/>
  <c r="E7" i="9" s="1"/>
  <c r="F7" i="9" s="1"/>
  <c r="D8" i="9"/>
  <c r="E8" i="9" s="1"/>
  <c r="D9" i="9"/>
  <c r="E9" i="9" s="1"/>
  <c r="F9" i="9" s="1"/>
  <c r="D10" i="9"/>
  <c r="E10" i="9" s="1"/>
  <c r="D11" i="9"/>
  <c r="E11" i="9" s="1"/>
  <c r="D12" i="9"/>
  <c r="E12" i="9" s="1"/>
  <c r="F12" i="9" s="1"/>
  <c r="D13" i="9"/>
  <c r="E13" i="9" s="1"/>
  <c r="D14" i="9"/>
  <c r="E14" i="9" s="1"/>
  <c r="D15" i="9"/>
  <c r="E15" i="9" s="1"/>
  <c r="F15" i="9" s="1"/>
  <c r="D16" i="9"/>
  <c r="E16" i="9" s="1"/>
  <c r="F16" i="9" s="1"/>
  <c r="D17" i="9"/>
  <c r="E17" i="9" s="1"/>
  <c r="D18" i="9"/>
  <c r="E18" i="9" s="1"/>
  <c r="D20" i="9"/>
  <c r="E20" i="9" s="1"/>
  <c r="D21" i="9"/>
  <c r="E21" i="9" s="1"/>
  <c r="D22" i="9"/>
  <c r="E22" i="9" s="1"/>
  <c r="D23" i="9"/>
  <c r="E23" i="9" s="1"/>
  <c r="D24" i="9"/>
  <c r="E24" i="9" s="1"/>
  <c r="D25" i="9"/>
  <c r="E25" i="9" s="1"/>
  <c r="D26" i="9"/>
  <c r="E26" i="9" s="1"/>
  <c r="D27" i="9"/>
  <c r="E27" i="9" s="1"/>
  <c r="D28" i="9"/>
  <c r="E28" i="9" s="1"/>
  <c r="D29" i="9"/>
  <c r="E29" i="9" s="1"/>
  <c r="D30" i="9"/>
  <c r="E30" i="9" s="1"/>
  <c r="D31" i="9"/>
  <c r="E31" i="9" s="1"/>
  <c r="D32" i="9"/>
  <c r="E32" i="9" s="1"/>
  <c r="D33" i="9"/>
  <c r="E33" i="9" s="1"/>
  <c r="D34" i="9"/>
  <c r="E34" i="9" s="1"/>
  <c r="D35" i="9"/>
  <c r="E35" i="9" s="1"/>
  <c r="D36" i="9"/>
  <c r="E36" i="9" s="1"/>
  <c r="D37" i="9"/>
  <c r="E37" i="9" s="1"/>
  <c r="D38" i="9"/>
  <c r="E38" i="9" s="1"/>
  <c r="D40" i="9"/>
  <c r="E40" i="9" s="1"/>
  <c r="D41" i="9"/>
  <c r="E41" i="9" s="1"/>
  <c r="D42" i="9"/>
  <c r="E42" i="9" s="1"/>
  <c r="D43" i="9"/>
  <c r="E43" i="9" s="1"/>
  <c r="D44" i="9"/>
  <c r="E44" i="9" s="1"/>
  <c r="D45" i="9"/>
  <c r="E45" i="9" s="1"/>
  <c r="D46" i="9"/>
  <c r="E46" i="9" s="1"/>
  <c r="D47" i="9"/>
  <c r="E47" i="9" s="1"/>
  <c r="D48" i="9"/>
  <c r="E48" i="9" s="1"/>
  <c r="D49" i="9"/>
  <c r="E49" i="9" s="1"/>
  <c r="D50" i="9"/>
  <c r="E50" i="9" s="1"/>
  <c r="D51" i="9"/>
  <c r="E51" i="9" s="1"/>
  <c r="D52" i="9"/>
  <c r="E52" i="9" s="1"/>
  <c r="D53" i="9"/>
  <c r="E53" i="9" s="1"/>
  <c r="D54" i="9"/>
  <c r="E54" i="9" s="1"/>
  <c r="D55" i="9"/>
  <c r="E55" i="9" s="1"/>
  <c r="D56" i="9"/>
  <c r="E56" i="9" s="1"/>
  <c r="D57" i="9"/>
  <c r="E57" i="9" s="1"/>
  <c r="D58" i="9"/>
  <c r="E58" i="9" s="1"/>
  <c r="D59" i="9"/>
  <c r="E59" i="9" s="1"/>
  <c r="D60" i="9"/>
  <c r="E60" i="9" s="1"/>
  <c r="D61" i="9"/>
  <c r="E61" i="9" s="1"/>
  <c r="D62" i="9"/>
  <c r="E62" i="9" s="1"/>
  <c r="D63" i="9"/>
  <c r="E63" i="9" s="1"/>
  <c r="D64" i="9"/>
  <c r="E64" i="9" s="1"/>
  <c r="D65" i="9"/>
  <c r="E65" i="9" s="1"/>
  <c r="D66" i="9"/>
  <c r="E66" i="9" s="1"/>
  <c r="D67" i="9"/>
  <c r="E67" i="9" s="1"/>
  <c r="D68" i="9"/>
  <c r="E68" i="9" s="1"/>
  <c r="D69" i="9"/>
  <c r="E69" i="9" s="1"/>
  <c r="D70" i="9"/>
  <c r="E70" i="9" s="1"/>
  <c r="D71" i="9"/>
  <c r="E71" i="9" s="1"/>
  <c r="D72" i="9"/>
  <c r="E72" i="9" s="1"/>
  <c r="D73" i="9"/>
  <c r="E73" i="9" s="1"/>
  <c r="D74" i="9"/>
  <c r="E74" i="9" s="1"/>
  <c r="D75" i="9"/>
  <c r="E75" i="9" s="1"/>
  <c r="D76" i="9"/>
  <c r="E76" i="9" s="1"/>
  <c r="D77" i="9"/>
  <c r="E77" i="9" s="1"/>
  <c r="D78" i="9"/>
  <c r="E78" i="9" s="1"/>
  <c r="D79" i="9"/>
  <c r="E79" i="9" s="1"/>
  <c r="D80" i="9"/>
  <c r="E80" i="9" s="1"/>
  <c r="D3" i="9"/>
  <c r="E3" i="9" s="1"/>
  <c r="F3" i="9" s="1"/>
  <c r="E4" i="15" l="1"/>
  <c r="E5" i="15"/>
  <c r="E53" i="15"/>
  <c r="E59" i="15"/>
  <c r="E30" i="15"/>
  <c r="D56" i="15"/>
  <c r="D9" i="15"/>
  <c r="E28" i="15"/>
  <c r="D49" i="15"/>
  <c r="E55" i="15"/>
  <c r="D67" i="15"/>
  <c r="E42" i="15"/>
  <c r="E13" i="15"/>
  <c r="E12" i="15"/>
  <c r="D30" i="15"/>
  <c r="D6" i="15"/>
  <c r="E80" i="15"/>
  <c r="D11" i="15"/>
  <c r="E25" i="15"/>
  <c r="E46" i="15"/>
  <c r="E67" i="15"/>
  <c r="D53" i="15"/>
  <c r="D47" i="15"/>
  <c r="D19" i="15"/>
  <c r="D13" i="15"/>
  <c r="D32" i="15"/>
  <c r="E29" i="15"/>
  <c r="D74" i="15"/>
  <c r="E49" i="15"/>
  <c r="D14" i="15"/>
  <c r="E78" i="15"/>
  <c r="E47" i="15"/>
  <c r="E54" i="15"/>
  <c r="E17" i="15"/>
  <c r="E35" i="15"/>
  <c r="E56" i="15"/>
  <c r="E62" i="15"/>
  <c r="E27" i="15"/>
  <c r="D57" i="15"/>
  <c r="E60" i="15"/>
  <c r="E58" i="15"/>
  <c r="E24" i="15"/>
  <c r="D27" i="15"/>
  <c r="E36" i="15"/>
  <c r="D20" i="15"/>
  <c r="D79" i="15"/>
  <c r="E57" i="15"/>
  <c r="E19" i="15"/>
  <c r="E20" i="15"/>
  <c r="D72" i="15"/>
  <c r="E3" i="15"/>
  <c r="D78" i="15"/>
  <c r="E10" i="15"/>
  <c r="D36" i="15"/>
  <c r="E6" i="15"/>
  <c r="E15" i="15"/>
  <c r="E79" i="15"/>
  <c r="E9" i="15"/>
  <c r="D73" i="15"/>
  <c r="D35" i="15"/>
  <c r="D68" i="15"/>
  <c r="E38" i="15"/>
  <c r="E14" i="15"/>
  <c r="E68" i="15"/>
  <c r="D10" i="15"/>
  <c r="D4" i="15"/>
  <c r="D24" i="15"/>
  <c r="D3" i="15"/>
  <c r="D52" i="15"/>
  <c r="E22" i="15"/>
  <c r="D37" i="15"/>
  <c r="E16" i="15"/>
  <c r="E43" i="15"/>
  <c r="D60" i="15"/>
  <c r="D58" i="15"/>
  <c r="D34" i="15"/>
  <c r="AM86" i="10"/>
  <c r="AF86" i="10"/>
  <c r="AN86" i="10"/>
  <c r="AE86" i="10"/>
  <c r="AL86" i="10"/>
  <c r="AO86" i="10"/>
  <c r="AH86" i="10"/>
  <c r="AP86" i="10"/>
  <c r="AA86" i="10"/>
  <c r="AI86" i="10"/>
  <c r="AQ86" i="10"/>
  <c r="AB86" i="10"/>
  <c r="AJ86" i="10"/>
  <c r="AR86" i="10"/>
  <c r="AG86" i="10"/>
  <c r="AC86" i="10"/>
  <c r="AK86" i="10"/>
  <c r="AS86" i="10"/>
  <c r="L60" i="9"/>
  <c r="O60" i="9"/>
  <c r="U60" i="9"/>
  <c r="P60" i="9"/>
  <c r="Y60" i="9"/>
  <c r="Q60" i="9"/>
  <c r="Z60" i="9"/>
  <c r="R60" i="9"/>
  <c r="G60" i="9"/>
  <c r="S60" i="9"/>
  <c r="H60" i="9"/>
  <c r="I60" i="9"/>
  <c r="K60" i="9"/>
  <c r="S52" i="9"/>
  <c r="P52" i="9"/>
  <c r="Q52" i="9"/>
  <c r="R52" i="9"/>
  <c r="P44" i="9"/>
  <c r="S44" i="9"/>
  <c r="Z36" i="9"/>
  <c r="R36" i="9"/>
  <c r="K36" i="9"/>
  <c r="S36" i="9"/>
  <c r="L36" i="9"/>
  <c r="V36" i="9"/>
  <c r="N36" i="9"/>
  <c r="F36" i="9"/>
  <c r="W36" i="9"/>
  <c r="O36" i="9"/>
  <c r="H36" i="9"/>
  <c r="X36" i="9"/>
  <c r="P36" i="9"/>
  <c r="I36" i="9"/>
  <c r="J36" i="9"/>
  <c r="Q36" i="9"/>
  <c r="Y36" i="9"/>
  <c r="Z28" i="9"/>
  <c r="G28" i="9"/>
  <c r="L28" i="9"/>
  <c r="T28" i="9"/>
  <c r="U28" i="9"/>
  <c r="O20" i="9"/>
  <c r="P20" i="9"/>
  <c r="H20" i="9"/>
  <c r="Q20" i="9"/>
  <c r="G20" i="9"/>
  <c r="I20" i="9"/>
  <c r="R20" i="9"/>
  <c r="J20" i="9"/>
  <c r="S20" i="9"/>
  <c r="K20" i="9"/>
  <c r="L20" i="9"/>
  <c r="O11" i="9"/>
  <c r="Q11" i="9"/>
  <c r="S11" i="9"/>
  <c r="W35" i="9"/>
  <c r="P35" i="9"/>
  <c r="I35" i="9"/>
  <c r="X35" i="9"/>
  <c r="Q35" i="9"/>
  <c r="J35" i="9"/>
  <c r="Y35" i="9"/>
  <c r="R35" i="9"/>
  <c r="K35" i="9"/>
  <c r="Z35" i="9"/>
  <c r="S35" i="9"/>
  <c r="L35" i="9"/>
  <c r="T35" i="9"/>
  <c r="N35" i="9"/>
  <c r="F35" i="9"/>
  <c r="O35" i="9"/>
  <c r="V35" i="9"/>
  <c r="H35" i="9"/>
  <c r="O27" i="9"/>
  <c r="L27" i="9"/>
  <c r="Q27" i="9"/>
  <c r="T27" i="9"/>
  <c r="R27" i="9"/>
  <c r="U27" i="9"/>
  <c r="S27" i="9"/>
  <c r="V27" i="9"/>
  <c r="Z27" i="9"/>
  <c r="M27" i="9"/>
  <c r="G27" i="9"/>
  <c r="S18" i="9"/>
  <c r="T18" i="9"/>
  <c r="Z18" i="9"/>
  <c r="P18" i="9"/>
  <c r="Q18" i="9"/>
  <c r="R18" i="9"/>
  <c r="X10" i="9"/>
  <c r="S10" i="9"/>
  <c r="Z10" i="9"/>
  <c r="G10" i="9"/>
  <c r="O10" i="9"/>
  <c r="H10" i="9"/>
  <c r="L10" i="9"/>
  <c r="V10" i="9"/>
  <c r="Q10" i="9"/>
  <c r="T59" i="9"/>
  <c r="S59" i="9"/>
  <c r="Z59" i="9"/>
  <c r="J59" i="9"/>
  <c r="L59" i="9"/>
  <c r="O59" i="9"/>
  <c r="Q59" i="9"/>
  <c r="W74" i="9"/>
  <c r="O74" i="9"/>
  <c r="X74" i="9"/>
  <c r="S74" i="9"/>
  <c r="Z74" i="9"/>
  <c r="O66" i="9"/>
  <c r="R66" i="9"/>
  <c r="S66" i="9"/>
  <c r="K58" i="9"/>
  <c r="O58" i="9"/>
  <c r="L58" i="9"/>
  <c r="P58" i="9"/>
  <c r="Q58" i="9"/>
  <c r="R58" i="9"/>
  <c r="T58" i="9"/>
  <c r="S58" i="9"/>
  <c r="G58" i="9"/>
  <c r="U58" i="9"/>
  <c r="I58" i="9"/>
  <c r="J58" i="9"/>
  <c r="Z58" i="9"/>
  <c r="S50" i="9"/>
  <c r="P50" i="9"/>
  <c r="T42" i="9"/>
  <c r="U42" i="9"/>
  <c r="Z42" i="9"/>
  <c r="M42" i="9"/>
  <c r="H42" i="9"/>
  <c r="S42" i="9"/>
  <c r="I42" i="9"/>
  <c r="L42" i="9"/>
  <c r="P34" i="9"/>
  <c r="Q34" i="9"/>
  <c r="R34" i="9"/>
  <c r="S34" i="9"/>
  <c r="R26" i="9"/>
  <c r="S26" i="9"/>
  <c r="T17" i="9"/>
  <c r="U17" i="9"/>
  <c r="Z17" i="9"/>
  <c r="V9" i="9"/>
  <c r="M9" i="9"/>
  <c r="I9" i="9"/>
  <c r="W9" i="9"/>
  <c r="Q9" i="9"/>
  <c r="L9" i="9"/>
  <c r="X9" i="9"/>
  <c r="S9" i="9"/>
  <c r="Z9" i="9"/>
  <c r="T43" i="9"/>
  <c r="U43" i="9"/>
  <c r="Z43" i="9"/>
  <c r="W3" i="9"/>
  <c r="L3" i="9"/>
  <c r="Z3" i="9"/>
  <c r="K3" i="9"/>
  <c r="Y3" i="9"/>
  <c r="J3" i="9"/>
  <c r="X3" i="9"/>
  <c r="Z73" i="9"/>
  <c r="X73" i="9"/>
  <c r="Y73" i="9"/>
  <c r="J65" i="9"/>
  <c r="L65" i="9"/>
  <c r="U57" i="9"/>
  <c r="S57" i="9"/>
  <c r="G57" i="9"/>
  <c r="V57" i="9"/>
  <c r="I57" i="9"/>
  <c r="W57" i="9"/>
  <c r="M57" i="9"/>
  <c r="J57" i="9"/>
  <c r="X57" i="9"/>
  <c r="N57" i="9"/>
  <c r="K57" i="9"/>
  <c r="Z57" i="9"/>
  <c r="O57" i="9"/>
  <c r="L57" i="9"/>
  <c r="P57" i="9"/>
  <c r="Q57" i="9"/>
  <c r="F57" i="9"/>
  <c r="T57" i="9"/>
  <c r="R57" i="9"/>
  <c r="J49" i="9"/>
  <c r="U49" i="9"/>
  <c r="L49" i="9"/>
  <c r="Z49" i="9"/>
  <c r="M49" i="9"/>
  <c r="S49" i="9"/>
  <c r="F49" i="9"/>
  <c r="H49" i="9"/>
  <c r="Z41" i="9"/>
  <c r="Y41" i="9"/>
  <c r="F33" i="9"/>
  <c r="L33" i="9"/>
  <c r="U25" i="9"/>
  <c r="Z25" i="9"/>
  <c r="G25" i="9"/>
  <c r="L25" i="9"/>
  <c r="T25" i="9"/>
  <c r="K16" i="9"/>
  <c r="L16" i="9"/>
  <c r="O16" i="9"/>
  <c r="S16" i="9"/>
  <c r="H16" i="9"/>
  <c r="J16" i="9"/>
  <c r="T8" i="9"/>
  <c r="Z8" i="9"/>
  <c r="N75" i="9"/>
  <c r="Z75" i="9"/>
  <c r="S75" i="9"/>
  <c r="W72" i="9"/>
  <c r="X72" i="9"/>
  <c r="Z72" i="9"/>
  <c r="S64" i="9"/>
  <c r="N64" i="9"/>
  <c r="O56" i="9"/>
  <c r="S56" i="9"/>
  <c r="F56" i="9"/>
  <c r="G56" i="9"/>
  <c r="H56" i="9"/>
  <c r="I56" i="9"/>
  <c r="L56" i="9"/>
  <c r="M56" i="9"/>
  <c r="F48" i="9"/>
  <c r="J48" i="9"/>
  <c r="L48" i="9"/>
  <c r="O40" i="9"/>
  <c r="S40" i="9"/>
  <c r="Q32" i="9"/>
  <c r="S32" i="9"/>
  <c r="F32" i="9"/>
  <c r="L32" i="9"/>
  <c r="M32" i="9"/>
  <c r="N32" i="9"/>
  <c r="M24" i="9"/>
  <c r="N24" i="9"/>
  <c r="T24" i="9"/>
  <c r="O24" i="9"/>
  <c r="G24" i="9"/>
  <c r="U24" i="9"/>
  <c r="S24" i="9"/>
  <c r="L24" i="9"/>
  <c r="V24" i="9"/>
  <c r="Z24" i="9"/>
  <c r="Q15" i="9"/>
  <c r="H15" i="9"/>
  <c r="R15" i="9"/>
  <c r="I15" i="9"/>
  <c r="S15" i="9"/>
  <c r="J15" i="9"/>
  <c r="K15" i="9"/>
  <c r="T15" i="9"/>
  <c r="L15" i="9"/>
  <c r="V15" i="9"/>
  <c r="Z15" i="9"/>
  <c r="M15" i="9"/>
  <c r="O15" i="9"/>
  <c r="Z7" i="9"/>
  <c r="L7" i="9"/>
  <c r="T7" i="9"/>
  <c r="L76" i="9"/>
  <c r="G76" i="9"/>
  <c r="R51" i="9"/>
  <c r="S51" i="9"/>
  <c r="V79" i="9"/>
  <c r="O79" i="9"/>
  <c r="J79" i="9"/>
  <c r="Z79" i="9"/>
  <c r="R79" i="9"/>
  <c r="L79" i="9"/>
  <c r="S79" i="9"/>
  <c r="H79" i="9"/>
  <c r="T79" i="9"/>
  <c r="N79" i="9"/>
  <c r="F79" i="9"/>
  <c r="S71" i="9"/>
  <c r="R71" i="9"/>
  <c r="J63" i="9"/>
  <c r="L63" i="9"/>
  <c r="I55" i="9"/>
  <c r="L55" i="9"/>
  <c r="F55" i="9"/>
  <c r="G55" i="9"/>
  <c r="H55" i="9"/>
  <c r="Z47" i="9"/>
  <c r="P47" i="9"/>
  <c r="S47" i="9"/>
  <c r="H47" i="9"/>
  <c r="L47" i="9"/>
  <c r="T47" i="9"/>
  <c r="M47" i="9"/>
  <c r="U47" i="9"/>
  <c r="N47" i="9"/>
  <c r="O47" i="9"/>
  <c r="X47" i="9"/>
  <c r="U39" i="9"/>
  <c r="Z39" i="9"/>
  <c r="U31" i="9"/>
  <c r="Z31" i="9"/>
  <c r="T23" i="9"/>
  <c r="S23" i="9"/>
  <c r="U23" i="9"/>
  <c r="Z23" i="9"/>
  <c r="M23" i="9"/>
  <c r="O14" i="9"/>
  <c r="Q14" i="9"/>
  <c r="R14" i="9"/>
  <c r="S14" i="9"/>
  <c r="H14" i="9"/>
  <c r="L14" i="9"/>
  <c r="O6" i="9"/>
  <c r="R6" i="9"/>
  <c r="S6" i="9"/>
  <c r="T6" i="9"/>
  <c r="U6" i="9"/>
  <c r="G6" i="9"/>
  <c r="V6" i="9"/>
  <c r="H6" i="9"/>
  <c r="Z6" i="9"/>
  <c r="M6" i="9"/>
  <c r="I6" i="9"/>
  <c r="N6" i="9"/>
  <c r="L6" i="9"/>
  <c r="H68" i="9"/>
  <c r="T68" i="9"/>
  <c r="J68" i="9"/>
  <c r="U68" i="9"/>
  <c r="L68" i="9"/>
  <c r="Z68" i="9"/>
  <c r="N68" i="9"/>
  <c r="O68" i="9"/>
  <c r="S68" i="9"/>
  <c r="F68" i="9"/>
  <c r="Z67" i="9"/>
  <c r="N67" i="9"/>
  <c r="F67" i="9"/>
  <c r="O67" i="9"/>
  <c r="G67" i="9"/>
  <c r="Q67" i="9"/>
  <c r="H67" i="9"/>
  <c r="R67" i="9"/>
  <c r="I67" i="9"/>
  <c r="S67" i="9"/>
  <c r="J67" i="9"/>
  <c r="T67" i="9"/>
  <c r="K67" i="9"/>
  <c r="U67" i="9"/>
  <c r="M67" i="9"/>
  <c r="V67" i="9"/>
  <c r="L67" i="9"/>
  <c r="V80" i="9"/>
  <c r="F80" i="9"/>
  <c r="Z80" i="9"/>
  <c r="G80" i="9"/>
  <c r="H80" i="9"/>
  <c r="L80" i="9"/>
  <c r="T78" i="9"/>
  <c r="M78" i="9"/>
  <c r="F78" i="9"/>
  <c r="U78" i="9"/>
  <c r="N78" i="9"/>
  <c r="G78" i="9"/>
  <c r="V78" i="9"/>
  <c r="O78" i="9"/>
  <c r="L78" i="9"/>
  <c r="Z78" i="9"/>
  <c r="S78" i="9"/>
  <c r="F70" i="9"/>
  <c r="K70" i="9"/>
  <c r="L70" i="9"/>
  <c r="F62" i="9"/>
  <c r="H62" i="9"/>
  <c r="I62" i="9"/>
  <c r="J62" i="9"/>
  <c r="L62" i="9"/>
  <c r="K54" i="9"/>
  <c r="T54" i="9"/>
  <c r="L54" i="9"/>
  <c r="U54" i="9"/>
  <c r="R54" i="9"/>
  <c r="Z54" i="9"/>
  <c r="S54" i="9"/>
  <c r="L46" i="9"/>
  <c r="F46" i="9"/>
  <c r="H46" i="9"/>
  <c r="J46" i="9"/>
  <c r="N38" i="9"/>
  <c r="S38" i="9"/>
  <c r="G38" i="9"/>
  <c r="T38" i="9"/>
  <c r="I38" i="9"/>
  <c r="U38" i="9"/>
  <c r="L38" i="9"/>
  <c r="V38" i="9"/>
  <c r="Z38" i="9"/>
  <c r="J30" i="9"/>
  <c r="L30" i="9"/>
  <c r="N30" i="9"/>
  <c r="S30" i="9"/>
  <c r="F30" i="9"/>
  <c r="H30" i="9"/>
  <c r="I30" i="9"/>
  <c r="W22" i="9"/>
  <c r="Z22" i="9"/>
  <c r="R13" i="9"/>
  <c r="S13" i="9"/>
  <c r="V13" i="9"/>
  <c r="Z13" i="9"/>
  <c r="H13" i="9"/>
  <c r="L13" i="9"/>
  <c r="N13" i="9"/>
  <c r="Z5" i="9"/>
  <c r="T5" i="9"/>
  <c r="U5" i="9"/>
  <c r="P53" i="9"/>
  <c r="K53" i="9"/>
  <c r="W53" i="9"/>
  <c r="Q53" i="9"/>
  <c r="L53" i="9"/>
  <c r="Z53" i="9"/>
  <c r="R53" i="9"/>
  <c r="S53" i="9"/>
  <c r="Z4" i="9"/>
  <c r="M4" i="9"/>
  <c r="R4" i="9"/>
  <c r="S4" i="9"/>
  <c r="Z77" i="9"/>
  <c r="T77" i="9"/>
  <c r="Z21" i="9"/>
  <c r="H21" i="9"/>
  <c r="J21" i="9"/>
  <c r="K21" i="9"/>
  <c r="L21" i="9"/>
  <c r="T21" i="9"/>
  <c r="R21" i="9"/>
  <c r="H45" i="9"/>
  <c r="L45" i="9"/>
  <c r="F45" i="9"/>
  <c r="F21" i="9"/>
  <c r="Z69" i="9"/>
  <c r="X37" i="9"/>
  <c r="Y37" i="9"/>
  <c r="Z37" i="9"/>
  <c r="H12" i="9"/>
  <c r="L12" i="9"/>
  <c r="M12" i="9"/>
  <c r="R12" i="9"/>
  <c r="S12" i="9"/>
  <c r="S21" i="9"/>
  <c r="L4" i="9"/>
  <c r="G61" i="9"/>
  <c r="L61" i="9"/>
  <c r="T29" i="9"/>
  <c r="U29" i="9"/>
  <c r="Z29" i="9"/>
  <c r="F29" i="9"/>
  <c r="L29" i="9"/>
  <c r="G4" i="9"/>
  <c r="T4" i="9"/>
  <c r="T83" i="9" s="1"/>
  <c r="W69" i="9"/>
  <c r="X21" i="9"/>
  <c r="N83" i="9" l="1"/>
  <c r="Z83" i="9"/>
  <c r="L83" i="9"/>
  <c r="R83" i="9"/>
  <c r="P83" i="9"/>
  <c r="I83" i="9"/>
  <c r="W83" i="9"/>
  <c r="Q83" i="9"/>
  <c r="F87" i="9"/>
  <c r="O83" i="9"/>
  <c r="G83" i="9"/>
  <c r="U83" i="9"/>
  <c r="F86" i="9" s="1"/>
  <c r="X83" i="9"/>
  <c r="S83" i="9"/>
  <c r="K83" i="9"/>
  <c r="M83" i="9"/>
  <c r="V83" i="9"/>
  <c r="J83" i="9"/>
  <c r="D86" i="9" s="1"/>
  <c r="F83" i="9"/>
  <c r="H83" i="9"/>
  <c r="Y83" i="9"/>
  <c r="D87" i="9"/>
  <c r="H48" i="10"/>
  <c r="H69" i="10"/>
  <c r="AU86" i="10"/>
  <c r="AA84" i="10"/>
  <c r="E86" i="9" l="1"/>
  <c r="E87" i="9"/>
  <c r="H35" i="10"/>
  <c r="H41" i="10"/>
  <c r="H62" i="10"/>
  <c r="H24" i="10"/>
  <c r="H13" i="10"/>
  <c r="H46" i="10"/>
  <c r="H6" i="10"/>
  <c r="H54" i="10"/>
  <c r="H15" i="10"/>
  <c r="H32" i="10"/>
  <c r="H64" i="10"/>
  <c r="H23" i="10"/>
  <c r="H47" i="10"/>
  <c r="H52" i="10"/>
  <c r="H78" i="10"/>
  <c r="H29" i="10"/>
  <c r="H27" i="10"/>
  <c r="H12" i="10"/>
  <c r="H19" i="10"/>
  <c r="H53" i="10"/>
  <c r="H31" i="10"/>
  <c r="H34" i="10"/>
  <c r="H14" i="10"/>
  <c r="H7" i="10"/>
  <c r="H4" i="10"/>
  <c r="H67" i="10"/>
  <c r="H20" i="10"/>
  <c r="H45" i="10"/>
  <c r="H11" i="10"/>
  <c r="H9" i="10"/>
  <c r="H75" i="10"/>
  <c r="H79" i="10"/>
  <c r="H58" i="10"/>
  <c r="H28" i="10"/>
  <c r="H59" i="10"/>
  <c r="H26" i="10"/>
  <c r="H60" i="10"/>
  <c r="H57" i="10"/>
  <c r="H10" i="10"/>
  <c r="H77" i="10"/>
  <c r="H44" i="10"/>
  <c r="H55" i="10"/>
  <c r="H37" i="10"/>
  <c r="H61" i="10"/>
  <c r="H56" i="10"/>
  <c r="H66" i="10"/>
  <c r="T86" i="8" l="1"/>
  <c r="R86" i="8"/>
  <c r="P86" i="8"/>
  <c r="D5" i="12"/>
  <c r="Q86" i="8"/>
  <c r="S86" i="8"/>
  <c r="U86" i="8"/>
  <c r="V5" i="13"/>
  <c r="D23" i="12" l="1"/>
  <c r="C23" i="12"/>
  <c r="C25" i="12"/>
  <c r="D25" i="12"/>
  <c r="L4" i="15"/>
  <c r="G5" i="13"/>
  <c r="Y5" i="13" s="1"/>
  <c r="V86" i="8"/>
  <c r="C96" i="8"/>
  <c r="C95" i="8"/>
  <c r="D96" i="8"/>
  <c r="D95" i="8"/>
  <c r="D92" i="8"/>
  <c r="D93" i="8"/>
  <c r="C93" i="8"/>
  <c r="C92" i="8"/>
  <c r="B80" i="15" l="1"/>
  <c r="B78" i="15"/>
  <c r="B76" i="15"/>
  <c r="B74" i="15"/>
  <c r="B72" i="15"/>
  <c r="B70" i="15"/>
  <c r="B68" i="15"/>
  <c r="B66" i="15"/>
  <c r="B64" i="15"/>
  <c r="B62" i="15"/>
  <c r="B60" i="15"/>
  <c r="B58" i="15"/>
  <c r="B56" i="15"/>
  <c r="B54" i="15"/>
  <c r="B52" i="15"/>
  <c r="B50" i="15"/>
  <c r="B48" i="15"/>
  <c r="B46" i="15"/>
  <c r="B44" i="15"/>
  <c r="B42" i="15"/>
  <c r="B40" i="15"/>
  <c r="B38" i="15"/>
  <c r="B36" i="15"/>
  <c r="B34" i="15"/>
  <c r="B32" i="15"/>
  <c r="B30" i="15"/>
  <c r="B28" i="15"/>
  <c r="B26" i="15"/>
  <c r="B24" i="15"/>
  <c r="B21" i="15"/>
  <c r="B19" i="15"/>
  <c r="B16" i="15"/>
  <c r="B14" i="15"/>
  <c r="B12" i="15"/>
  <c r="B10" i="15"/>
  <c r="B8" i="15"/>
  <c r="B6" i="15"/>
  <c r="B4" i="15"/>
  <c r="B77" i="15"/>
  <c r="B75" i="15"/>
  <c r="B73" i="15"/>
  <c r="B71" i="15"/>
  <c r="B69" i="15"/>
  <c r="B67" i="15"/>
  <c r="B65" i="15"/>
  <c r="B63" i="15"/>
  <c r="B61" i="15"/>
  <c r="B57" i="15"/>
  <c r="B55" i="15"/>
  <c r="B53" i="15"/>
  <c r="B51" i="15"/>
  <c r="B49" i="15"/>
  <c r="B47" i="15"/>
  <c r="B43" i="15"/>
  <c r="B41" i="15"/>
  <c r="B39" i="15"/>
  <c r="B35" i="15"/>
  <c r="B33" i="15"/>
  <c r="B29" i="15"/>
  <c r="B27" i="15"/>
  <c r="B22" i="15"/>
  <c r="B20" i="15"/>
  <c r="B15" i="15"/>
  <c r="B13" i="15"/>
  <c r="B11" i="15"/>
  <c r="B7" i="15"/>
  <c r="B5" i="15"/>
  <c r="B3" i="15"/>
  <c r="B79" i="15"/>
  <c r="B59" i="15"/>
  <c r="B45" i="15"/>
  <c r="B37" i="15"/>
  <c r="B31" i="15"/>
  <c r="B25" i="15"/>
  <c r="B17" i="15"/>
  <c r="B9" i="15"/>
  <c r="C89" i="2" l="1"/>
  <c r="D89" i="2"/>
  <c r="E89" i="2"/>
  <c r="F89" i="2"/>
  <c r="G89" i="2"/>
  <c r="B89" i="2"/>
  <c r="B86" i="5"/>
  <c r="B89" i="6"/>
  <c r="C86" i="6"/>
  <c r="B86" i="6"/>
  <c r="U89" i="6"/>
  <c r="T89" i="6"/>
  <c r="S89" i="6"/>
  <c r="R89" i="6"/>
  <c r="Q89" i="6"/>
  <c r="P89" i="6"/>
  <c r="N89" i="6"/>
  <c r="M89" i="6"/>
  <c r="L89" i="6"/>
  <c r="K89" i="6"/>
  <c r="J89" i="6"/>
  <c r="I89" i="6"/>
  <c r="G89" i="6"/>
  <c r="F89" i="6"/>
  <c r="E89" i="6"/>
  <c r="D89" i="6"/>
  <c r="C89" i="6"/>
  <c r="U86" i="6"/>
  <c r="T86" i="6"/>
  <c r="S86" i="6"/>
  <c r="R86" i="6"/>
  <c r="Q86" i="6"/>
  <c r="P86" i="6"/>
  <c r="N86" i="6"/>
  <c r="M86" i="6"/>
  <c r="L86" i="6"/>
  <c r="K86" i="6"/>
  <c r="J86" i="6"/>
  <c r="I86" i="6"/>
  <c r="G86" i="6"/>
  <c r="F86" i="6"/>
  <c r="E86" i="6"/>
  <c r="D86" i="6"/>
  <c r="H82" i="6"/>
  <c r="O52" i="8"/>
  <c r="O36" i="8"/>
  <c r="O8" i="8"/>
  <c r="U89" i="5"/>
  <c r="T89" i="5"/>
  <c r="S89" i="5"/>
  <c r="R89" i="5"/>
  <c r="Q89" i="5"/>
  <c r="P89" i="5"/>
  <c r="N89" i="5"/>
  <c r="M89" i="5"/>
  <c r="L89" i="5"/>
  <c r="K89" i="5"/>
  <c r="J89" i="5"/>
  <c r="I89" i="5"/>
  <c r="G89" i="5"/>
  <c r="F89" i="5"/>
  <c r="E89" i="5"/>
  <c r="D89" i="5"/>
  <c r="C89" i="5"/>
  <c r="B89" i="5"/>
  <c r="U86" i="5"/>
  <c r="T86" i="5"/>
  <c r="S86" i="5"/>
  <c r="R86" i="5"/>
  <c r="Q86" i="5"/>
  <c r="P86" i="5"/>
  <c r="N86" i="5"/>
  <c r="M86" i="5"/>
  <c r="L86" i="5"/>
  <c r="K86" i="5"/>
  <c r="J86" i="5"/>
  <c r="I86" i="5"/>
  <c r="G86" i="5"/>
  <c r="F86" i="5"/>
  <c r="E86" i="5"/>
  <c r="D86" i="5"/>
  <c r="C86" i="5"/>
  <c r="O37" i="8"/>
  <c r="O34" i="8"/>
  <c r="O14" i="8"/>
  <c r="U89" i="4"/>
  <c r="T89" i="4"/>
  <c r="S89" i="4"/>
  <c r="R89" i="4"/>
  <c r="Q89" i="4"/>
  <c r="P89" i="4"/>
  <c r="N89" i="4"/>
  <c r="M89" i="4"/>
  <c r="L89" i="4"/>
  <c r="K89" i="4"/>
  <c r="J89" i="4"/>
  <c r="I89" i="4"/>
  <c r="G89" i="4"/>
  <c r="F89" i="4"/>
  <c r="E89" i="4"/>
  <c r="D89" i="4"/>
  <c r="C89" i="4"/>
  <c r="B89" i="4"/>
  <c r="U86" i="4"/>
  <c r="T86" i="4"/>
  <c r="S86" i="4"/>
  <c r="R86" i="4"/>
  <c r="Q86" i="4"/>
  <c r="P86" i="4"/>
  <c r="N86" i="4"/>
  <c r="M86" i="4"/>
  <c r="L86" i="4"/>
  <c r="K86" i="4"/>
  <c r="J86" i="4"/>
  <c r="I86" i="4"/>
  <c r="G86" i="4"/>
  <c r="F86" i="4"/>
  <c r="E86" i="4"/>
  <c r="D86" i="4"/>
  <c r="C86" i="4"/>
  <c r="B86" i="4"/>
  <c r="O73" i="8"/>
  <c r="O62" i="8"/>
  <c r="O55" i="8"/>
  <c r="O44" i="8"/>
  <c r="O38" i="8"/>
  <c r="O22" i="8"/>
  <c r="O21" i="8"/>
  <c r="U89" i="3"/>
  <c r="T89" i="3"/>
  <c r="S89" i="3"/>
  <c r="R89" i="3"/>
  <c r="Q89" i="3"/>
  <c r="P89" i="3"/>
  <c r="N89" i="3"/>
  <c r="M89" i="3"/>
  <c r="L89" i="3"/>
  <c r="K89" i="3"/>
  <c r="J89" i="3"/>
  <c r="I89" i="3"/>
  <c r="G89" i="3"/>
  <c r="F89" i="3"/>
  <c r="E89" i="3"/>
  <c r="D89" i="3"/>
  <c r="C89" i="3"/>
  <c r="B89" i="3"/>
  <c r="U86" i="3"/>
  <c r="T86" i="3"/>
  <c r="S86" i="3"/>
  <c r="R86" i="3"/>
  <c r="Q86" i="3"/>
  <c r="P86" i="3"/>
  <c r="N86" i="3"/>
  <c r="M86" i="3"/>
  <c r="L86" i="3"/>
  <c r="K86" i="3"/>
  <c r="J86" i="3"/>
  <c r="I86" i="3"/>
  <c r="G86" i="3"/>
  <c r="F86" i="3"/>
  <c r="E86" i="3"/>
  <c r="D86" i="3"/>
  <c r="C86" i="3"/>
  <c r="B86" i="3"/>
  <c r="O69" i="8"/>
  <c r="O68" i="8"/>
  <c r="O66" i="8"/>
  <c r="O46" i="8"/>
  <c r="O32" i="8"/>
  <c r="O28" i="8"/>
  <c r="O16" i="8"/>
  <c r="O13" i="8"/>
  <c r="O17" i="8"/>
  <c r="O19" i="8"/>
  <c r="O29" i="8"/>
  <c r="O49" i="8"/>
  <c r="O53" i="8"/>
  <c r="O54" i="8"/>
  <c r="O58" i="8"/>
  <c r="O77" i="8"/>
  <c r="O80" i="8"/>
  <c r="O81" i="8"/>
  <c r="U89" i="2"/>
  <c r="T89" i="2"/>
  <c r="S89" i="2"/>
  <c r="R89" i="2"/>
  <c r="Q89" i="2"/>
  <c r="P89" i="2"/>
  <c r="N89" i="2"/>
  <c r="M89" i="2"/>
  <c r="L89" i="2"/>
  <c r="K89" i="2"/>
  <c r="J89" i="2"/>
  <c r="I89" i="2"/>
  <c r="U86" i="2"/>
  <c r="T86" i="2"/>
  <c r="S86" i="2"/>
  <c r="R86" i="2"/>
  <c r="Q86" i="2"/>
  <c r="P86" i="2"/>
  <c r="N86" i="2"/>
  <c r="M86" i="2"/>
  <c r="L86" i="2"/>
  <c r="K86" i="2"/>
  <c r="J86" i="2"/>
  <c r="I86" i="2"/>
  <c r="G86" i="2"/>
  <c r="F86" i="2"/>
  <c r="E86" i="2"/>
  <c r="D86" i="2"/>
  <c r="C86" i="2"/>
  <c r="B86" i="2"/>
  <c r="O15" i="8"/>
  <c r="O24" i="8"/>
  <c r="O26" i="8"/>
  <c r="O40" i="8"/>
  <c r="O42" i="8"/>
  <c r="O51" i="8"/>
  <c r="O56" i="8"/>
  <c r="O59" i="8"/>
  <c r="O60" i="8"/>
  <c r="O61" i="8"/>
  <c r="O70" i="8"/>
  <c r="O76" i="8"/>
  <c r="O11" i="8"/>
  <c r="O12" i="8"/>
  <c r="O6" i="8"/>
  <c r="U89" i="1"/>
  <c r="T89" i="1"/>
  <c r="S89" i="1"/>
  <c r="R89" i="1"/>
  <c r="Q89" i="1"/>
  <c r="P89" i="1"/>
  <c r="N89" i="1"/>
  <c r="M89" i="1"/>
  <c r="L89" i="1"/>
  <c r="K89" i="1"/>
  <c r="J89" i="1"/>
  <c r="I89" i="1"/>
  <c r="G89" i="1"/>
  <c r="F89" i="1"/>
  <c r="E89" i="1"/>
  <c r="D89" i="1"/>
  <c r="C89" i="1"/>
  <c r="B89" i="1"/>
  <c r="U86" i="1"/>
  <c r="T86" i="1"/>
  <c r="S86" i="1"/>
  <c r="R86" i="1"/>
  <c r="Q86" i="1"/>
  <c r="P86" i="1"/>
  <c r="N86" i="1"/>
  <c r="M86" i="1"/>
  <c r="L86" i="1"/>
  <c r="K86" i="1"/>
  <c r="J86" i="1"/>
  <c r="I86" i="1"/>
  <c r="G86" i="1"/>
  <c r="F86" i="1"/>
  <c r="E86" i="1"/>
  <c r="D86" i="1"/>
  <c r="C86" i="1"/>
  <c r="B86" i="1"/>
  <c r="O86" i="8" l="1"/>
  <c r="H89" i="6"/>
  <c r="H89" i="1"/>
  <c r="O89" i="1"/>
  <c r="H86" i="6"/>
  <c r="O86" i="6"/>
  <c r="V89" i="6"/>
  <c r="O89" i="6"/>
  <c r="V86" i="6"/>
  <c r="O86" i="5"/>
  <c r="H86" i="5"/>
  <c r="V89" i="5"/>
  <c r="O89" i="5"/>
  <c r="V86" i="5"/>
  <c r="H89" i="5"/>
  <c r="O86" i="4"/>
  <c r="H86" i="4"/>
  <c r="V89" i="4"/>
  <c r="O89" i="4"/>
  <c r="V86" i="4"/>
  <c r="H89" i="4"/>
  <c r="O86" i="3"/>
  <c r="H86" i="3"/>
  <c r="V86" i="3"/>
  <c r="O86" i="2"/>
  <c r="V86" i="2"/>
  <c r="O86" i="1"/>
  <c r="H86" i="1"/>
  <c r="V86" i="1"/>
  <c r="H89" i="8" l="1"/>
  <c r="V89" i="8"/>
  <c r="O89" i="8"/>
  <c r="B87" i="6"/>
  <c r="B87" i="5"/>
  <c r="B87" i="4"/>
  <c r="B87" i="3"/>
  <c r="B87" i="1"/>
  <c r="H86" i="2"/>
  <c r="B87" i="2" s="1"/>
  <c r="L5" i="15"/>
  <c r="C80" i="15" l="1"/>
  <c r="C79" i="15"/>
  <c r="C77" i="15"/>
  <c r="C75" i="15"/>
  <c r="C73" i="15"/>
  <c r="C71" i="15"/>
  <c r="C69" i="15"/>
  <c r="C67" i="15"/>
  <c r="C65" i="15"/>
  <c r="C63" i="15"/>
  <c r="C61" i="15"/>
  <c r="C59" i="15"/>
  <c r="C57" i="15"/>
  <c r="C55" i="15"/>
  <c r="C53" i="15"/>
  <c r="C51" i="15"/>
  <c r="C49" i="15"/>
  <c r="C47" i="15"/>
  <c r="C45" i="15"/>
  <c r="C43" i="15"/>
  <c r="C41" i="15"/>
  <c r="C39" i="15"/>
  <c r="C37" i="15"/>
  <c r="C35" i="15"/>
  <c r="C33" i="15"/>
  <c r="C31" i="15"/>
  <c r="C29" i="15"/>
  <c r="C27" i="15"/>
  <c r="C25" i="15"/>
  <c r="C22" i="15"/>
  <c r="C20" i="15"/>
  <c r="C17" i="15"/>
  <c r="C15" i="15"/>
  <c r="C13" i="15"/>
  <c r="C11" i="15"/>
  <c r="C9" i="15"/>
  <c r="C7" i="15"/>
  <c r="C5" i="15"/>
  <c r="C3" i="15"/>
  <c r="C78" i="15"/>
  <c r="C60" i="15"/>
  <c r="C52" i="15"/>
  <c r="C36" i="15"/>
  <c r="C16" i="15"/>
  <c r="C42" i="15"/>
  <c r="C24" i="15"/>
  <c r="C32" i="15"/>
  <c r="C76" i="15"/>
  <c r="C70" i="15"/>
  <c r="C40" i="15"/>
  <c r="C28" i="15"/>
  <c r="C4" i="15"/>
  <c r="C64" i="15"/>
  <c r="C58" i="15"/>
  <c r="C44" i="15"/>
  <c r="C26" i="15"/>
  <c r="C21" i="15"/>
  <c r="C46" i="15"/>
  <c r="C74" i="15"/>
  <c r="C50" i="15"/>
  <c r="C34" i="15"/>
  <c r="C30" i="15"/>
  <c r="C14" i="15"/>
  <c r="C10" i="15"/>
  <c r="C6" i="15"/>
  <c r="C66" i="15"/>
  <c r="C68" i="15"/>
  <c r="C56" i="15"/>
  <c r="C72" i="15"/>
  <c r="C54" i="15"/>
  <c r="C12" i="15"/>
  <c r="C8" i="15"/>
  <c r="C62" i="15"/>
  <c r="C48" i="15"/>
  <c r="C38" i="15"/>
  <c r="C19" i="15"/>
  <c r="B87" i="8"/>
  <c r="B95" i="8"/>
  <c r="B96" i="8"/>
  <c r="B93" i="8"/>
  <c r="B92" i="8"/>
</calcChain>
</file>

<file path=xl/sharedStrings.xml><?xml version="1.0" encoding="utf-8"?>
<sst xmlns="http://schemas.openxmlformats.org/spreadsheetml/2006/main" count="3631" uniqueCount="852">
  <si>
    <t>Arten</t>
  </si>
  <si>
    <t>Osthalde (Ahlen)</t>
  </si>
  <si>
    <t>Kurl</t>
  </si>
  <si>
    <t>Ewald</t>
  </si>
  <si>
    <t>O1</t>
  </si>
  <si>
    <t>O2</t>
  </si>
  <si>
    <t>O3</t>
  </si>
  <si>
    <t>O4</t>
  </si>
  <si>
    <t>O5</t>
  </si>
  <si>
    <t>O6</t>
  </si>
  <si>
    <t>Summe O</t>
  </si>
  <si>
    <t>K1</t>
  </si>
  <si>
    <t>K2</t>
  </si>
  <si>
    <t>K3</t>
  </si>
  <si>
    <t>K4</t>
  </si>
  <si>
    <t>K5</t>
  </si>
  <si>
    <t>K6</t>
  </si>
  <si>
    <t>Summe K</t>
  </si>
  <si>
    <t>E1</t>
  </si>
  <si>
    <t>E2</t>
  </si>
  <si>
    <t>E3</t>
  </si>
  <si>
    <t>E4</t>
  </si>
  <si>
    <t>E5</t>
  </si>
  <si>
    <t>E6</t>
  </si>
  <si>
    <t>Summe E</t>
  </si>
  <si>
    <t>Abax parallelepipedus</t>
  </si>
  <si>
    <t>Amara aenea</t>
  </si>
  <si>
    <t>Amara aulica</t>
  </si>
  <si>
    <t>Amara bifrons</t>
  </si>
  <si>
    <t>Amara communis</t>
  </si>
  <si>
    <t>Amara convexior</t>
  </si>
  <si>
    <t>Amara eurynota</t>
  </si>
  <si>
    <t>Amara familiaris</t>
  </si>
  <si>
    <t>Amara lunicollis</t>
  </si>
  <si>
    <t>Amara ovata</t>
  </si>
  <si>
    <t>Amara similata</t>
  </si>
  <si>
    <t>Anchomenus dorsalis</t>
  </si>
  <si>
    <t>Anisodactylus binotatus</t>
  </si>
  <si>
    <t xml:space="preserve">Asaphidion flavipes </t>
  </si>
  <si>
    <t>Badister bullatus</t>
  </si>
  <si>
    <t>Badister lacertosus</t>
  </si>
  <si>
    <t>Bembidion femoratum</t>
  </si>
  <si>
    <t>Bembidion lampros</t>
  </si>
  <si>
    <t>Bembidion lunulatum</t>
  </si>
  <si>
    <t>Bembidion obtusum</t>
  </si>
  <si>
    <t>Bembidion properans</t>
  </si>
  <si>
    <t>Bembidion quadrimaculatum</t>
  </si>
  <si>
    <t>Bembidion tetracolum</t>
  </si>
  <si>
    <t>Brachinus crepitans</t>
  </si>
  <si>
    <t>Calathus cinctus</t>
  </si>
  <si>
    <t>Calathus fuscipes</t>
  </si>
  <si>
    <t>Calathus melanocephalus</t>
  </si>
  <si>
    <t>Calathus rotundicollis</t>
  </si>
  <si>
    <t>Carabus coriaceus</t>
  </si>
  <si>
    <t>Carabus nemoralis</t>
  </si>
  <si>
    <t>Carabus problematicus</t>
  </si>
  <si>
    <t>Cicindela campestris</t>
  </si>
  <si>
    <t>Clivina fossor</t>
  </si>
  <si>
    <t>Cychrus caraboides</t>
  </si>
  <si>
    <t>Harpalus affinis</t>
  </si>
  <si>
    <t>Harpalus distinguendus</t>
  </si>
  <si>
    <t>Harpalus latus</t>
  </si>
  <si>
    <t>Harpalus rubripes</t>
  </si>
  <si>
    <t>Harpalus rufipes</t>
  </si>
  <si>
    <t>Harpalus tardus</t>
  </si>
  <si>
    <t>Leistus fulvibarbis</t>
  </si>
  <si>
    <t>Leistus rufomarginatus</t>
  </si>
  <si>
    <t>Limodromus assimilis</t>
  </si>
  <si>
    <t>Loricera pilicornis</t>
  </si>
  <si>
    <t>Microlestes maurus</t>
  </si>
  <si>
    <t>Microlestes cf. minutulus</t>
  </si>
  <si>
    <t>Nebria brevicollis</t>
  </si>
  <si>
    <t>Notiophilus biguttatus</t>
  </si>
  <si>
    <t>Notiophilus palustris</t>
  </si>
  <si>
    <t>Notiophilus rufipes</t>
  </si>
  <si>
    <t>Olisthopus rotundatus</t>
  </si>
  <si>
    <t>Ophonus azureus</t>
  </si>
  <si>
    <t>Ophonus laticollis</t>
  </si>
  <si>
    <t>Panagaeus bipustulatus</t>
  </si>
  <si>
    <t>Poecilus cupreus</t>
  </si>
  <si>
    <t xml:space="preserve">Poecilus  versicolor </t>
  </si>
  <si>
    <t>Pterostichus madidus</t>
  </si>
  <si>
    <t>Pterostichus melanarius</t>
  </si>
  <si>
    <t>Pterostichus niger</t>
  </si>
  <si>
    <t>Pterostichus oblongopunctatus</t>
  </si>
  <si>
    <t>Pterostichus strenuus</t>
  </si>
  <si>
    <t>Pterostichus vernalis</t>
  </si>
  <si>
    <t>Syntomus foveatus</t>
  </si>
  <si>
    <t>Syntomus truncatellus</t>
  </si>
  <si>
    <t>Trechus quadristriatus</t>
  </si>
  <si>
    <t>Gesamtanzahl Fallenreihe</t>
  </si>
  <si>
    <t>Individuenzahl 1. Leerung</t>
  </si>
  <si>
    <t>Anzahl Arten</t>
  </si>
  <si>
    <t>Carabidenmonitoring HeimatERBE 2023 1. Leerung</t>
  </si>
  <si>
    <t>Agonum muelleri</t>
  </si>
  <si>
    <t>Cicindela hybrida</t>
  </si>
  <si>
    <t>Harpalus luteicornis</t>
  </si>
  <si>
    <t>Leistus ferrugineus</t>
  </si>
  <si>
    <t>Harpalus laevipes</t>
  </si>
  <si>
    <t>Ophonus puncticollis</t>
  </si>
  <si>
    <t>Ophonus rufibarbis</t>
  </si>
  <si>
    <t>Pterostichus anthracinus</t>
  </si>
  <si>
    <t>Stenolophus mixtus</t>
  </si>
  <si>
    <t>Stenolophus teutonus</t>
  </si>
  <si>
    <t>Agonum sexpunctatum</t>
  </si>
  <si>
    <t>Bembidion biguttatum</t>
  </si>
  <si>
    <t>Carabidenmonitoring HeimatERBE 2023 3. Leerung</t>
  </si>
  <si>
    <t>Carabidenmonitoring HeimatERBE 2023 2. Leerung</t>
  </si>
  <si>
    <t>Carabidenmonitoring HeimatERBE 2023 4. Leerung</t>
  </si>
  <si>
    <t>Carabidenmonitoring HeimatERBE 2023 5. Leerung</t>
  </si>
  <si>
    <t>Carabidenmonitoring HeimatERBE 2023 6. Leerung</t>
  </si>
  <si>
    <t>Individuenzahl 2. Leerung</t>
  </si>
  <si>
    <t>Individuenzahl 3. Leerung</t>
  </si>
  <si>
    <t>Individuenzahl 4. Leerung</t>
  </si>
  <si>
    <t>Individuenzahl 5. Leerung</t>
  </si>
  <si>
    <t>Individuenzahl 6. Leerung</t>
  </si>
  <si>
    <t>Artenliste Carabiden: Heimaterbe</t>
  </si>
  <si>
    <t>Abkürzungen</t>
  </si>
  <si>
    <t>Biotoptyp</t>
  </si>
  <si>
    <r>
      <t xml:space="preserve">Habitat </t>
    </r>
    <r>
      <rPr>
        <sz val="8"/>
        <color rgb="FF000000"/>
        <rFont val="Calibri"/>
        <family val="2"/>
        <scheme val="minor"/>
      </rPr>
      <t>(Trautner, 2017)</t>
    </r>
  </si>
  <si>
    <t>Biotop NW-Tiefland (GAC, 2009)</t>
  </si>
  <si>
    <r>
      <t xml:space="preserve">Flug </t>
    </r>
    <r>
      <rPr>
        <sz val="8"/>
        <color rgb="FF000000"/>
        <rFont val="Calibri"/>
        <family val="2"/>
        <scheme val="minor"/>
      </rPr>
      <t>(Trautner, 2017)</t>
    </r>
  </si>
  <si>
    <r>
      <t xml:space="preserve">Alae </t>
    </r>
    <r>
      <rPr>
        <sz val="8"/>
        <color rgb="FF000000"/>
        <rFont val="Calibri"/>
        <family val="2"/>
        <scheme val="minor"/>
      </rPr>
      <t>(Trautner, 2017)</t>
    </r>
  </si>
  <si>
    <r>
      <t xml:space="preserve">Fort </t>
    </r>
    <r>
      <rPr>
        <sz val="8"/>
        <color rgb="FF000000"/>
        <rFont val="Calibri"/>
        <family val="2"/>
        <scheme val="minor"/>
      </rPr>
      <t>(Trautner, 2017)</t>
    </r>
  </si>
  <si>
    <r>
      <t xml:space="preserve">Nahrung </t>
    </r>
    <r>
      <rPr>
        <sz val="8"/>
        <color rgb="FF000000"/>
        <rFont val="Calibri"/>
        <family val="2"/>
        <scheme val="minor"/>
      </rPr>
      <t>(Trautner, 2017)</t>
    </r>
  </si>
  <si>
    <r>
      <t>RL D</t>
    </r>
    <r>
      <rPr>
        <sz val="8"/>
        <color rgb="FF000000"/>
        <rFont val="Calibri"/>
        <family val="2"/>
        <scheme val="minor"/>
      </rPr>
      <t xml:space="preserve"> (RL, 2016_Schmidt, 2016)</t>
    </r>
  </si>
  <si>
    <t>Abapap</t>
  </si>
  <si>
    <t>Großer Brettläufer</t>
  </si>
  <si>
    <t>Wald</t>
  </si>
  <si>
    <t>eurytope Art der Wälder und Gehölze, auch Offenland</t>
  </si>
  <si>
    <r>
      <t>W</t>
    </r>
    <r>
      <rPr>
        <vertAlign val="subscript"/>
        <sz val="11"/>
        <color rgb="FF000000"/>
        <rFont val="Calibri"/>
        <family val="2"/>
        <scheme val="minor"/>
      </rPr>
      <t>m</t>
    </r>
    <r>
      <rPr>
        <sz val="11"/>
        <color rgb="FF000000"/>
        <rFont val="Calibri"/>
        <family val="2"/>
        <scheme val="minor"/>
      </rPr>
      <t xml:space="preserve"> bis W</t>
    </r>
    <r>
      <rPr>
        <vertAlign val="subscript"/>
        <sz val="11"/>
        <color rgb="FF000000"/>
        <rFont val="Calibri"/>
        <family val="2"/>
        <scheme val="minor"/>
      </rPr>
      <t>x</t>
    </r>
    <r>
      <rPr>
        <sz val="11"/>
        <color rgb="FF000000"/>
        <rFont val="Calibri"/>
        <family val="2"/>
        <scheme val="minor"/>
      </rPr>
      <t>, W</t>
    </r>
    <r>
      <rPr>
        <vertAlign val="subscript"/>
        <sz val="11"/>
        <color rgb="FF000000"/>
        <rFont val="Calibri"/>
        <family val="2"/>
        <scheme val="minor"/>
      </rPr>
      <t>his</t>
    </r>
    <r>
      <rPr>
        <sz val="11"/>
        <color rgb="FF000000"/>
        <rFont val="Calibri"/>
        <family val="2"/>
        <scheme val="minor"/>
      </rPr>
      <t>, W</t>
    </r>
    <r>
      <rPr>
        <vertAlign val="subscript"/>
        <sz val="11"/>
        <color rgb="FF000000"/>
        <rFont val="Calibri"/>
        <family val="2"/>
        <scheme val="minor"/>
      </rPr>
      <t>az</t>
    </r>
    <r>
      <rPr>
        <sz val="11"/>
        <color rgb="FF000000"/>
        <rFont val="Calibri"/>
        <family val="2"/>
        <scheme val="minor"/>
      </rPr>
      <t>, W</t>
    </r>
    <r>
      <rPr>
        <vertAlign val="subscript"/>
        <sz val="11"/>
        <color rgb="FF000000"/>
        <rFont val="Calibri"/>
        <family val="2"/>
        <scheme val="minor"/>
      </rPr>
      <t>V</t>
    </r>
  </si>
  <si>
    <t>m</t>
  </si>
  <si>
    <t>-</t>
  </si>
  <si>
    <t>b</t>
  </si>
  <si>
    <t>u</t>
  </si>
  <si>
    <t>Prädator</t>
  </si>
  <si>
    <t>*</t>
  </si>
  <si>
    <r>
      <t>W</t>
    </r>
    <r>
      <rPr>
        <b/>
        <vertAlign val="subscript"/>
        <sz val="11"/>
        <color rgb="FF000000"/>
        <rFont val="Calibri"/>
        <family val="2"/>
        <scheme val="minor"/>
      </rPr>
      <t>m</t>
    </r>
  </si>
  <si>
    <t>F</t>
  </si>
  <si>
    <t>Offenland</t>
  </si>
  <si>
    <t>+</t>
  </si>
  <si>
    <t>herbivor</t>
  </si>
  <si>
    <r>
      <t xml:space="preserve">Agonum mülleri </t>
    </r>
    <r>
      <rPr>
        <sz val="11"/>
        <rFont val="Calibri"/>
        <family val="2"/>
        <scheme val="minor"/>
      </rPr>
      <t>(Hbst., 1784)</t>
    </r>
  </si>
  <si>
    <t>Agomue</t>
  </si>
  <si>
    <t>Gewöhnlicher Glanflachläufer</t>
  </si>
  <si>
    <t>eurytope Offenlandart, Schwerpunkt: Acker, Grünland</t>
  </si>
  <si>
    <t>A, R</t>
  </si>
  <si>
    <t>omnivor</t>
  </si>
  <si>
    <r>
      <t xml:space="preserve">Amara aenea </t>
    </r>
    <r>
      <rPr>
        <sz val="11"/>
        <rFont val="Calibri"/>
        <family val="2"/>
        <scheme val="minor"/>
      </rPr>
      <t>(De Geer, 1774)</t>
    </r>
  </si>
  <si>
    <t>Amaaen</t>
  </si>
  <si>
    <t>Erzfarbener Kamelläufer</t>
  </si>
  <si>
    <t>eurytop</t>
  </si>
  <si>
    <t>trockenes (bis frisches) Offenland: Äcker, Grünland, Magerrasen, Ruderalflächen</t>
  </si>
  <si>
    <t>e</t>
  </si>
  <si>
    <t>x</t>
  </si>
  <si>
    <r>
      <t xml:space="preserve">Amara aulica </t>
    </r>
    <r>
      <rPr>
        <sz val="11"/>
        <rFont val="Calibri"/>
        <family val="2"/>
        <scheme val="minor"/>
      </rPr>
      <t>(Panz., 1797)</t>
    </r>
  </si>
  <si>
    <t>Amaaul</t>
  </si>
  <si>
    <t>Kohldistel-Kamelläufer</t>
  </si>
  <si>
    <t>Grünland feucht bis trocken</t>
  </si>
  <si>
    <t>G</t>
  </si>
  <si>
    <t>SH</t>
  </si>
  <si>
    <r>
      <t xml:space="preserve">Amara bifrons </t>
    </r>
    <r>
      <rPr>
        <sz val="11"/>
        <rFont val="Calibri"/>
        <family val="2"/>
        <scheme val="minor"/>
      </rPr>
      <t>(Gyll., 1810)</t>
    </r>
  </si>
  <si>
    <t>Amabif</t>
  </si>
  <si>
    <t>Brauner Punkthals-Kamelläufer</t>
  </si>
  <si>
    <t>trockenes Offenland (Grünland, Äcker, Ruderalflächen)</t>
  </si>
  <si>
    <t xml:space="preserve">T, A, G, R </t>
  </si>
  <si>
    <r>
      <t>Amara communis</t>
    </r>
    <r>
      <rPr>
        <sz val="11"/>
        <rFont val="Calibri"/>
        <family val="2"/>
        <scheme val="minor"/>
      </rPr>
      <t xml:space="preserve"> (Panz., 1797)</t>
    </r>
  </si>
  <si>
    <t>Amacom</t>
  </si>
  <si>
    <t>Schmaler Wiesen-Kamelläufer</t>
  </si>
  <si>
    <t>Offenland, Wald</t>
  </si>
  <si>
    <t>Offenland: Schwerpunkt Grünland</t>
  </si>
  <si>
    <r>
      <t>R, G, A, W</t>
    </r>
    <r>
      <rPr>
        <vertAlign val="subscript"/>
        <sz val="11"/>
        <color rgb="FF000000"/>
        <rFont val="Calibri"/>
        <family val="2"/>
        <scheme val="minor"/>
      </rPr>
      <t>h</t>
    </r>
  </si>
  <si>
    <t>FS</t>
  </si>
  <si>
    <r>
      <t xml:space="preserve">Amara convexior </t>
    </r>
    <r>
      <rPr>
        <sz val="11"/>
        <rFont val="Calibri"/>
        <family val="2"/>
        <scheme val="minor"/>
      </rPr>
      <t>Steph., 1828</t>
    </r>
  </si>
  <si>
    <t>Amacon</t>
  </si>
  <si>
    <t>Gedrungener Wiesen-Kamelläufer</t>
  </si>
  <si>
    <t>Schwerpunkt: Offenland frischer bis trockener Standorte, auch Wälder</t>
  </si>
  <si>
    <r>
      <t>W</t>
    </r>
    <r>
      <rPr>
        <vertAlign val="subscript"/>
        <sz val="11"/>
        <color rgb="FF000000"/>
        <rFont val="Calibri"/>
        <family val="2"/>
        <scheme val="minor"/>
      </rPr>
      <t>V</t>
    </r>
    <r>
      <rPr>
        <sz val="11"/>
        <color rgb="FF000000"/>
        <rFont val="Calibri"/>
        <family val="2"/>
        <scheme val="minor"/>
      </rPr>
      <t>, R, T, A, G</t>
    </r>
  </si>
  <si>
    <r>
      <t xml:space="preserve">Amara eurynota </t>
    </r>
    <r>
      <rPr>
        <sz val="11"/>
        <rFont val="Calibri"/>
        <family val="2"/>
        <scheme val="minor"/>
      </rPr>
      <t>(Panz., 1797)</t>
    </r>
  </si>
  <si>
    <t>Amaeur</t>
  </si>
  <si>
    <t>Großer Kamelläufer</t>
  </si>
  <si>
    <t>offene Begleitstrukturen, Ruderfluren, Pioniergesellschaften, Abbaugebiete</t>
  </si>
  <si>
    <t>R, G, A</t>
  </si>
  <si>
    <t>S</t>
  </si>
  <si>
    <r>
      <t xml:space="preserve">Amara familiaris </t>
    </r>
    <r>
      <rPr>
        <sz val="11"/>
        <rFont val="Calibri"/>
        <family val="2"/>
        <scheme val="minor"/>
      </rPr>
      <t>(Duft., 1812)</t>
    </r>
  </si>
  <si>
    <t>Amafam</t>
  </si>
  <si>
    <t>Gelbbeiniger Kamelläufer</t>
  </si>
  <si>
    <t>eurytope Offenlandart</t>
  </si>
  <si>
    <t>Grünland</t>
  </si>
  <si>
    <r>
      <t xml:space="preserve">Amara lunicollis </t>
    </r>
    <r>
      <rPr>
        <sz val="11"/>
        <rFont val="Calibri"/>
        <family val="2"/>
        <scheme val="minor"/>
      </rPr>
      <t>Schdte., 1837</t>
    </r>
  </si>
  <si>
    <t>Amalun</t>
  </si>
  <si>
    <t>Dunkelhörniger Kamelläufer</t>
  </si>
  <si>
    <r>
      <t>T, V</t>
    </r>
    <r>
      <rPr>
        <vertAlign val="subscript"/>
        <sz val="11"/>
        <color rgb="FF000000"/>
        <rFont val="Calibri"/>
        <family val="2"/>
        <scheme val="minor"/>
      </rPr>
      <t xml:space="preserve">r, </t>
    </r>
    <r>
      <rPr>
        <sz val="11"/>
        <color rgb="FF000000"/>
        <rFont val="Calibri"/>
        <family val="2"/>
        <scheme val="minor"/>
      </rPr>
      <t>A, G</t>
    </r>
  </si>
  <si>
    <r>
      <t>Amara ovata</t>
    </r>
    <r>
      <rPr>
        <sz val="11"/>
        <rFont val="Calibri"/>
        <family val="2"/>
        <scheme val="minor"/>
      </rPr>
      <t xml:space="preserve"> (F., 1792)</t>
    </r>
  </si>
  <si>
    <t>Amaova</t>
  </si>
  <si>
    <t>Ovaler Kamelläufer</t>
  </si>
  <si>
    <t>eurytop, Schwerpunkt in offenen Lebensräumen</t>
  </si>
  <si>
    <r>
      <t>W</t>
    </r>
    <r>
      <rPr>
        <vertAlign val="subscript"/>
        <sz val="11"/>
        <color rgb="FF000000"/>
        <rFont val="Calibri"/>
        <family val="2"/>
        <scheme val="minor"/>
      </rPr>
      <t>V</t>
    </r>
    <r>
      <rPr>
        <sz val="11"/>
        <color rgb="FF000000"/>
        <rFont val="Calibri"/>
        <family val="2"/>
        <scheme val="minor"/>
      </rPr>
      <t>, R, A, G</t>
    </r>
  </si>
  <si>
    <r>
      <t>Amara similata</t>
    </r>
    <r>
      <rPr>
        <sz val="11"/>
        <rFont val="Calibri"/>
        <family val="2"/>
        <scheme val="minor"/>
      </rPr>
      <t xml:space="preserve"> (Gyll., 1810)</t>
    </r>
  </si>
  <si>
    <t>Amasim</t>
  </si>
  <si>
    <t>Gewöhnlicher Kamelläufer</t>
  </si>
  <si>
    <r>
      <t>Anchomenus dorsalis</t>
    </r>
    <r>
      <rPr>
        <sz val="11"/>
        <rFont val="Calibri"/>
        <family val="2"/>
        <scheme val="minor"/>
      </rPr>
      <t xml:space="preserve"> (Pont., 1763)</t>
    </r>
  </si>
  <si>
    <t>Ancdor</t>
  </si>
  <si>
    <t>Bunter Enghalsläufer</t>
  </si>
  <si>
    <t>trockenes bis frisches Offenland (Acker, Grünland, Ruderflächen)</t>
  </si>
  <si>
    <r>
      <t>W</t>
    </r>
    <r>
      <rPr>
        <vertAlign val="subscript"/>
        <sz val="11"/>
        <color rgb="FF000000"/>
        <rFont val="Calibri"/>
        <family val="2"/>
        <scheme val="minor"/>
      </rPr>
      <t>V</t>
    </r>
    <r>
      <rPr>
        <sz val="11"/>
        <color rgb="FF000000"/>
        <rFont val="Calibri"/>
        <family val="2"/>
        <scheme val="minor"/>
      </rPr>
      <t>, R, V</t>
    </r>
    <r>
      <rPr>
        <vertAlign val="subscript"/>
        <sz val="11"/>
        <color rgb="FF000000"/>
        <rFont val="Calibri"/>
        <family val="2"/>
        <scheme val="minor"/>
      </rPr>
      <t>a anorg</t>
    </r>
    <r>
      <rPr>
        <sz val="11"/>
        <color rgb="FF000000"/>
        <rFont val="Calibri"/>
        <family val="2"/>
        <scheme val="minor"/>
      </rPr>
      <t>, A, G</t>
    </r>
  </si>
  <si>
    <r>
      <t>Anisodactylus binotatus</t>
    </r>
    <r>
      <rPr>
        <sz val="11"/>
        <rFont val="Calibri"/>
        <family val="2"/>
        <scheme val="minor"/>
      </rPr>
      <t xml:space="preserve"> (F., 1787)</t>
    </r>
  </si>
  <si>
    <t>Anibin</t>
  </si>
  <si>
    <t>Kleiner Rotstirnläufer</t>
  </si>
  <si>
    <t>Wiesen, Weiden, Äcker</t>
  </si>
  <si>
    <t>h</t>
  </si>
  <si>
    <r>
      <t>Asaphidion flavipes</t>
    </r>
    <r>
      <rPr>
        <sz val="11"/>
        <rFont val="Calibri"/>
        <family val="2"/>
        <scheme val="minor"/>
      </rPr>
      <t xml:space="preserve"> (L., 1760)</t>
    </r>
  </si>
  <si>
    <t>Asafla</t>
  </si>
  <si>
    <t>Gewöhnlicher Haarahlenläufer</t>
  </si>
  <si>
    <t>offene Kulturlandschaft</t>
  </si>
  <si>
    <r>
      <t>R,</t>
    </r>
    <r>
      <rPr>
        <b/>
        <sz val="11"/>
        <color rgb="FF000000"/>
        <rFont val="Calibri"/>
        <family val="2"/>
        <scheme val="minor"/>
      </rPr>
      <t xml:space="preserve"> A</t>
    </r>
  </si>
  <si>
    <t>kA</t>
  </si>
  <si>
    <r>
      <t xml:space="preserve">Badister bullatus </t>
    </r>
    <r>
      <rPr>
        <sz val="11"/>
        <rFont val="Calibri"/>
        <family val="2"/>
        <scheme val="minor"/>
      </rPr>
      <t>(Schrk., 1798)</t>
    </r>
  </si>
  <si>
    <t>Badbul</t>
  </si>
  <si>
    <t>Gewöhnlicher Wanderläufer</t>
  </si>
  <si>
    <t>eurytope Offenlandart (frische bis trockene Standorte), auch in lichteren Wäldern</t>
  </si>
  <si>
    <r>
      <t>Badister lacertosus</t>
    </r>
    <r>
      <rPr>
        <sz val="11"/>
        <rFont val="Calibri"/>
        <family val="2"/>
        <scheme val="minor"/>
      </rPr>
      <t xml:space="preserve"> Sturm, 1815</t>
    </r>
  </si>
  <si>
    <t>Badlac</t>
  </si>
  <si>
    <t>Stutzfleck Wanderläufer</t>
  </si>
  <si>
    <t>Wald, Wald-Offenland-Ökotone</t>
  </si>
  <si>
    <r>
      <t>W</t>
    </r>
    <r>
      <rPr>
        <vertAlign val="subscript"/>
        <sz val="11"/>
        <color rgb="FF000000"/>
        <rFont val="Calibri"/>
        <family val="2"/>
        <scheme val="minor"/>
      </rPr>
      <t>h</t>
    </r>
    <r>
      <rPr>
        <sz val="11"/>
        <color rgb="FF000000"/>
        <rFont val="Calibri"/>
        <family val="2"/>
        <scheme val="minor"/>
      </rPr>
      <t>, V</t>
    </r>
    <r>
      <rPr>
        <vertAlign val="subscript"/>
        <sz val="11"/>
        <color rgb="FF000000"/>
        <rFont val="Calibri"/>
        <family val="2"/>
        <scheme val="minor"/>
      </rPr>
      <t>r</t>
    </r>
  </si>
  <si>
    <t>(+)</t>
  </si>
  <si>
    <r>
      <t xml:space="preserve">Bembidion femoratum </t>
    </r>
    <r>
      <rPr>
        <sz val="11"/>
        <rFont val="Calibri"/>
        <family val="2"/>
        <scheme val="minor"/>
      </rPr>
      <t>Sturm, 1825</t>
    </r>
  </si>
  <si>
    <t>Bemfem</t>
  </si>
  <si>
    <t>Kreuzgezeichneter Ahlenläufer</t>
  </si>
  <si>
    <t>Roh- und Skelettböden</t>
  </si>
  <si>
    <r>
      <t xml:space="preserve">Bembidion lampros </t>
    </r>
    <r>
      <rPr>
        <sz val="11"/>
        <rFont val="Calibri"/>
        <family val="2"/>
        <scheme val="minor"/>
      </rPr>
      <t>(Hbst., 1784)</t>
    </r>
  </si>
  <si>
    <t>Bemlam</t>
  </si>
  <si>
    <t>Gewöhnlicher Ahlenläufer</t>
  </si>
  <si>
    <t>euytope Art</t>
  </si>
  <si>
    <t>d/p</t>
  </si>
  <si>
    <r>
      <t xml:space="preserve">Bembidion lunulatum </t>
    </r>
    <r>
      <rPr>
        <sz val="11"/>
        <rFont val="Calibri"/>
        <family val="2"/>
        <scheme val="minor"/>
      </rPr>
      <t>(Geoffr., 1785)</t>
    </r>
  </si>
  <si>
    <t>Bemlun</t>
  </si>
  <si>
    <t>Sumpf-Ahlenläufer</t>
  </si>
  <si>
    <t>feuchte-, nasse- oder wechselfeuchte Standorte</t>
  </si>
  <si>
    <r>
      <t>V</t>
    </r>
    <r>
      <rPr>
        <vertAlign val="subscript"/>
        <sz val="11"/>
        <color rgb="FF000000"/>
        <rFont val="Calibri"/>
        <family val="2"/>
        <scheme val="minor"/>
      </rPr>
      <t>r</t>
    </r>
    <r>
      <rPr>
        <sz val="11"/>
        <color rgb="FF000000"/>
        <rFont val="Calibri"/>
        <family val="2"/>
        <scheme val="minor"/>
      </rPr>
      <t>, W</t>
    </r>
    <r>
      <rPr>
        <vertAlign val="subscript"/>
        <sz val="11"/>
        <color rgb="FF000000"/>
        <rFont val="Calibri"/>
        <family val="2"/>
        <scheme val="minor"/>
      </rPr>
      <t>h</t>
    </r>
  </si>
  <si>
    <r>
      <t xml:space="preserve">Bembidion obtusum  </t>
    </r>
    <r>
      <rPr>
        <sz val="11"/>
        <rFont val="Calibri"/>
        <family val="2"/>
        <scheme val="minor"/>
      </rPr>
      <t>Aud.-Serv., 1821</t>
    </r>
  </si>
  <si>
    <t>Bemobt</t>
  </si>
  <si>
    <t>Schwachgestreifter Ahlenläufer</t>
  </si>
  <si>
    <t>offene Kulturlandschaft, Äcker</t>
  </si>
  <si>
    <r>
      <t xml:space="preserve">Bembidion properans </t>
    </r>
    <r>
      <rPr>
        <sz val="11"/>
        <rFont val="Calibri"/>
        <family val="2"/>
        <scheme val="minor"/>
      </rPr>
      <t>(Steph., 1821)</t>
    </r>
  </si>
  <si>
    <t>Bempro</t>
  </si>
  <si>
    <t>Feld-Ahlenläufer</t>
  </si>
  <si>
    <t>eurytope Offenlandart: v.a. Grünland, Acker</t>
  </si>
  <si>
    <r>
      <t>Bembidion quadrimaculatum</t>
    </r>
    <r>
      <rPr>
        <sz val="11"/>
        <rFont val="Calibri"/>
        <family val="2"/>
        <scheme val="minor"/>
      </rPr>
      <t xml:space="preserve"> (L., 1760)</t>
    </r>
  </si>
  <si>
    <t>Bemqua</t>
  </si>
  <si>
    <t>Vierfleck-Ahlenläufer</t>
  </si>
  <si>
    <r>
      <t xml:space="preserve">Bembidion tetracolum </t>
    </r>
    <r>
      <rPr>
        <sz val="11"/>
        <rFont val="Calibri"/>
        <family val="2"/>
        <scheme val="minor"/>
      </rPr>
      <t>Say, 1823</t>
    </r>
  </si>
  <si>
    <t>Bemtet</t>
  </si>
  <si>
    <t>Gewöhnlicher Ufer-Ahlenläufer</t>
  </si>
  <si>
    <r>
      <t xml:space="preserve">Brachinus crepitans </t>
    </r>
    <r>
      <rPr>
        <sz val="11"/>
        <rFont val="Calibri"/>
        <family val="2"/>
        <scheme val="minor"/>
      </rPr>
      <t>(L., 1758)</t>
    </r>
  </si>
  <si>
    <t>Bracre</t>
  </si>
  <si>
    <t>Großer Bombardierkäfer</t>
  </si>
  <si>
    <t>Ackerbau, Magerrasen, Ruderalflächen</t>
  </si>
  <si>
    <t>A</t>
  </si>
  <si>
    <t>V</t>
  </si>
  <si>
    <r>
      <t xml:space="preserve">Calathus cinctus </t>
    </r>
    <r>
      <rPr>
        <sz val="11"/>
        <rFont val="Calibri"/>
        <family val="2"/>
        <scheme val="minor"/>
      </rPr>
      <t>Motsch., 1850</t>
    </r>
  </si>
  <si>
    <t>Calcin</t>
  </si>
  <si>
    <t>Sand-Kahnläufer</t>
  </si>
  <si>
    <t>sandiges Offenland</t>
  </si>
  <si>
    <t>T</t>
  </si>
  <si>
    <r>
      <t xml:space="preserve">Calathus fuscipes </t>
    </r>
    <r>
      <rPr>
        <sz val="11"/>
        <rFont val="Calibri"/>
        <family val="2"/>
        <scheme val="minor"/>
      </rPr>
      <t>(Goeze, 1777)</t>
    </r>
  </si>
  <si>
    <t>Calfus</t>
  </si>
  <si>
    <t>Großer Kahnläufer</t>
  </si>
  <si>
    <t>Offenland (frisch bis trocken)</t>
  </si>
  <si>
    <t>T, R, G, M, A</t>
  </si>
  <si>
    <r>
      <t xml:space="preserve">Calathus melanocephalus </t>
    </r>
    <r>
      <rPr>
        <sz val="11"/>
        <rFont val="Calibri"/>
        <family val="2"/>
        <scheme val="minor"/>
      </rPr>
      <t>(L., 1758)</t>
    </r>
  </si>
  <si>
    <t>Calmel</t>
  </si>
  <si>
    <t>Rothalsiger Kahnläufer</t>
  </si>
  <si>
    <r>
      <t xml:space="preserve">Calathus rotundicollis </t>
    </r>
    <r>
      <rPr>
        <sz val="11"/>
        <rFont val="Calibri"/>
        <family val="2"/>
        <scheme val="minor"/>
      </rPr>
      <t>Dej., 1828</t>
    </r>
  </si>
  <si>
    <t>Calrot</t>
  </si>
  <si>
    <t>Wald-Kahnläufer</t>
  </si>
  <si>
    <r>
      <t>W</t>
    </r>
    <r>
      <rPr>
        <vertAlign val="subscript"/>
        <sz val="11"/>
        <color rgb="FF000000"/>
        <rFont val="Calibri"/>
        <family val="2"/>
        <scheme val="minor"/>
      </rPr>
      <t>m</t>
    </r>
    <r>
      <rPr>
        <sz val="11"/>
        <color rgb="FF000000"/>
        <rFont val="Calibri"/>
        <family val="2"/>
        <scheme val="minor"/>
      </rPr>
      <t>, W</t>
    </r>
    <r>
      <rPr>
        <vertAlign val="subscript"/>
        <sz val="11"/>
        <color rgb="FF000000"/>
        <rFont val="Calibri"/>
        <family val="2"/>
        <scheme val="minor"/>
      </rPr>
      <t>V</t>
    </r>
    <r>
      <rPr>
        <sz val="11"/>
        <color rgb="FF000000"/>
        <rFont val="Calibri"/>
        <family val="2"/>
        <scheme val="minor"/>
      </rPr>
      <t>, A, W</t>
    </r>
    <r>
      <rPr>
        <vertAlign val="subscript"/>
        <sz val="11"/>
        <color rgb="FF000000"/>
        <rFont val="Calibri"/>
        <family val="2"/>
        <scheme val="minor"/>
      </rPr>
      <t>az</t>
    </r>
  </si>
  <si>
    <r>
      <t xml:space="preserve">Carabus coriaceus </t>
    </r>
    <r>
      <rPr>
        <sz val="11"/>
        <rFont val="Calibri"/>
        <family val="2"/>
        <scheme val="minor"/>
      </rPr>
      <t>L., 1758</t>
    </r>
  </si>
  <si>
    <t>Carcor</t>
  </si>
  <si>
    <t>Lederlaufkäfer</t>
  </si>
  <si>
    <t>lichte Wälder, Wald-Offenland-Ökotone (auch Brachdlächen)</t>
  </si>
  <si>
    <r>
      <t>W</t>
    </r>
    <r>
      <rPr>
        <vertAlign val="subscript"/>
        <sz val="11"/>
        <color rgb="FF000000"/>
        <rFont val="Calibri"/>
        <family val="2"/>
        <scheme val="minor"/>
      </rPr>
      <t>h</t>
    </r>
    <r>
      <rPr>
        <sz val="11"/>
        <color rgb="FF000000"/>
        <rFont val="Calibri"/>
        <family val="2"/>
        <scheme val="minor"/>
      </rPr>
      <t>, W</t>
    </r>
    <r>
      <rPr>
        <vertAlign val="subscript"/>
        <sz val="11"/>
        <color rgb="FF000000"/>
        <rFont val="Calibri"/>
        <family val="2"/>
        <scheme val="minor"/>
      </rPr>
      <t>m</t>
    </r>
    <r>
      <rPr>
        <sz val="11"/>
        <color rgb="FF000000"/>
        <rFont val="Calibri"/>
        <family val="2"/>
        <scheme val="minor"/>
      </rPr>
      <t>, W</t>
    </r>
    <r>
      <rPr>
        <vertAlign val="subscript"/>
        <sz val="11"/>
        <color rgb="FF000000"/>
        <rFont val="Calibri"/>
        <family val="2"/>
        <scheme val="minor"/>
      </rPr>
      <t>his</t>
    </r>
    <r>
      <rPr>
        <sz val="11"/>
        <color rgb="FF000000"/>
        <rFont val="Calibri"/>
        <family val="2"/>
        <scheme val="minor"/>
      </rPr>
      <t>, W</t>
    </r>
    <r>
      <rPr>
        <vertAlign val="subscript"/>
        <sz val="11"/>
        <color rgb="FF000000"/>
        <rFont val="Calibri"/>
        <family val="2"/>
        <scheme val="minor"/>
      </rPr>
      <t>V</t>
    </r>
  </si>
  <si>
    <r>
      <t>Carabus nemoralis</t>
    </r>
    <r>
      <rPr>
        <sz val="11"/>
        <rFont val="Calibri"/>
        <family val="2"/>
        <scheme val="minor"/>
      </rPr>
      <t xml:space="preserve"> Müll., 1764</t>
    </r>
  </si>
  <si>
    <t>Carnem</t>
  </si>
  <si>
    <t>Hain-Laufkäfer</t>
  </si>
  <si>
    <t>eurytop ?</t>
  </si>
  <si>
    <t>euryöke Waldart</t>
  </si>
  <si>
    <r>
      <t>Carabus problematicus</t>
    </r>
    <r>
      <rPr>
        <sz val="11"/>
        <rFont val="Calibri"/>
        <family val="2"/>
        <scheme val="minor"/>
      </rPr>
      <t xml:space="preserve"> Hbst., 1786</t>
    </r>
  </si>
  <si>
    <t>Carpro</t>
  </si>
  <si>
    <t>Blauvioletter Laufkäfer</t>
  </si>
  <si>
    <t>saure Standorte, aber auch vermehrt in Buchen- und Hainbuchenwäldern</t>
  </si>
  <si>
    <r>
      <t>W</t>
    </r>
    <r>
      <rPr>
        <vertAlign val="subscript"/>
        <sz val="11"/>
        <color theme="1"/>
        <rFont val="Calibri"/>
        <family val="2"/>
        <scheme val="minor"/>
      </rPr>
      <t>h</t>
    </r>
    <r>
      <rPr>
        <sz val="11"/>
        <color theme="1"/>
        <rFont val="Calibri"/>
        <family val="2"/>
        <scheme val="minor"/>
      </rPr>
      <t>, W</t>
    </r>
    <r>
      <rPr>
        <vertAlign val="subscript"/>
        <sz val="11"/>
        <color theme="1"/>
        <rFont val="Calibri"/>
        <family val="2"/>
        <scheme val="minor"/>
      </rPr>
      <t>x</t>
    </r>
    <r>
      <rPr>
        <sz val="11"/>
        <color theme="1"/>
        <rFont val="Calibri"/>
        <family val="2"/>
        <scheme val="minor"/>
      </rPr>
      <t>, W</t>
    </r>
    <r>
      <rPr>
        <vertAlign val="subscript"/>
        <sz val="11"/>
        <color theme="1"/>
        <rFont val="Calibri"/>
        <family val="2"/>
        <scheme val="minor"/>
      </rPr>
      <t>his</t>
    </r>
    <r>
      <rPr>
        <sz val="11"/>
        <color theme="1"/>
        <rFont val="Calibri"/>
        <family val="2"/>
        <scheme val="minor"/>
      </rPr>
      <t>, W</t>
    </r>
    <r>
      <rPr>
        <vertAlign val="subscript"/>
        <sz val="11"/>
        <color theme="1"/>
        <rFont val="Calibri"/>
        <family val="2"/>
        <scheme val="minor"/>
      </rPr>
      <t>az</t>
    </r>
    <r>
      <rPr>
        <sz val="11"/>
        <color theme="1"/>
        <rFont val="Calibri"/>
        <family val="2"/>
        <scheme val="minor"/>
      </rPr>
      <t>, W</t>
    </r>
    <r>
      <rPr>
        <vertAlign val="subscript"/>
        <sz val="11"/>
        <color theme="1"/>
        <rFont val="Calibri"/>
        <family val="2"/>
        <scheme val="minor"/>
      </rPr>
      <t>V</t>
    </r>
    <r>
      <rPr>
        <sz val="11"/>
        <color theme="1"/>
        <rFont val="Calibri"/>
        <family val="2"/>
        <scheme val="minor"/>
      </rPr>
      <t>, V</t>
    </r>
    <r>
      <rPr>
        <vertAlign val="subscript"/>
        <sz val="11"/>
        <color theme="1"/>
        <rFont val="Calibri"/>
        <family val="2"/>
        <scheme val="minor"/>
      </rPr>
      <t xml:space="preserve">r, </t>
    </r>
    <r>
      <rPr>
        <sz val="11"/>
        <color theme="1"/>
        <rFont val="Calibri"/>
        <family val="2"/>
        <scheme val="minor"/>
      </rPr>
      <t>T</t>
    </r>
  </si>
  <si>
    <r>
      <t xml:space="preserve">Cicindela campestris </t>
    </r>
    <r>
      <rPr>
        <sz val="11"/>
        <rFont val="Calibri"/>
        <family val="2"/>
        <scheme val="minor"/>
      </rPr>
      <t>L., 1758</t>
    </r>
  </si>
  <si>
    <t>Ciccam</t>
  </si>
  <si>
    <t>Feld-Sandlaufkäfer</t>
  </si>
  <si>
    <t>offen-/halboffene Standorte</t>
  </si>
  <si>
    <r>
      <t>V</t>
    </r>
    <r>
      <rPr>
        <vertAlign val="subscript"/>
        <sz val="11"/>
        <color rgb="FF000000"/>
        <rFont val="Calibri"/>
        <family val="2"/>
        <scheme val="minor"/>
      </rPr>
      <t>r</t>
    </r>
    <r>
      <rPr>
        <sz val="11"/>
        <color rgb="FF000000"/>
        <rFont val="Calibri"/>
        <family val="2"/>
        <scheme val="minor"/>
      </rPr>
      <t>, T</t>
    </r>
  </si>
  <si>
    <r>
      <t xml:space="preserve">Clivina fossor </t>
    </r>
    <r>
      <rPr>
        <sz val="11"/>
        <rFont val="Calibri"/>
        <family val="2"/>
        <scheme val="minor"/>
      </rPr>
      <t>(L., 1758)</t>
    </r>
  </si>
  <si>
    <t>Clifos</t>
  </si>
  <si>
    <t>Gewöhnlicher Grabspornläufer</t>
  </si>
  <si>
    <t>eurytop (frische bis feuchte Standorte)</t>
  </si>
  <si>
    <r>
      <t xml:space="preserve">Cychrus caraboides </t>
    </r>
    <r>
      <rPr>
        <sz val="11"/>
        <rFont val="Calibri"/>
        <family val="2"/>
        <scheme val="minor"/>
      </rPr>
      <t>(L., 1758)</t>
    </r>
  </si>
  <si>
    <t>Cyccar</t>
  </si>
  <si>
    <t>Gewöhnlicher Schaufelläufer</t>
  </si>
  <si>
    <t>feuchte Wälder</t>
  </si>
  <si>
    <r>
      <t>W</t>
    </r>
    <r>
      <rPr>
        <vertAlign val="subscript"/>
        <sz val="11"/>
        <color rgb="FF000000"/>
        <rFont val="Calibri"/>
        <family val="2"/>
        <scheme val="minor"/>
      </rPr>
      <t>x</t>
    </r>
    <r>
      <rPr>
        <sz val="11"/>
        <color rgb="FF000000"/>
        <rFont val="Calibri"/>
        <family val="2"/>
        <scheme val="minor"/>
      </rPr>
      <t>, W</t>
    </r>
    <r>
      <rPr>
        <vertAlign val="subscript"/>
        <sz val="11"/>
        <color rgb="FF000000"/>
        <rFont val="Calibri"/>
        <family val="2"/>
        <scheme val="minor"/>
      </rPr>
      <t>h</t>
    </r>
    <r>
      <rPr>
        <sz val="11"/>
        <color rgb="FF000000"/>
        <rFont val="Calibri"/>
        <family val="2"/>
        <scheme val="minor"/>
      </rPr>
      <t>, W</t>
    </r>
    <r>
      <rPr>
        <vertAlign val="subscript"/>
        <sz val="11"/>
        <color rgb="FF000000"/>
        <rFont val="Calibri"/>
        <family val="2"/>
        <scheme val="minor"/>
      </rPr>
      <t>m</t>
    </r>
    <r>
      <rPr>
        <sz val="11"/>
        <color rgb="FF000000"/>
        <rFont val="Calibri"/>
        <family val="2"/>
        <scheme val="minor"/>
      </rPr>
      <t>, W</t>
    </r>
    <r>
      <rPr>
        <vertAlign val="subscript"/>
        <sz val="11"/>
        <color rgb="FF000000"/>
        <rFont val="Calibri"/>
        <family val="2"/>
        <scheme val="minor"/>
      </rPr>
      <t>az</t>
    </r>
    <r>
      <rPr>
        <sz val="11"/>
        <color rgb="FF000000"/>
        <rFont val="Calibri"/>
        <family val="2"/>
        <scheme val="minor"/>
      </rPr>
      <t>, W</t>
    </r>
    <r>
      <rPr>
        <vertAlign val="subscript"/>
        <sz val="11"/>
        <color rgb="FF000000"/>
        <rFont val="Calibri"/>
        <family val="2"/>
        <scheme val="minor"/>
      </rPr>
      <t>V</t>
    </r>
  </si>
  <si>
    <r>
      <t xml:space="preserve">Harpalus affinis </t>
    </r>
    <r>
      <rPr>
        <sz val="11"/>
        <rFont val="Calibri"/>
        <family val="2"/>
        <scheme val="minor"/>
      </rPr>
      <t>(Schrk., 1781)</t>
    </r>
  </si>
  <si>
    <t>Haraff</t>
  </si>
  <si>
    <t>Haarand-Schnellläufer</t>
  </si>
  <si>
    <r>
      <t>H</t>
    </r>
    <r>
      <rPr>
        <b/>
        <sz val="11"/>
        <color rgb="FF000000"/>
        <rFont val="Calibri"/>
        <family val="2"/>
        <scheme val="minor"/>
      </rPr>
      <t>F</t>
    </r>
  </si>
  <si>
    <r>
      <t xml:space="preserve">Harpalus distinguendus </t>
    </r>
    <r>
      <rPr>
        <sz val="11"/>
        <rFont val="Calibri"/>
        <family val="2"/>
        <scheme val="minor"/>
      </rPr>
      <t>(Duft., 1812)</t>
    </r>
  </si>
  <si>
    <t>Hardis</t>
  </si>
  <si>
    <t>Düstermetallischer Schnellläufer</t>
  </si>
  <si>
    <t>T, R</t>
  </si>
  <si>
    <r>
      <t>H</t>
    </r>
    <r>
      <rPr>
        <sz val="11"/>
        <color rgb="FF000000"/>
        <rFont val="Calibri"/>
        <family val="2"/>
        <scheme val="minor"/>
      </rPr>
      <t>F</t>
    </r>
  </si>
  <si>
    <r>
      <t>Harpalus latus</t>
    </r>
    <r>
      <rPr>
        <sz val="11"/>
        <rFont val="Calibri"/>
        <family val="2"/>
        <scheme val="minor"/>
      </rPr>
      <t xml:space="preserve"> (L., 1758)</t>
    </r>
  </si>
  <si>
    <t>Harlat</t>
  </si>
  <si>
    <t>Breiter Schnellläufer</t>
  </si>
  <si>
    <t>Offenland und Wald</t>
  </si>
  <si>
    <r>
      <t xml:space="preserve">Harpalus rubripes </t>
    </r>
    <r>
      <rPr>
        <sz val="11"/>
        <rFont val="Calibri"/>
        <family val="2"/>
        <scheme val="minor"/>
      </rPr>
      <t>(Duft., 1812)</t>
    </r>
  </si>
  <si>
    <t>Harrub</t>
  </si>
  <si>
    <t>Metallglänzender Schnellläufer</t>
  </si>
  <si>
    <t>Magerrasen, Acker, Ruderal</t>
  </si>
  <si>
    <t>T, R, A</t>
  </si>
  <si>
    <r>
      <t xml:space="preserve">Harpalus rufipes </t>
    </r>
    <r>
      <rPr>
        <sz val="11"/>
        <rFont val="Calibri"/>
        <family val="2"/>
        <scheme val="minor"/>
      </rPr>
      <t>(De Geer, 1774)</t>
    </r>
  </si>
  <si>
    <t>Harruf</t>
  </si>
  <si>
    <t>Gewöhnlicher Haarschnellläufer</t>
  </si>
  <si>
    <r>
      <t>W</t>
    </r>
    <r>
      <rPr>
        <vertAlign val="subscript"/>
        <sz val="11"/>
        <color rgb="FF000000"/>
        <rFont val="Calibri"/>
        <family val="2"/>
        <scheme val="minor"/>
      </rPr>
      <t>V</t>
    </r>
    <r>
      <rPr>
        <sz val="11"/>
        <color rgb="FF000000"/>
        <rFont val="Calibri"/>
        <family val="2"/>
        <scheme val="minor"/>
      </rPr>
      <t>, T, G, R, A</t>
    </r>
  </si>
  <si>
    <r>
      <t>Harpalus tardus</t>
    </r>
    <r>
      <rPr>
        <sz val="11"/>
        <rFont val="Calibri"/>
        <family val="2"/>
        <scheme val="minor"/>
      </rPr>
      <t xml:space="preserve"> (Panz., 1796)</t>
    </r>
  </si>
  <si>
    <t>Hartar</t>
  </si>
  <si>
    <t>Gewöhnlicher Schnellläufer</t>
  </si>
  <si>
    <r>
      <t>W</t>
    </r>
    <r>
      <rPr>
        <vertAlign val="subscript"/>
        <sz val="11"/>
        <color rgb="FF000000"/>
        <rFont val="Calibri"/>
        <family val="2"/>
        <scheme val="minor"/>
      </rPr>
      <t>V</t>
    </r>
    <r>
      <rPr>
        <sz val="11"/>
        <color rgb="FF000000"/>
        <rFont val="Calibri"/>
        <family val="2"/>
        <scheme val="minor"/>
      </rPr>
      <t>, T, A, R</t>
    </r>
  </si>
  <si>
    <r>
      <t>Leistus fulvibarbis</t>
    </r>
    <r>
      <rPr>
        <sz val="11"/>
        <rFont val="Calibri"/>
        <family val="2"/>
        <scheme val="minor"/>
      </rPr>
      <t xml:space="preserve"> Dej., 1826</t>
    </r>
  </si>
  <si>
    <t>Leiful</t>
  </si>
  <si>
    <t>Westlicher Bartläufer</t>
  </si>
  <si>
    <r>
      <t>V</t>
    </r>
    <r>
      <rPr>
        <vertAlign val="subscript"/>
        <sz val="11"/>
        <color rgb="FF000000"/>
        <rFont val="Calibri"/>
        <family val="2"/>
        <scheme val="minor"/>
      </rPr>
      <t xml:space="preserve">a anorg, </t>
    </r>
    <r>
      <rPr>
        <sz val="11"/>
        <color rgb="FF000000"/>
        <rFont val="Calibri"/>
        <family val="2"/>
        <scheme val="minor"/>
      </rPr>
      <t>R</t>
    </r>
  </si>
  <si>
    <r>
      <t xml:space="preserve">Leistus rufomarginatus </t>
    </r>
    <r>
      <rPr>
        <sz val="11"/>
        <rFont val="Calibri"/>
        <family val="2"/>
        <scheme val="minor"/>
      </rPr>
      <t>(Duft., 1812)</t>
    </r>
  </si>
  <si>
    <t>Leiruf</t>
  </si>
  <si>
    <t>Rotrandiger Bartläufer</t>
  </si>
  <si>
    <t>Wälder</t>
  </si>
  <si>
    <r>
      <t>W</t>
    </r>
    <r>
      <rPr>
        <vertAlign val="subscript"/>
        <sz val="11"/>
        <color rgb="FF000000"/>
        <rFont val="Calibri"/>
        <family val="2"/>
        <scheme val="minor"/>
      </rPr>
      <t>h</t>
    </r>
    <r>
      <rPr>
        <sz val="11"/>
        <color rgb="FF000000"/>
        <rFont val="Calibri"/>
        <family val="2"/>
        <scheme val="minor"/>
      </rPr>
      <t>, W</t>
    </r>
    <r>
      <rPr>
        <vertAlign val="subscript"/>
        <sz val="11"/>
        <color rgb="FF000000"/>
        <rFont val="Calibri"/>
        <family val="2"/>
        <scheme val="minor"/>
      </rPr>
      <t>x</t>
    </r>
    <r>
      <rPr>
        <sz val="11"/>
        <color rgb="FF000000"/>
        <rFont val="Calibri"/>
        <family val="2"/>
        <scheme val="minor"/>
      </rPr>
      <t>, W</t>
    </r>
    <r>
      <rPr>
        <vertAlign val="subscript"/>
        <sz val="11"/>
        <color rgb="FF000000"/>
        <rFont val="Calibri"/>
        <family val="2"/>
        <scheme val="minor"/>
      </rPr>
      <t>his</t>
    </r>
    <r>
      <rPr>
        <sz val="11"/>
        <color rgb="FF000000"/>
        <rFont val="Calibri"/>
        <family val="2"/>
        <scheme val="minor"/>
      </rPr>
      <t>, W</t>
    </r>
    <r>
      <rPr>
        <vertAlign val="subscript"/>
        <sz val="11"/>
        <color rgb="FF000000"/>
        <rFont val="Calibri"/>
        <family val="2"/>
        <scheme val="minor"/>
      </rPr>
      <t>m</t>
    </r>
    <r>
      <rPr>
        <sz val="11"/>
        <color rgb="FF000000"/>
        <rFont val="Calibri"/>
        <family val="2"/>
        <scheme val="minor"/>
      </rPr>
      <t>, W</t>
    </r>
    <r>
      <rPr>
        <vertAlign val="subscript"/>
        <sz val="11"/>
        <color rgb="FF000000"/>
        <rFont val="Calibri"/>
        <family val="2"/>
        <scheme val="minor"/>
      </rPr>
      <t>az</t>
    </r>
    <r>
      <rPr>
        <sz val="11"/>
        <color rgb="FF000000"/>
        <rFont val="Calibri"/>
        <family val="2"/>
        <scheme val="minor"/>
      </rPr>
      <t>, W</t>
    </r>
    <r>
      <rPr>
        <vertAlign val="subscript"/>
        <sz val="11"/>
        <color rgb="FF000000"/>
        <rFont val="Calibri"/>
        <family val="2"/>
        <scheme val="minor"/>
      </rPr>
      <t>V</t>
    </r>
  </si>
  <si>
    <r>
      <t xml:space="preserve">Limodromus assimilis </t>
    </r>
    <r>
      <rPr>
        <sz val="11"/>
        <rFont val="Calibri"/>
        <family val="2"/>
        <scheme val="minor"/>
      </rPr>
      <t>(Payk., 1790)</t>
    </r>
  </si>
  <si>
    <t>Limass</t>
  </si>
  <si>
    <t>Schwarzer Enghalsläufer</t>
  </si>
  <si>
    <t>Wald- und Gehölzart</t>
  </si>
  <si>
    <r>
      <t>V</t>
    </r>
    <r>
      <rPr>
        <vertAlign val="subscript"/>
        <sz val="11"/>
        <color rgb="FF000000"/>
        <rFont val="Calibri"/>
        <family val="2"/>
        <scheme val="minor"/>
      </rPr>
      <t>r</t>
    </r>
    <r>
      <rPr>
        <sz val="11"/>
        <color rgb="FF000000"/>
        <rFont val="Calibri"/>
        <family val="2"/>
        <scheme val="minor"/>
      </rPr>
      <t>,G</t>
    </r>
    <r>
      <rPr>
        <vertAlign val="subscript"/>
        <sz val="11"/>
        <color rgb="FF000000"/>
        <rFont val="Calibri"/>
        <family val="2"/>
        <scheme val="minor"/>
      </rPr>
      <t>f</t>
    </r>
    <r>
      <rPr>
        <sz val="11"/>
        <color rgb="FF000000"/>
        <rFont val="Calibri"/>
        <family val="2"/>
        <scheme val="minor"/>
      </rPr>
      <t>,W</t>
    </r>
    <r>
      <rPr>
        <vertAlign val="subscript"/>
        <sz val="11"/>
        <color rgb="FF000000"/>
        <rFont val="Calibri"/>
        <family val="2"/>
        <scheme val="minor"/>
      </rPr>
      <t>h</t>
    </r>
    <r>
      <rPr>
        <sz val="11"/>
        <color rgb="FF000000"/>
        <rFont val="Calibri"/>
        <family val="2"/>
        <scheme val="minor"/>
      </rPr>
      <t>, W</t>
    </r>
    <r>
      <rPr>
        <vertAlign val="subscript"/>
        <sz val="11"/>
        <color rgb="FF000000"/>
        <rFont val="Calibri"/>
        <family val="2"/>
        <scheme val="minor"/>
      </rPr>
      <t>V</t>
    </r>
  </si>
  <si>
    <r>
      <t xml:space="preserve">Loricera pilicornis </t>
    </r>
    <r>
      <rPr>
        <sz val="11"/>
        <rFont val="Calibri"/>
        <family val="2"/>
        <scheme val="minor"/>
      </rPr>
      <t>(F., 1775)</t>
    </r>
  </si>
  <si>
    <t>Lorpil</t>
  </si>
  <si>
    <t>Borstenhornläufer</t>
  </si>
  <si>
    <t>euryök (frisch bis feucht)</t>
  </si>
  <si>
    <r>
      <t xml:space="preserve">Microlestes maurus </t>
    </r>
    <r>
      <rPr>
        <sz val="11"/>
        <rFont val="Calibri"/>
        <family val="2"/>
        <scheme val="minor"/>
      </rPr>
      <t>(Sturm, 1827)</t>
    </r>
  </si>
  <si>
    <t>Micmau</t>
  </si>
  <si>
    <t>Gedrungener Zwergstutzläufer</t>
  </si>
  <si>
    <t>sonnige, vegetationsarme Ruderalfluren, Pioniergesellschaften</t>
  </si>
  <si>
    <t>T, S</t>
  </si>
  <si>
    <r>
      <t xml:space="preserve">Microlestes cf. minutulus </t>
    </r>
    <r>
      <rPr>
        <sz val="11"/>
        <rFont val="Calibri"/>
        <family val="2"/>
        <scheme val="minor"/>
      </rPr>
      <t>(Goeze, 1777)</t>
    </r>
  </si>
  <si>
    <t>Micmin</t>
  </si>
  <si>
    <t>Schmaler Zwergstutzläufer</t>
  </si>
  <si>
    <t>trockene, bis wechselfeuchte offene Lebensräume</t>
  </si>
  <si>
    <r>
      <t>W</t>
    </r>
    <r>
      <rPr>
        <vertAlign val="subscript"/>
        <sz val="11"/>
        <color rgb="FF000000"/>
        <rFont val="Calibri"/>
        <family val="2"/>
        <scheme val="minor"/>
      </rPr>
      <t>V</t>
    </r>
    <r>
      <rPr>
        <sz val="11"/>
        <color rgb="FF000000"/>
        <rFont val="Calibri"/>
        <family val="2"/>
        <scheme val="minor"/>
      </rPr>
      <t>,T, R, S</t>
    </r>
  </si>
  <si>
    <r>
      <t xml:space="preserve">Nebria brevicollis </t>
    </r>
    <r>
      <rPr>
        <sz val="11"/>
        <rFont val="Calibri"/>
        <family val="2"/>
        <scheme val="minor"/>
      </rPr>
      <t>(F., 1792)</t>
    </r>
  </si>
  <si>
    <t>Nebbre</t>
  </si>
  <si>
    <t>Gewöhnlicher Dammläufer</t>
  </si>
  <si>
    <t>euryök</t>
  </si>
  <si>
    <r>
      <t xml:space="preserve">Notiophilus biguttatus </t>
    </r>
    <r>
      <rPr>
        <sz val="11"/>
        <rFont val="Calibri"/>
        <family val="2"/>
        <scheme val="minor"/>
      </rPr>
      <t>(F., 1779)</t>
    </r>
  </si>
  <si>
    <t>Notbig</t>
  </si>
  <si>
    <t>Zweifleckiger Laubläufer</t>
  </si>
  <si>
    <t>Wald, Äcker</t>
  </si>
  <si>
    <r>
      <t>F</t>
    </r>
    <r>
      <rPr>
        <sz val="11"/>
        <color rgb="FF000000"/>
        <rFont val="Calibri"/>
        <family val="2"/>
        <scheme val="minor"/>
      </rPr>
      <t>H</t>
    </r>
  </si>
  <si>
    <t>Notpal</t>
  </si>
  <si>
    <t>Gewöhnlicher Laubläufer</t>
  </si>
  <si>
    <r>
      <t xml:space="preserve">Notiophilus rufipes </t>
    </r>
    <r>
      <rPr>
        <sz val="11"/>
        <rFont val="Calibri"/>
        <family val="2"/>
        <scheme val="minor"/>
      </rPr>
      <t>Curt., 1829</t>
    </r>
  </si>
  <si>
    <t>Notruf</t>
  </si>
  <si>
    <t>Gelbbeiniger Laubläufer</t>
  </si>
  <si>
    <r>
      <t>W</t>
    </r>
    <r>
      <rPr>
        <vertAlign val="subscript"/>
        <sz val="11"/>
        <color rgb="FF000000"/>
        <rFont val="Calibri"/>
        <family val="2"/>
        <scheme val="minor"/>
      </rPr>
      <t>x</t>
    </r>
    <r>
      <rPr>
        <sz val="11"/>
        <color rgb="FF000000"/>
        <rFont val="Calibri"/>
        <family val="2"/>
        <scheme val="minor"/>
      </rPr>
      <t>, W</t>
    </r>
    <r>
      <rPr>
        <vertAlign val="subscript"/>
        <sz val="11"/>
        <color rgb="FF000000"/>
        <rFont val="Calibri"/>
        <family val="2"/>
        <scheme val="minor"/>
      </rPr>
      <t>his</t>
    </r>
    <r>
      <rPr>
        <sz val="11"/>
        <color rgb="FF000000"/>
        <rFont val="Calibri"/>
        <family val="2"/>
        <scheme val="minor"/>
      </rPr>
      <t>, W</t>
    </r>
    <r>
      <rPr>
        <vertAlign val="subscript"/>
        <sz val="11"/>
        <color rgb="FF000000"/>
        <rFont val="Calibri"/>
        <family val="2"/>
        <scheme val="minor"/>
      </rPr>
      <t>m</t>
    </r>
    <r>
      <rPr>
        <sz val="11"/>
        <color rgb="FF000000"/>
        <rFont val="Calibri"/>
        <family val="2"/>
        <scheme val="minor"/>
      </rPr>
      <t>, W</t>
    </r>
    <r>
      <rPr>
        <vertAlign val="subscript"/>
        <sz val="11"/>
        <color rgb="FF000000"/>
        <rFont val="Calibri"/>
        <family val="2"/>
        <scheme val="minor"/>
      </rPr>
      <t>az</t>
    </r>
  </si>
  <si>
    <r>
      <t xml:space="preserve">Olisthopus rotundatus </t>
    </r>
    <r>
      <rPr>
        <sz val="11"/>
        <rFont val="Calibri"/>
        <family val="2"/>
        <scheme val="minor"/>
      </rPr>
      <t>(Payk., 1790)</t>
    </r>
  </si>
  <si>
    <t>Olirot</t>
  </si>
  <si>
    <t>Sand-Glattfußläufer</t>
  </si>
  <si>
    <t>trockene, bis wechseltrockene Standorte</t>
  </si>
  <si>
    <r>
      <t xml:space="preserve">Ophonus azureus </t>
    </r>
    <r>
      <rPr>
        <sz val="11"/>
        <rFont val="Calibri"/>
        <family val="2"/>
        <scheme val="minor"/>
      </rPr>
      <t>(F., 1775)</t>
    </r>
  </si>
  <si>
    <t>Opharz</t>
  </si>
  <si>
    <t>Leuchtender Haarschnellläufer</t>
  </si>
  <si>
    <t>trockene und wärmebegünstigte Standorte</t>
  </si>
  <si>
    <t>Nicht im NW-Tiefland</t>
  </si>
  <si>
    <t xml:space="preserve">x        </t>
  </si>
  <si>
    <t>Ophlat</t>
  </si>
  <si>
    <t>Grüner Haarschnelläufer</t>
  </si>
  <si>
    <t>in Gehölzen</t>
  </si>
  <si>
    <r>
      <t>W</t>
    </r>
    <r>
      <rPr>
        <vertAlign val="subscript"/>
        <sz val="11"/>
        <color rgb="FF000000"/>
        <rFont val="Calibri"/>
        <family val="2"/>
        <scheme val="minor"/>
      </rPr>
      <t>x</t>
    </r>
    <r>
      <rPr>
        <sz val="11"/>
        <color rgb="FF000000"/>
        <rFont val="Calibri"/>
        <family val="2"/>
        <scheme val="minor"/>
      </rPr>
      <t>, W</t>
    </r>
    <r>
      <rPr>
        <vertAlign val="subscript"/>
        <sz val="11"/>
        <color rgb="FF000000"/>
        <rFont val="Calibri"/>
        <family val="2"/>
        <scheme val="minor"/>
      </rPr>
      <t>m</t>
    </r>
    <r>
      <rPr>
        <sz val="11"/>
        <color rgb="FF000000"/>
        <rFont val="Calibri"/>
        <family val="2"/>
        <scheme val="minor"/>
      </rPr>
      <t>, W</t>
    </r>
    <r>
      <rPr>
        <vertAlign val="subscript"/>
        <sz val="11"/>
        <color rgb="FF000000"/>
        <rFont val="Calibri"/>
        <family val="2"/>
        <scheme val="minor"/>
      </rPr>
      <t>his</t>
    </r>
    <r>
      <rPr>
        <sz val="11"/>
        <color rgb="FF000000"/>
        <rFont val="Calibri"/>
        <family val="2"/>
        <scheme val="minor"/>
      </rPr>
      <t>, W</t>
    </r>
    <r>
      <rPr>
        <vertAlign val="subscript"/>
        <sz val="11"/>
        <color rgb="FF000000"/>
        <rFont val="Calibri"/>
        <family val="2"/>
        <scheme val="minor"/>
      </rPr>
      <t>V</t>
    </r>
  </si>
  <si>
    <t>Ophpun</t>
  </si>
  <si>
    <r>
      <t>Panagaeus bipustulatus</t>
    </r>
    <r>
      <rPr>
        <sz val="11"/>
        <rFont val="Calibri"/>
        <family val="2"/>
        <scheme val="minor"/>
      </rPr>
      <t xml:space="preserve"> (F., 1775)</t>
    </r>
  </si>
  <si>
    <t>Panbip</t>
  </si>
  <si>
    <t>Trockenwiesen-Kreuzläufer</t>
  </si>
  <si>
    <t>trockene, nährstoffarme, besonnte Standorte</t>
  </si>
  <si>
    <r>
      <t>W</t>
    </r>
    <r>
      <rPr>
        <vertAlign val="subscript"/>
        <sz val="11"/>
        <color rgb="FF000000"/>
        <rFont val="Calibri"/>
        <family val="2"/>
        <scheme val="minor"/>
      </rPr>
      <t>V</t>
    </r>
    <r>
      <rPr>
        <sz val="11"/>
        <color rgb="FF000000"/>
        <rFont val="Calibri"/>
        <family val="2"/>
        <scheme val="minor"/>
      </rPr>
      <t>, T, R</t>
    </r>
  </si>
  <si>
    <r>
      <t xml:space="preserve">Poecilus cupreus </t>
    </r>
    <r>
      <rPr>
        <sz val="11"/>
        <rFont val="Calibri"/>
        <family val="2"/>
        <scheme val="minor"/>
      </rPr>
      <t>(L., 1758)</t>
    </r>
  </si>
  <si>
    <t>Poecup</t>
  </si>
  <si>
    <t>Gewöhnlicher Buntgrabenläufer</t>
  </si>
  <si>
    <t>Offenlandart: Schwerpunkt Acker</t>
  </si>
  <si>
    <r>
      <t>V</t>
    </r>
    <r>
      <rPr>
        <vertAlign val="subscript"/>
        <sz val="11"/>
        <color rgb="FF000000"/>
        <rFont val="Calibri"/>
        <family val="2"/>
        <scheme val="minor"/>
      </rPr>
      <t>a anorg</t>
    </r>
    <r>
      <rPr>
        <sz val="11"/>
        <color rgb="FF000000"/>
        <rFont val="Calibri"/>
        <family val="2"/>
        <scheme val="minor"/>
      </rPr>
      <t>, R, A, G</t>
    </r>
  </si>
  <si>
    <r>
      <t xml:space="preserve">Poecilus versicolor </t>
    </r>
    <r>
      <rPr>
        <sz val="11"/>
        <rFont val="Calibri"/>
        <family val="2"/>
        <scheme val="minor"/>
      </rPr>
      <t>(Sturm, 1824)</t>
    </r>
  </si>
  <si>
    <t>Poever</t>
  </si>
  <si>
    <t>Glatthalsiger Buntgrabenläufer</t>
  </si>
  <si>
    <t>Offenlandart: Schwerpunkt Grünland</t>
  </si>
  <si>
    <r>
      <t>W</t>
    </r>
    <r>
      <rPr>
        <vertAlign val="subscript"/>
        <sz val="11"/>
        <color rgb="FF000000"/>
        <rFont val="Calibri"/>
        <family val="2"/>
        <scheme val="minor"/>
      </rPr>
      <t>x</t>
    </r>
    <r>
      <rPr>
        <sz val="11"/>
        <color rgb="FF000000"/>
        <rFont val="Calibri"/>
        <family val="2"/>
        <scheme val="minor"/>
      </rPr>
      <t>, W</t>
    </r>
    <r>
      <rPr>
        <vertAlign val="subscript"/>
        <sz val="11"/>
        <color rgb="FF000000"/>
        <rFont val="Calibri"/>
        <family val="2"/>
        <scheme val="minor"/>
      </rPr>
      <t>his</t>
    </r>
    <r>
      <rPr>
        <sz val="11"/>
        <color rgb="FF000000"/>
        <rFont val="Calibri"/>
        <family val="2"/>
        <scheme val="minor"/>
      </rPr>
      <t>, W</t>
    </r>
    <r>
      <rPr>
        <vertAlign val="subscript"/>
        <sz val="11"/>
        <color rgb="FF000000"/>
        <rFont val="Calibri"/>
        <family val="2"/>
        <scheme val="minor"/>
      </rPr>
      <t>V</t>
    </r>
    <r>
      <rPr>
        <sz val="11"/>
        <color rgb="FF000000"/>
        <rFont val="Calibri"/>
        <family val="2"/>
        <scheme val="minor"/>
      </rPr>
      <t>, R, G, A, T</t>
    </r>
  </si>
  <si>
    <r>
      <t>Pterostichus madidus</t>
    </r>
    <r>
      <rPr>
        <sz val="11"/>
        <rFont val="Calibri"/>
        <family val="2"/>
        <scheme val="minor"/>
      </rPr>
      <t xml:space="preserve"> (F.,1775)</t>
    </r>
  </si>
  <si>
    <t>Ptemad</t>
  </si>
  <si>
    <t>Gebüsch-Grabläufer</t>
  </si>
  <si>
    <r>
      <t xml:space="preserve">Pterostichus melanarius </t>
    </r>
    <r>
      <rPr>
        <sz val="11"/>
        <rFont val="Calibri"/>
        <family val="2"/>
        <scheme val="minor"/>
      </rPr>
      <t>(Ill. 1798)</t>
    </r>
  </si>
  <si>
    <t>Ptemel</t>
  </si>
  <si>
    <t>Gewöhnlicher Grabläufer</t>
  </si>
  <si>
    <t>eurytop: Schwerpunkt offene Kulturlandschaft, Äcker</t>
  </si>
  <si>
    <r>
      <t xml:space="preserve">Pterostichus niger </t>
    </r>
    <r>
      <rPr>
        <sz val="11"/>
        <rFont val="Calibri"/>
        <family val="2"/>
        <scheme val="minor"/>
      </rPr>
      <t>(Schall, 1783)</t>
    </r>
  </si>
  <si>
    <t>Ptenig</t>
  </si>
  <si>
    <t>Großer Grabläufer</t>
  </si>
  <si>
    <t>Wälder, Wald-Offenland-Ökotone</t>
  </si>
  <si>
    <r>
      <t xml:space="preserve">Pterostichus oblongopunctatus </t>
    </r>
    <r>
      <rPr>
        <sz val="11"/>
        <rFont val="Calibri"/>
        <family val="2"/>
        <scheme val="minor"/>
      </rPr>
      <t>(F.,1787)</t>
    </r>
  </si>
  <si>
    <t>Pteobt</t>
  </si>
  <si>
    <t>Gewöhnlicher Wald-Grabläufer</t>
  </si>
  <si>
    <t>eurytope Waldart (v.a. feuchte Wälder)</t>
  </si>
  <si>
    <r>
      <t>W</t>
    </r>
    <r>
      <rPr>
        <vertAlign val="subscript"/>
        <sz val="11"/>
        <color rgb="FF000000"/>
        <rFont val="Calibri"/>
        <family val="2"/>
        <scheme val="minor"/>
      </rPr>
      <t>x</t>
    </r>
    <r>
      <rPr>
        <sz val="11"/>
        <color rgb="FF000000"/>
        <rFont val="Calibri"/>
        <family val="2"/>
        <scheme val="minor"/>
      </rPr>
      <t>, W</t>
    </r>
    <r>
      <rPr>
        <vertAlign val="subscript"/>
        <sz val="11"/>
        <color rgb="FF000000"/>
        <rFont val="Calibri"/>
        <family val="2"/>
        <scheme val="minor"/>
      </rPr>
      <t>his</t>
    </r>
    <r>
      <rPr>
        <sz val="11"/>
        <color rgb="FF000000"/>
        <rFont val="Calibri"/>
        <family val="2"/>
        <scheme val="minor"/>
      </rPr>
      <t>, W</t>
    </r>
    <r>
      <rPr>
        <vertAlign val="subscript"/>
        <sz val="11"/>
        <color rgb="FF000000"/>
        <rFont val="Calibri"/>
        <family val="2"/>
        <scheme val="minor"/>
      </rPr>
      <t>m</t>
    </r>
    <r>
      <rPr>
        <sz val="11"/>
        <color rgb="FF000000"/>
        <rFont val="Calibri"/>
        <family val="2"/>
        <scheme val="minor"/>
      </rPr>
      <t>, W</t>
    </r>
    <r>
      <rPr>
        <vertAlign val="subscript"/>
        <sz val="11"/>
        <color rgb="FF000000"/>
        <rFont val="Calibri"/>
        <family val="2"/>
        <scheme val="minor"/>
      </rPr>
      <t>az</t>
    </r>
    <r>
      <rPr>
        <sz val="11"/>
        <color rgb="FF000000"/>
        <rFont val="Calibri"/>
        <family val="2"/>
        <scheme val="minor"/>
      </rPr>
      <t>, W</t>
    </r>
    <r>
      <rPr>
        <vertAlign val="subscript"/>
        <sz val="11"/>
        <color rgb="FF000000"/>
        <rFont val="Calibri"/>
        <family val="2"/>
        <scheme val="minor"/>
      </rPr>
      <t>V</t>
    </r>
  </si>
  <si>
    <r>
      <t xml:space="preserve">Pterostichus strenuus </t>
    </r>
    <r>
      <rPr>
        <sz val="11"/>
        <rFont val="Calibri"/>
        <family val="2"/>
        <scheme val="minor"/>
      </rPr>
      <t>(Panz., 1796)</t>
    </r>
  </si>
  <si>
    <t>Ptestr</t>
  </si>
  <si>
    <t>Kleiner Grabläufer</t>
  </si>
  <si>
    <t>eurytop bevorzugt feucht</t>
  </si>
  <si>
    <r>
      <t xml:space="preserve">Pterostichus vernalis </t>
    </r>
    <r>
      <rPr>
        <sz val="11"/>
        <rFont val="Calibri"/>
        <family val="2"/>
        <scheme val="minor"/>
      </rPr>
      <t>(Panz., 1796)</t>
    </r>
  </si>
  <si>
    <t>Ptever</t>
  </si>
  <si>
    <t>Frühlings-Grabläufer</t>
  </si>
  <si>
    <t>Wechselfeuchte und frische Standorte: Grünland, Pionier- und Ruderalflure</t>
  </si>
  <si>
    <r>
      <t>G</t>
    </r>
    <r>
      <rPr>
        <vertAlign val="subscript"/>
        <sz val="11"/>
        <color rgb="FF000000"/>
        <rFont val="Calibri"/>
        <family val="2"/>
        <scheme val="minor"/>
      </rPr>
      <t>f</t>
    </r>
    <r>
      <rPr>
        <sz val="11"/>
        <color rgb="FF000000"/>
        <rFont val="Calibri"/>
        <family val="2"/>
        <scheme val="minor"/>
      </rPr>
      <t>, G</t>
    </r>
  </si>
  <si>
    <r>
      <t xml:space="preserve">Syntomus foveatus </t>
    </r>
    <r>
      <rPr>
        <sz val="11"/>
        <rFont val="Calibri"/>
        <family val="2"/>
        <scheme val="minor"/>
      </rPr>
      <t>(Geoffr., 1785)</t>
    </r>
  </si>
  <si>
    <t>Synfov</t>
  </si>
  <si>
    <t>Sand-Zwergstreuläufer</t>
  </si>
  <si>
    <t>Magerrasen, Ruderalflächen</t>
  </si>
  <si>
    <r>
      <t xml:space="preserve">Syntomus truncatellus </t>
    </r>
    <r>
      <rPr>
        <sz val="11"/>
        <rFont val="Calibri"/>
        <family val="2"/>
        <scheme val="minor"/>
      </rPr>
      <t>(L., 1761)</t>
    </r>
  </si>
  <si>
    <t>Syntru</t>
  </si>
  <si>
    <t>Gewöhnlicher Zwergstreuläufer</t>
  </si>
  <si>
    <t>Halbtrockenrasen, Heiden</t>
  </si>
  <si>
    <r>
      <t xml:space="preserve">Trechus quadristriatus </t>
    </r>
    <r>
      <rPr>
        <sz val="11"/>
        <rFont val="Calibri"/>
        <family val="2"/>
        <scheme val="minor"/>
      </rPr>
      <t>(Schrk., 1781)</t>
    </r>
  </si>
  <si>
    <t>Trequa</t>
  </si>
  <si>
    <t>Gewöhnlicher Flinkläufer</t>
  </si>
  <si>
    <t xml:space="preserve">Offenland </t>
  </si>
  <si>
    <t>Abkürzungen und Erläuterungen:</t>
  </si>
  <si>
    <t>Feuchte</t>
  </si>
  <si>
    <r>
      <t xml:space="preserve">Präferenzverhalten hinsichtlich der Feuchtigkeit: </t>
    </r>
    <r>
      <rPr>
        <b/>
        <sz val="9"/>
        <color theme="1"/>
        <rFont val="Arial"/>
        <family val="2"/>
      </rPr>
      <t>h</t>
    </r>
    <r>
      <rPr>
        <sz val="9"/>
        <color theme="1"/>
        <rFont val="Arial"/>
        <family val="2"/>
      </rPr>
      <t xml:space="preserve"> - hygrophil (feuchtigkeits­liebend), </t>
    </r>
    <r>
      <rPr>
        <b/>
        <sz val="9"/>
        <color theme="1"/>
        <rFont val="Arial"/>
        <family val="2"/>
      </rPr>
      <t>m</t>
    </r>
    <r>
      <rPr>
        <sz val="9"/>
        <color theme="1"/>
        <rFont val="Arial"/>
        <family val="2"/>
      </rPr>
      <t xml:space="preserve"> – mesophil</t>
    </r>
    <r>
      <rPr>
        <b/>
        <sz val="9"/>
        <color theme="1"/>
        <rFont val="Arial"/>
        <family val="2"/>
      </rPr>
      <t>, x</t>
    </r>
    <r>
      <rPr>
        <sz val="9"/>
        <color theme="1"/>
        <rFont val="Arial"/>
        <family val="2"/>
      </rPr>
      <t xml:space="preserve"> - xerophil (trockenheitsliebend)</t>
    </r>
  </si>
  <si>
    <t>Biotop</t>
  </si>
  <si>
    <t xml:space="preserve">Biotop- und Habitatbindung (Pflanzenformationen) abgeleitet von: Lebensraumpräferenzen der Laufkäfer (GAC_2009); fettgedruckte sind Schwerpunktvorkommen </t>
  </si>
  <si>
    <t>Flug</t>
  </si>
  <si>
    <r>
      <t xml:space="preserve">Flugvermögen: </t>
    </r>
    <r>
      <rPr>
        <b/>
        <sz val="9"/>
        <color theme="1"/>
        <rFont val="Arial"/>
        <family val="2"/>
      </rPr>
      <t>+</t>
    </r>
    <r>
      <rPr>
        <sz val="9"/>
        <color theme="1"/>
        <rFont val="Arial"/>
        <family val="2"/>
      </rPr>
      <t xml:space="preserve"> flugfähig, </t>
    </r>
    <r>
      <rPr>
        <b/>
        <sz val="9"/>
        <color theme="1"/>
        <rFont val="Arial"/>
        <family val="2"/>
      </rPr>
      <t>–</t>
    </r>
    <r>
      <rPr>
        <sz val="9"/>
        <color theme="1"/>
        <rFont val="Arial"/>
        <family val="2"/>
      </rPr>
      <t xml:space="preserve"> nicht flugfähig, </t>
    </r>
    <r>
      <rPr>
        <b/>
        <sz val="9"/>
        <color theme="1"/>
        <rFont val="Arial"/>
        <family val="2"/>
      </rPr>
      <t>+/-</t>
    </r>
    <r>
      <rPr>
        <sz val="9"/>
        <color theme="1"/>
        <rFont val="Arial"/>
        <family val="2"/>
      </rPr>
      <t xml:space="preserve"> sowohl flugfähige als auch flugunfähige Individuen,</t>
    </r>
    <r>
      <rPr>
        <b/>
        <sz val="9"/>
        <color theme="1"/>
        <rFont val="Arial"/>
        <family val="2"/>
      </rPr>
      <t xml:space="preserve"> (+)</t>
    </r>
    <r>
      <rPr>
        <sz val="9"/>
        <color theme="1"/>
        <rFont val="Arial"/>
        <family val="2"/>
      </rPr>
      <t xml:space="preserve"> keine Flugbeobachtung</t>
    </r>
  </si>
  <si>
    <t>Alae</t>
  </si>
  <si>
    <r>
      <t xml:space="preserve">Flügelausbildung: </t>
    </r>
    <r>
      <rPr>
        <b/>
        <sz val="9"/>
        <color theme="1"/>
        <rFont val="Arial"/>
        <family val="2"/>
      </rPr>
      <t>m</t>
    </r>
    <r>
      <rPr>
        <sz val="9"/>
        <color theme="1"/>
        <rFont val="Arial"/>
        <family val="2"/>
      </rPr>
      <t xml:space="preserve"> - macropter (voll ausgebildete Flügel),</t>
    </r>
    <r>
      <rPr>
        <b/>
        <sz val="9"/>
        <color theme="1"/>
        <rFont val="Arial"/>
        <family val="2"/>
      </rPr>
      <t xml:space="preserve"> b</t>
    </r>
    <r>
      <rPr>
        <sz val="9"/>
        <color theme="1"/>
        <rFont val="Arial"/>
        <family val="2"/>
      </rPr>
      <t xml:space="preserve"> - brachypter (verkümmerte Flügel), </t>
    </r>
    <r>
      <rPr>
        <b/>
        <sz val="9"/>
        <color theme="1"/>
        <rFont val="Arial"/>
        <family val="2"/>
      </rPr>
      <t>d</t>
    </r>
    <r>
      <rPr>
        <sz val="9"/>
        <color theme="1"/>
        <rFont val="Arial"/>
        <family val="2"/>
      </rPr>
      <t xml:space="preserve"> - dimorph (es gibt sowohl macroptere als auch brachyptere Tiere), </t>
    </r>
    <r>
      <rPr>
        <b/>
        <sz val="9"/>
        <color theme="1"/>
        <rFont val="Arial"/>
        <family val="2"/>
      </rPr>
      <t xml:space="preserve">p </t>
    </r>
    <r>
      <rPr>
        <sz val="9"/>
        <color theme="1"/>
        <rFont val="Arial"/>
        <family val="2"/>
      </rPr>
      <t>- polymorph (es kommen alle möglichen Flügelausbildungen vor)</t>
    </r>
  </si>
  <si>
    <t>Fort</t>
  </si>
  <si>
    <r>
      <t>Fortpflanzungstyp:</t>
    </r>
    <r>
      <rPr>
        <b/>
        <sz val="9"/>
        <color theme="1"/>
        <rFont val="Arial"/>
        <family val="2"/>
      </rPr>
      <t xml:space="preserve"> F</t>
    </r>
    <r>
      <rPr>
        <sz val="9"/>
        <color theme="1"/>
        <rFont val="Arial"/>
        <family val="2"/>
      </rPr>
      <t xml:space="preserve"> - Frühjahrsfortpflanzer,</t>
    </r>
    <r>
      <rPr>
        <b/>
        <sz val="9"/>
        <color theme="1"/>
        <rFont val="Arial"/>
        <family val="2"/>
      </rPr>
      <t xml:space="preserve"> H</t>
    </r>
    <r>
      <rPr>
        <sz val="9"/>
        <color theme="1"/>
        <rFont val="Arial"/>
        <family val="2"/>
      </rPr>
      <t xml:space="preserve"> – Herbstfortpflanzer, </t>
    </r>
    <r>
      <rPr>
        <b/>
        <sz val="9"/>
        <color theme="1"/>
        <rFont val="Arial"/>
        <family val="2"/>
      </rPr>
      <t>S</t>
    </r>
    <r>
      <rPr>
        <sz val="9"/>
        <color theme="1"/>
        <rFont val="Arial"/>
        <family val="2"/>
      </rPr>
      <t xml:space="preserve"> = Sommer, </t>
    </r>
    <r>
      <rPr>
        <b/>
        <sz val="9"/>
        <color theme="1"/>
        <rFont val="Arial"/>
        <family val="2"/>
      </rPr>
      <t xml:space="preserve">u </t>
    </r>
    <r>
      <rPr>
        <sz val="9"/>
        <color theme="1"/>
        <rFont val="Arial"/>
        <family val="2"/>
      </rPr>
      <t>= undefiniert</t>
    </r>
  </si>
  <si>
    <t>RL NW</t>
  </si>
  <si>
    <t>Gefährdung in Nordrhein-Westfalen (nach Hannig &amp; Kaiser 2020)</t>
  </si>
  <si>
    <t>RL D</t>
  </si>
  <si>
    <t>Gefährdung in Deutschland (nach Schmidt et al 2016)</t>
  </si>
  <si>
    <r>
      <t xml:space="preserve">Gefährdungsgrade:  </t>
    </r>
    <r>
      <rPr>
        <b/>
        <sz val="9"/>
        <color theme="1"/>
        <rFont val="Arial"/>
        <family val="2"/>
      </rPr>
      <t>*</t>
    </r>
    <r>
      <rPr>
        <sz val="9"/>
        <color theme="1"/>
        <rFont val="Arial"/>
        <family val="2"/>
      </rPr>
      <t xml:space="preserve"> - ungefährdet, </t>
    </r>
    <r>
      <rPr>
        <b/>
        <sz val="9"/>
        <color theme="1"/>
        <rFont val="Arial"/>
        <family val="2"/>
      </rPr>
      <t>1</t>
    </r>
    <r>
      <rPr>
        <sz val="9"/>
        <color theme="1"/>
        <rFont val="Arial"/>
        <family val="2"/>
      </rPr>
      <t xml:space="preserve"> - vom Aussterben bedroht, </t>
    </r>
    <r>
      <rPr>
        <b/>
        <sz val="9"/>
        <color theme="1"/>
        <rFont val="Arial"/>
        <family val="2"/>
      </rPr>
      <t>2</t>
    </r>
    <r>
      <rPr>
        <sz val="9"/>
        <color theme="1"/>
        <rFont val="Arial"/>
        <family val="2"/>
      </rPr>
      <t xml:space="preserve"> - stark gefährdet, </t>
    </r>
    <r>
      <rPr>
        <b/>
        <sz val="9"/>
        <color theme="1"/>
        <rFont val="Arial"/>
        <family val="2"/>
      </rPr>
      <t>3</t>
    </r>
    <r>
      <rPr>
        <sz val="9"/>
        <color theme="1"/>
        <rFont val="Arial"/>
        <family val="2"/>
      </rPr>
      <t xml:space="preserve"> - gefährdet, </t>
    </r>
    <r>
      <rPr>
        <b/>
        <sz val="9"/>
        <color theme="1"/>
        <rFont val="Arial"/>
        <family val="2"/>
      </rPr>
      <t>V</t>
    </r>
    <r>
      <rPr>
        <sz val="9"/>
        <color theme="1"/>
        <rFont val="Arial"/>
        <family val="2"/>
      </rPr>
      <t xml:space="preserve"> - Art der Vorwarnliste, </t>
    </r>
    <r>
      <rPr>
        <b/>
        <sz val="9"/>
        <color theme="1"/>
        <rFont val="Arial"/>
        <family val="2"/>
      </rPr>
      <t>D</t>
    </r>
    <r>
      <rPr>
        <sz val="9"/>
        <color theme="1"/>
        <rFont val="Arial"/>
        <family val="2"/>
      </rPr>
      <t xml:space="preserve"> = Daten defizitär, </t>
    </r>
    <r>
      <rPr>
        <b/>
        <sz val="9"/>
        <color theme="1"/>
        <rFont val="Arial"/>
        <family val="2"/>
      </rPr>
      <t>r</t>
    </r>
    <r>
      <rPr>
        <sz val="9"/>
        <color theme="1"/>
        <rFont val="Arial"/>
        <family val="2"/>
      </rPr>
      <t xml:space="preserve"> = extrem selten</t>
    </r>
  </si>
  <si>
    <t>Bembig</t>
  </si>
  <si>
    <t>Cichyb</t>
  </si>
  <si>
    <t>Harlut</t>
  </si>
  <si>
    <t>Harlae</t>
  </si>
  <si>
    <t>Leifer</t>
  </si>
  <si>
    <t>Ophruf</t>
  </si>
  <si>
    <t>Stemix</t>
  </si>
  <si>
    <t>Steteu</t>
  </si>
  <si>
    <r>
      <t xml:space="preserve">deutscher Name </t>
    </r>
    <r>
      <rPr>
        <sz val="8"/>
        <color theme="1"/>
        <rFont val="Calibri"/>
        <family val="2"/>
        <scheme val="minor"/>
      </rPr>
      <t>(RL 2021_Hannig,Kaiser)</t>
    </r>
  </si>
  <si>
    <t>Schlankfüßiger Glanzflachläufer</t>
  </si>
  <si>
    <t>Sechspunkt-Glanzflachläufer</t>
  </si>
  <si>
    <t>Agogra</t>
  </si>
  <si>
    <t>Agosex</t>
  </si>
  <si>
    <t>Zweifleckiger Ahlenläufer</t>
  </si>
  <si>
    <t>Dünen-Sandlaufläfer</t>
  </si>
  <si>
    <t>Vierpunktiger Schnellläufer</t>
  </si>
  <si>
    <t>Zierlicher Schnellläufer</t>
  </si>
  <si>
    <t>Gewöhnlicher Bartläufer</t>
  </si>
  <si>
    <t>Grobpunktierter Haarschnellläufer</t>
  </si>
  <si>
    <t>Breithalsiger Haarschnellläufer</t>
  </si>
  <si>
    <t>Dunkler Scheibenhals-Schnellläufer</t>
  </si>
  <si>
    <t>Bunter Scheibenhals-Schnellläufer</t>
  </si>
  <si>
    <r>
      <t>V</t>
    </r>
    <r>
      <rPr>
        <vertAlign val="subscript"/>
        <sz val="11"/>
        <color theme="1"/>
        <rFont val="Calibri"/>
        <family val="2"/>
        <scheme val="minor"/>
      </rPr>
      <t>r</t>
    </r>
    <r>
      <rPr>
        <sz val="11"/>
        <color theme="1"/>
        <rFont val="Calibri"/>
        <family val="2"/>
        <scheme val="minor"/>
      </rPr>
      <t>, S, A, R</t>
    </r>
  </si>
  <si>
    <r>
      <t xml:space="preserve">Abax parallelepipedus </t>
    </r>
    <r>
      <rPr>
        <sz val="11"/>
        <rFont val="Calibri"/>
        <family val="2"/>
        <scheme val="minor"/>
      </rPr>
      <t>(Pillv. &amp; Mitt., 1783)</t>
    </r>
  </si>
  <si>
    <t>feuchtes bis wechselfeuchtes Offenland</t>
  </si>
  <si>
    <t>A, G, R</t>
  </si>
  <si>
    <t>D</t>
  </si>
  <si>
    <r>
      <t xml:space="preserve">RL NW </t>
    </r>
    <r>
      <rPr>
        <sz val="8"/>
        <color rgb="FF000000"/>
        <rFont val="Calibri"/>
        <family val="2"/>
        <scheme val="minor"/>
      </rPr>
      <t>(RL, 2021_Hannig, Kaiser))</t>
    </r>
  </si>
  <si>
    <r>
      <t>V</t>
    </r>
    <r>
      <rPr>
        <vertAlign val="subscript"/>
        <sz val="11"/>
        <color theme="1"/>
        <rFont val="Calibri"/>
        <family val="2"/>
        <scheme val="minor"/>
      </rPr>
      <t>a anorg</t>
    </r>
    <r>
      <rPr>
        <sz val="11"/>
        <color theme="1"/>
        <rFont val="Calibri"/>
        <family val="2"/>
        <scheme val="minor"/>
      </rPr>
      <t>, V</t>
    </r>
    <r>
      <rPr>
        <vertAlign val="subscript"/>
        <sz val="11"/>
        <color theme="1"/>
        <rFont val="Calibri"/>
        <family val="2"/>
        <scheme val="minor"/>
      </rPr>
      <t>a org</t>
    </r>
    <r>
      <rPr>
        <sz val="11"/>
        <color theme="1"/>
        <rFont val="Calibri"/>
        <family val="2"/>
        <scheme val="minor"/>
      </rPr>
      <t>, V</t>
    </r>
    <r>
      <rPr>
        <vertAlign val="subscript"/>
        <sz val="11"/>
        <color theme="1"/>
        <rFont val="Calibri"/>
        <family val="2"/>
        <scheme val="minor"/>
      </rPr>
      <t>r</t>
    </r>
    <r>
      <rPr>
        <sz val="11"/>
        <color theme="1"/>
        <rFont val="Calibri"/>
        <family val="2"/>
        <scheme val="minor"/>
      </rPr>
      <t>, G</t>
    </r>
  </si>
  <si>
    <r>
      <t xml:space="preserve">Bembidion biguttatum </t>
    </r>
    <r>
      <rPr>
        <sz val="11"/>
        <rFont val="Calibri"/>
        <family val="2"/>
        <scheme val="minor"/>
      </rPr>
      <t>(Fabri., 1779)</t>
    </r>
  </si>
  <si>
    <r>
      <t xml:space="preserve">Agonum sexpunctatum </t>
    </r>
    <r>
      <rPr>
        <sz val="11"/>
        <rFont val="Calibri"/>
        <family val="2"/>
        <scheme val="minor"/>
      </rPr>
      <t>(Linn., 1758)</t>
    </r>
  </si>
  <si>
    <r>
      <t xml:space="preserve">Agonum gracilipes </t>
    </r>
    <r>
      <rPr>
        <sz val="11"/>
        <rFont val="Calibri"/>
        <family val="2"/>
        <scheme val="minor"/>
      </rPr>
      <t>(Duft., 1812)</t>
    </r>
  </si>
  <si>
    <t>nasse Hochstaudenfluren, Riede, Landschilfbestände, Sumpf, Auwälder</t>
  </si>
  <si>
    <r>
      <t xml:space="preserve">Feuchte </t>
    </r>
    <r>
      <rPr>
        <sz val="8"/>
        <color rgb="FF000000"/>
        <rFont val="Calibri"/>
        <family val="2"/>
        <scheme val="minor"/>
      </rPr>
      <t>(RL 2021_Hannig,Kaiser)</t>
    </r>
  </si>
  <si>
    <r>
      <rPr>
        <b/>
        <sz val="11"/>
        <color rgb="FF000000"/>
        <rFont val="Calibri"/>
        <family val="2"/>
        <scheme val="minor"/>
      </rPr>
      <t>T</t>
    </r>
    <r>
      <rPr>
        <sz val="11"/>
        <color rgb="FF000000"/>
        <rFont val="Calibri"/>
        <family val="2"/>
        <scheme val="minor"/>
      </rPr>
      <t>, S</t>
    </r>
  </si>
  <si>
    <r>
      <t>W</t>
    </r>
    <r>
      <rPr>
        <vertAlign val="subscript"/>
        <sz val="11"/>
        <color theme="1"/>
        <rFont val="Calibri"/>
        <family val="2"/>
        <scheme val="minor"/>
      </rPr>
      <t>x</t>
    </r>
  </si>
  <si>
    <r>
      <t>W</t>
    </r>
    <r>
      <rPr>
        <vertAlign val="subscript"/>
        <sz val="11"/>
        <color theme="1"/>
        <rFont val="Calibri"/>
        <family val="2"/>
        <scheme val="minor"/>
      </rPr>
      <t>v</t>
    </r>
    <r>
      <rPr>
        <sz val="11"/>
        <color theme="1"/>
        <rFont val="Calibri"/>
        <family val="2"/>
        <scheme val="minor"/>
      </rPr>
      <t>, T</t>
    </r>
  </si>
  <si>
    <r>
      <t>W</t>
    </r>
    <r>
      <rPr>
        <vertAlign val="subscript"/>
        <sz val="11"/>
        <color theme="1"/>
        <rFont val="Calibri"/>
        <family val="2"/>
        <scheme val="minor"/>
      </rPr>
      <t>v</t>
    </r>
    <r>
      <rPr>
        <sz val="11"/>
        <color theme="1"/>
        <rFont val="Calibri"/>
        <family val="2"/>
        <scheme val="minor"/>
      </rPr>
      <t xml:space="preserve">, T, G, R </t>
    </r>
  </si>
  <si>
    <t xml:space="preserve">H </t>
  </si>
  <si>
    <t>Kalktrocken- und Halbtrockenrasen</t>
  </si>
  <si>
    <r>
      <t>V</t>
    </r>
    <r>
      <rPr>
        <vertAlign val="subscript"/>
        <sz val="11"/>
        <color theme="1"/>
        <rFont val="Calibri"/>
        <family val="2"/>
        <scheme val="minor"/>
      </rPr>
      <t>a anorg</t>
    </r>
    <r>
      <rPr>
        <sz val="11"/>
        <color theme="1"/>
        <rFont val="Calibri"/>
        <family val="2"/>
        <scheme val="minor"/>
      </rPr>
      <t>, T, W</t>
    </r>
    <r>
      <rPr>
        <vertAlign val="subscript"/>
        <sz val="11"/>
        <color theme="1"/>
        <rFont val="Calibri"/>
        <family val="2"/>
        <scheme val="minor"/>
      </rPr>
      <t xml:space="preserve">v, </t>
    </r>
    <r>
      <rPr>
        <sz val="11"/>
        <color theme="1"/>
        <rFont val="Calibri"/>
        <family val="2"/>
        <scheme val="minor"/>
      </rPr>
      <t>R</t>
    </r>
  </si>
  <si>
    <r>
      <rPr>
        <b/>
        <sz val="9"/>
        <color theme="1"/>
        <rFont val="Arial"/>
        <family val="2"/>
      </rPr>
      <t>G</t>
    </r>
    <r>
      <rPr>
        <sz val="9"/>
        <color theme="1"/>
        <rFont val="Arial"/>
        <family val="2"/>
      </rPr>
      <t xml:space="preserve"> – Grünland: Wiesen, Weiden im planaren bis submontanen Bereich, </t>
    </r>
    <r>
      <rPr>
        <b/>
        <sz val="9"/>
        <color theme="1"/>
        <rFont val="Arial"/>
        <family val="2"/>
      </rPr>
      <t>Gf</t>
    </r>
    <r>
      <rPr>
        <sz val="9"/>
        <color theme="1"/>
        <rFont val="Arial"/>
        <family val="2"/>
      </rPr>
      <t xml:space="preserve"> – Feucht- und Nassgrünland (Wiesen, Weiden), </t>
    </r>
    <r>
      <rPr>
        <b/>
        <sz val="9"/>
        <color theme="1"/>
        <rFont val="Arial"/>
        <family val="2"/>
      </rPr>
      <t>Hf</t>
    </r>
    <r>
      <rPr>
        <sz val="9"/>
        <color theme="1"/>
        <rFont val="Arial"/>
        <family val="2"/>
      </rPr>
      <t xml:space="preserve"> – feuchte und nasse Hochstaudenfluren, </t>
    </r>
    <r>
      <rPr>
        <b/>
        <sz val="9"/>
        <color theme="1"/>
        <rFont val="Arial"/>
        <family val="2"/>
      </rPr>
      <t>R</t>
    </r>
    <r>
      <rPr>
        <sz val="9"/>
        <color theme="1"/>
        <rFont val="Arial"/>
        <family val="2"/>
      </rPr>
      <t xml:space="preserve"> – kurzlebige Ruderalfluren, </t>
    </r>
    <r>
      <rPr>
        <b/>
        <sz val="9"/>
        <color theme="1"/>
        <rFont val="Arial"/>
        <family val="2"/>
      </rPr>
      <t>A</t>
    </r>
    <r>
      <rPr>
        <sz val="9"/>
        <color theme="1"/>
        <rFont val="Arial"/>
        <family val="2"/>
      </rPr>
      <t xml:space="preserve"> = Acker, </t>
    </r>
    <r>
      <rPr>
        <b/>
        <sz val="9"/>
        <color theme="1"/>
        <rFont val="Arial"/>
        <family val="2"/>
      </rPr>
      <t>T</t>
    </r>
    <r>
      <rPr>
        <sz val="9"/>
        <color theme="1"/>
        <rFont val="Arial"/>
        <family val="2"/>
      </rPr>
      <t xml:space="preserve"> - verschiedene Trockenhabitate (Sand- und Halbtrockenrasen, Sandtrockenrasen etc.), </t>
    </r>
    <r>
      <rPr>
        <b/>
        <sz val="9"/>
        <color theme="1"/>
        <rFont val="Arial"/>
        <family val="2"/>
      </rPr>
      <t>Wm</t>
    </r>
    <r>
      <rPr>
        <sz val="9"/>
        <color theme="1"/>
        <rFont val="Arial"/>
        <family val="2"/>
      </rPr>
      <t xml:space="preserve"> – mesophile Wälder,</t>
    </r>
    <r>
      <rPr>
        <b/>
        <sz val="9"/>
        <color theme="1"/>
        <rFont val="Arial"/>
        <family val="2"/>
      </rPr>
      <t xml:space="preserve"> Wh</t>
    </r>
    <r>
      <rPr>
        <sz val="9"/>
        <color theme="1"/>
        <rFont val="Arial"/>
        <family val="2"/>
      </rPr>
      <t xml:space="preserve"> – hygrophile Wälder z.B. Sumpf- und Bruchwälder (inkl. Auenwälder); </t>
    </r>
    <r>
      <rPr>
        <b/>
        <sz val="9"/>
        <color theme="1"/>
        <rFont val="Arial"/>
        <family val="2"/>
      </rPr>
      <t xml:space="preserve">Wx </t>
    </r>
    <r>
      <rPr>
        <sz val="9"/>
        <color theme="1"/>
        <rFont val="Arial"/>
        <family val="2"/>
      </rPr>
      <t xml:space="preserve">– xerophile Wälder meist trockenwarm; </t>
    </r>
    <r>
      <rPr>
        <b/>
        <sz val="9"/>
        <color theme="1"/>
        <rFont val="Arial"/>
        <family val="2"/>
      </rPr>
      <t xml:space="preserve">e </t>
    </r>
    <r>
      <rPr>
        <sz val="9"/>
        <color theme="1"/>
        <rFont val="Arial"/>
        <family val="2"/>
      </rPr>
      <t xml:space="preserve">– eurytop, </t>
    </r>
    <r>
      <rPr>
        <b/>
        <sz val="9"/>
        <color theme="1"/>
        <rFont val="Arial"/>
        <family val="2"/>
      </rPr>
      <t>Whis</t>
    </r>
    <r>
      <rPr>
        <sz val="9"/>
        <color theme="1"/>
        <rFont val="Arial"/>
        <family val="2"/>
      </rPr>
      <t xml:space="preserve"> – historische Waldnutzungen, </t>
    </r>
    <r>
      <rPr>
        <b/>
        <sz val="9"/>
        <color theme="1"/>
        <rFont val="Arial"/>
        <family val="2"/>
      </rPr>
      <t>WV</t>
    </r>
    <r>
      <rPr>
        <sz val="9"/>
        <color theme="1"/>
        <rFont val="Arial"/>
        <family val="2"/>
      </rPr>
      <t xml:space="preserve"> – Vorwälder und offene Strukturen in Wäldern, </t>
    </r>
    <r>
      <rPr>
        <b/>
        <sz val="9"/>
        <color theme="1"/>
        <rFont val="Arial"/>
        <family val="2"/>
      </rPr>
      <t>Waz</t>
    </r>
    <r>
      <rPr>
        <sz val="9"/>
        <color theme="1"/>
        <rFont val="Arial"/>
        <family val="2"/>
      </rPr>
      <t xml:space="preserve"> – azidophile Wälder, </t>
    </r>
    <r>
      <rPr>
        <b/>
        <sz val="9"/>
        <color theme="1"/>
        <rFont val="Arial"/>
        <family val="2"/>
      </rPr>
      <t>M</t>
    </r>
    <r>
      <rPr>
        <sz val="9"/>
        <color theme="1"/>
        <rFont val="Arial"/>
        <family val="2"/>
      </rPr>
      <t xml:space="preserve"> – Moor, </t>
    </r>
    <r>
      <rPr>
        <b/>
        <sz val="9"/>
        <color theme="1"/>
        <rFont val="Arial"/>
        <family val="2"/>
      </rPr>
      <t>Va anorg</t>
    </r>
    <r>
      <rPr>
        <sz val="9"/>
        <color theme="1"/>
        <rFont val="Arial"/>
        <family val="2"/>
      </rPr>
      <t xml:space="preserve"> – vegetationsarme Ufer mit Lehm Ton, Schluff, Schotter, Kies, </t>
    </r>
    <r>
      <rPr>
        <b/>
        <sz val="9"/>
        <color theme="1"/>
        <rFont val="Arial"/>
        <family val="2"/>
      </rPr>
      <t>Va org</t>
    </r>
    <r>
      <rPr>
        <sz val="9"/>
        <color theme="1"/>
        <rFont val="Arial"/>
        <family val="2"/>
      </rPr>
      <t xml:space="preserve"> – vegetationsarme Ufer mit organischem Material (Schlamm, Schlick), </t>
    </r>
    <r>
      <rPr>
        <b/>
        <sz val="9"/>
        <color theme="1"/>
        <rFont val="Arial"/>
        <family val="2"/>
      </rPr>
      <t>Vr</t>
    </r>
    <r>
      <rPr>
        <sz val="9"/>
        <color theme="1"/>
        <rFont val="Arial"/>
        <family val="2"/>
      </rPr>
      <t xml:space="preserve"> – vegetationsreiche Ufer: Großseggenriede, Röhrrichte, Hochstaudenflure, Feucht- und Sumpfheiden ,</t>
    </r>
    <r>
      <rPr>
        <b/>
        <sz val="9"/>
        <color theme="1"/>
        <rFont val="Arial"/>
        <family val="2"/>
      </rPr>
      <t xml:space="preserve"> S</t>
    </r>
    <r>
      <rPr>
        <sz val="9"/>
        <color theme="1"/>
        <rFont val="Arial"/>
        <family val="2"/>
      </rPr>
      <t xml:space="preserve"> – Skelettböden bzw. Rohböden</t>
    </r>
  </si>
  <si>
    <r>
      <t>T, V</t>
    </r>
    <r>
      <rPr>
        <vertAlign val="subscript"/>
        <sz val="11"/>
        <color theme="1"/>
        <rFont val="Calibri"/>
        <family val="2"/>
        <scheme val="minor"/>
      </rPr>
      <t>a anorg</t>
    </r>
    <r>
      <rPr>
        <sz val="11"/>
        <color theme="1"/>
        <rFont val="Calibri"/>
        <family val="2"/>
        <scheme val="minor"/>
      </rPr>
      <t>, M, H</t>
    </r>
    <r>
      <rPr>
        <vertAlign val="subscript"/>
        <sz val="11"/>
        <color theme="1"/>
        <rFont val="Calibri"/>
        <family val="2"/>
        <scheme val="minor"/>
      </rPr>
      <t>f</t>
    </r>
    <r>
      <rPr>
        <sz val="11"/>
        <color theme="1"/>
        <rFont val="Calibri"/>
        <family val="2"/>
        <scheme val="minor"/>
      </rPr>
      <t>,</t>
    </r>
    <r>
      <rPr>
        <vertAlign val="subscript"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V</t>
    </r>
    <r>
      <rPr>
        <vertAlign val="subscript"/>
        <sz val="11"/>
        <color theme="1"/>
        <rFont val="Calibri"/>
        <family val="2"/>
        <scheme val="minor"/>
      </rPr>
      <t>r</t>
    </r>
  </si>
  <si>
    <r>
      <t xml:space="preserve">Stenolophus mixtus </t>
    </r>
    <r>
      <rPr>
        <sz val="11"/>
        <rFont val="Calibri"/>
        <family val="2"/>
        <scheme val="minor"/>
      </rPr>
      <t>(Herbst, 1784)</t>
    </r>
  </si>
  <si>
    <r>
      <t xml:space="preserve">Stenolophus teutonus </t>
    </r>
    <r>
      <rPr>
        <sz val="11"/>
        <rFont val="Calibri"/>
        <family val="2"/>
        <scheme val="minor"/>
      </rPr>
      <t>(Schrank, 1781)</t>
    </r>
  </si>
  <si>
    <r>
      <t>T, V</t>
    </r>
    <r>
      <rPr>
        <vertAlign val="subscript"/>
        <sz val="11"/>
        <color theme="1"/>
        <rFont val="Calibri"/>
        <family val="2"/>
        <scheme val="minor"/>
      </rPr>
      <t>a anorg</t>
    </r>
    <r>
      <rPr>
        <sz val="11"/>
        <color theme="1"/>
        <rFont val="Calibri"/>
        <family val="2"/>
        <scheme val="minor"/>
      </rPr>
      <t>, R</t>
    </r>
  </si>
  <si>
    <t>Carabidenmonitoring HeimatERBE 2023 Gesamtübersicht</t>
  </si>
  <si>
    <t>Individuenzahl Gesamt</t>
  </si>
  <si>
    <t xml:space="preserve">Länge </t>
  </si>
  <si>
    <t>Median</t>
  </si>
  <si>
    <t>ln Biomasse</t>
  </si>
  <si>
    <t>Biomasse [g]</t>
  </si>
  <si>
    <t>16-21</t>
  </si>
  <si>
    <t>18,0-28,0</t>
  </si>
  <si>
    <r>
      <t xml:space="preserve">Ophonus puncticollis </t>
    </r>
    <r>
      <rPr>
        <sz val="11"/>
        <rFont val="Calibri"/>
        <family val="2"/>
        <scheme val="minor"/>
      </rPr>
      <t>(Paykull, 1798)</t>
    </r>
  </si>
  <si>
    <r>
      <t>Ophonus laticollis</t>
    </r>
    <r>
      <rPr>
        <sz val="11"/>
        <rFont val="Calibri"/>
        <family val="2"/>
        <scheme val="minor"/>
      </rPr>
      <t xml:space="preserve"> (Mannerh., 1825)</t>
    </r>
  </si>
  <si>
    <r>
      <t xml:space="preserve">Ophonus rufibarbis </t>
    </r>
    <r>
      <rPr>
        <sz val="11"/>
        <rFont val="Calibri"/>
        <family val="2"/>
        <scheme val="minor"/>
      </rPr>
      <t>(Fabricius, 1792)</t>
    </r>
  </si>
  <si>
    <r>
      <t xml:space="preserve">Notiophilus palustris </t>
    </r>
    <r>
      <rPr>
        <sz val="11"/>
        <rFont val="Calibri"/>
        <family val="2"/>
        <scheme val="minor"/>
      </rPr>
      <t>(Duft., 1812)</t>
    </r>
  </si>
  <si>
    <r>
      <t xml:space="preserve">Leistus ferrugineus </t>
    </r>
    <r>
      <rPr>
        <sz val="11"/>
        <rFont val="Calibri"/>
        <family val="2"/>
        <scheme val="minor"/>
      </rPr>
      <t>(Linnaeus, 1758)</t>
    </r>
  </si>
  <si>
    <r>
      <t xml:space="preserve">Harpalus luteicornis </t>
    </r>
    <r>
      <rPr>
        <sz val="11"/>
        <rFont val="Calibri"/>
        <family val="2"/>
        <scheme val="minor"/>
      </rPr>
      <t>(Duftschmid, 1812)</t>
    </r>
  </si>
  <si>
    <r>
      <t>Harpalus laevipes</t>
    </r>
    <r>
      <rPr>
        <sz val="11"/>
        <rFont val="Calibri"/>
        <family val="2"/>
        <scheme val="minor"/>
      </rPr>
      <t xml:space="preserve"> Zetterstedt, 1828</t>
    </r>
  </si>
  <si>
    <r>
      <t xml:space="preserve">Cicindela hybrida </t>
    </r>
    <r>
      <rPr>
        <sz val="11"/>
        <rFont val="Calibri"/>
        <family val="2"/>
        <scheme val="minor"/>
      </rPr>
      <t>Linnaeus, 1758</t>
    </r>
  </si>
  <si>
    <t>6.5-8.5</t>
  </si>
  <si>
    <t>10.5-15</t>
  </si>
  <si>
    <t>6.0-8.0</t>
  </si>
  <si>
    <t>7.0-9.0</t>
  </si>
  <si>
    <t>9.0-13.0</t>
  </si>
  <si>
    <t>5.5-7.5</t>
  </si>
  <si>
    <t>3.4-4.2</t>
  </si>
  <si>
    <t>6.9-9.0</t>
  </si>
  <si>
    <t>6.0-10.0</t>
  </si>
  <si>
    <t>7.5-10.0</t>
  </si>
  <si>
    <t>3.9-5.4</t>
  </si>
  <si>
    <t>4.8-6.0</t>
  </si>
  <si>
    <t>5.0-7.0</t>
  </si>
  <si>
    <t>3.5-4.3</t>
  </si>
  <si>
    <t>4.2-5.2</t>
  </si>
  <si>
    <t>3.0-4.0</t>
  </si>
  <si>
    <t>3.0-4.1</t>
  </si>
  <si>
    <t>2.8-3.6</t>
  </si>
  <si>
    <t>3.0-4.5</t>
  </si>
  <si>
    <t>2.8-3.5</t>
  </si>
  <si>
    <t>4.9-6.1</t>
  </si>
  <si>
    <t>6.3-10.2</t>
  </si>
  <si>
    <t>6.0-9.0</t>
  </si>
  <si>
    <t>9.0-14.0</t>
  </si>
  <si>
    <t>8.5-11.0</t>
  </si>
  <si>
    <t>30.0-40.0</t>
  </si>
  <si>
    <t>18.0-30.0</t>
  </si>
  <si>
    <t>10.5-14.5</t>
  </si>
  <si>
    <t>11.5-15.5</t>
  </si>
  <si>
    <t>5.0-6.5</t>
  </si>
  <si>
    <t>12.5-20.0</t>
  </si>
  <si>
    <t>9.0-12.0</t>
  </si>
  <si>
    <t>8.0-11.2</t>
  </si>
  <si>
    <t>9.2-11.6</t>
  </si>
  <si>
    <t>6.0-7.5</t>
  </si>
  <si>
    <t>8.0-11.0</t>
  </si>
  <si>
    <t>10.0-16.7</t>
  </si>
  <si>
    <t>7.8-11.0</t>
  </si>
  <si>
    <t>6.5-7.5</t>
  </si>
  <si>
    <t>7.5-9.5</t>
  </si>
  <si>
    <t>10.0-12.0</t>
  </si>
  <si>
    <t>2.5-2.8</t>
  </si>
  <si>
    <t>3.0-3.3</t>
  </si>
  <si>
    <t>10.0-14.0</t>
  </si>
  <si>
    <t>3.5-5.5</t>
  </si>
  <si>
    <t>4.0-5.5</t>
  </si>
  <si>
    <t>6.0-7.8</t>
  </si>
  <si>
    <t>6.2-9.0</t>
  </si>
  <si>
    <t>6.0-9.1</t>
  </si>
  <si>
    <t>11.0-13.5</t>
  </si>
  <si>
    <t>10.5-12.5</t>
  </si>
  <si>
    <t>10.0-11.0</t>
  </si>
  <si>
    <t>13.0-18.0</t>
  </si>
  <si>
    <t>12.0-19.0</t>
  </si>
  <si>
    <t>15.0-21.0</t>
  </si>
  <si>
    <t>9.0-12.6</t>
  </si>
  <si>
    <t>5.0-7.2</t>
  </si>
  <si>
    <t>5.5-6.0</t>
  </si>
  <si>
    <t>6.5-10</t>
  </si>
  <si>
    <t>3.1-3.8</t>
  </si>
  <si>
    <t>2.6-3.3</t>
  </si>
  <si>
    <t>3.5-4.5</t>
  </si>
  <si>
    <t>Gesamtbiomasse [g] Fallenreihe</t>
  </si>
  <si>
    <t>eudominant</t>
  </si>
  <si>
    <t>dominant</t>
  </si>
  <si>
    <t>subdominant</t>
  </si>
  <si>
    <t>&gt;=32,0%</t>
  </si>
  <si>
    <t>10,0-31,9%</t>
  </si>
  <si>
    <t>3,2-9,9%</t>
  </si>
  <si>
    <t>rezedent</t>
  </si>
  <si>
    <t>subrezedent</t>
  </si>
  <si>
    <t>sporadisch</t>
  </si>
  <si>
    <t>1,0-3,19%</t>
  </si>
  <si>
    <t>0,32-0,99 %</t>
  </si>
  <si>
    <t>&lt;0,32%</t>
  </si>
  <si>
    <t>relative Artenzahl</t>
  </si>
  <si>
    <t>Standardabweichung</t>
  </si>
  <si>
    <t>Osthalde</t>
  </si>
  <si>
    <t>relative Individuenzahl</t>
  </si>
  <si>
    <t>relative Biomasse</t>
  </si>
  <si>
    <t>Gefundene Arten</t>
  </si>
  <si>
    <t>Sandboden</t>
  </si>
  <si>
    <t>lehmiger Sand</t>
  </si>
  <si>
    <t>schluffiger Sand</t>
  </si>
  <si>
    <t>sandiger Schluff</t>
  </si>
  <si>
    <t xml:space="preserve">Lehm </t>
  </si>
  <si>
    <t>Anteil gefundener Arten [%]</t>
  </si>
  <si>
    <r>
      <t xml:space="preserve">O2, O3, O4, O5, K1, E3, E4, E5, </t>
    </r>
    <r>
      <rPr>
        <sz val="11"/>
        <color theme="5" tint="-0.249977111117893"/>
        <rFont val="Calibri"/>
        <family val="2"/>
        <scheme val="minor"/>
      </rPr>
      <t>P1.3, P1.4</t>
    </r>
  </si>
  <si>
    <t>Vergleich zu Mariam</t>
  </si>
  <si>
    <t>Schluff</t>
  </si>
  <si>
    <r>
      <t xml:space="preserve">O1, K2, E1, E2, </t>
    </r>
    <r>
      <rPr>
        <sz val="11"/>
        <color theme="5" tint="-0.249977111117893"/>
        <rFont val="Calibri"/>
        <family val="2"/>
        <scheme val="minor"/>
      </rPr>
      <t>P1.1, P1.6, P2.2</t>
    </r>
  </si>
  <si>
    <t>Bembidion illigeri</t>
  </si>
  <si>
    <t>Eurytop</t>
  </si>
  <si>
    <t>Pteant</t>
  </si>
  <si>
    <t>Kohlschwarzer Grabläufer</t>
  </si>
  <si>
    <t>eurytop, bevorzugt Wälder</t>
  </si>
  <si>
    <r>
      <t>T, W</t>
    </r>
    <r>
      <rPr>
        <sz val="8"/>
        <color rgb="FF000000"/>
        <rFont val="Calibri"/>
        <family val="2"/>
        <scheme val="minor"/>
      </rPr>
      <t>m</t>
    </r>
  </si>
  <si>
    <t>Illigers Ahlenläufer</t>
  </si>
  <si>
    <t>Bemill</t>
  </si>
  <si>
    <r>
      <t>V</t>
    </r>
    <r>
      <rPr>
        <sz val="8"/>
        <color theme="1"/>
        <rFont val="Calibri"/>
        <family val="2"/>
        <scheme val="minor"/>
      </rPr>
      <t>a anorg</t>
    </r>
  </si>
  <si>
    <t>Sand, Schluff, Ton</t>
  </si>
  <si>
    <t>hygrophil</t>
  </si>
  <si>
    <t>xerophil</t>
  </si>
  <si>
    <t>mesophil</t>
  </si>
  <si>
    <t>GK [mm]</t>
  </si>
  <si>
    <t>Flugdynamik</t>
  </si>
  <si>
    <t>brachypter</t>
  </si>
  <si>
    <t>macropter</t>
  </si>
  <si>
    <t>dimroph</t>
  </si>
  <si>
    <t>16-22</t>
  </si>
  <si>
    <t>7-10</t>
  </si>
  <si>
    <t>6.9-9.5</t>
  </si>
  <si>
    <t>6.2-8.8</t>
  </si>
  <si>
    <t>5.3-7.5</t>
  </si>
  <si>
    <t>7-9</t>
  </si>
  <si>
    <t>6.5-9</t>
  </si>
  <si>
    <t>7.5-10</t>
  </si>
  <si>
    <t>6-8</t>
  </si>
  <si>
    <t>9-13</t>
  </si>
  <si>
    <t>4-4.8</t>
  </si>
  <si>
    <t>4.8-7.5</t>
  </si>
  <si>
    <t>5-7</t>
  </si>
  <si>
    <t>4-4.9</t>
  </si>
  <si>
    <t>4.2-5.1</t>
  </si>
  <si>
    <t>3-4</t>
  </si>
  <si>
    <t>3-4.1</t>
  </si>
  <si>
    <t>6.1-10.2</t>
  </si>
  <si>
    <t>6-9</t>
  </si>
  <si>
    <t>9-14.4</t>
  </si>
  <si>
    <t>8.5-11</t>
  </si>
  <si>
    <t>30-40</t>
  </si>
  <si>
    <t>18-28</t>
  </si>
  <si>
    <t>18-30</t>
  </si>
  <si>
    <t>10-16</t>
  </si>
  <si>
    <t>5-6.5</t>
  </si>
  <si>
    <t>14-20</t>
  </si>
  <si>
    <t>9-12</t>
  </si>
  <si>
    <t>8-11.2</t>
  </si>
  <si>
    <t>9.5-12</t>
  </si>
  <si>
    <t>8-11</t>
  </si>
  <si>
    <t>6-7.5</t>
  </si>
  <si>
    <t>10-16.7</t>
  </si>
  <si>
    <t>7.8-11</t>
  </si>
  <si>
    <t>5.5-8</t>
  </si>
  <si>
    <t>8.7-12.3</t>
  </si>
  <si>
    <t>6-8.5</t>
  </si>
  <si>
    <t>3-3.3</t>
  </si>
  <si>
    <t>10-14</t>
  </si>
  <si>
    <t>3.5-6</t>
  </si>
  <si>
    <t>4-6</t>
  </si>
  <si>
    <t>4-6.5</t>
  </si>
  <si>
    <t>6-7.8</t>
  </si>
  <si>
    <t>6.2-9</t>
  </si>
  <si>
    <t>7-9.5</t>
  </si>
  <si>
    <t>11-13.5</t>
  </si>
  <si>
    <t>13-18</t>
  </si>
  <si>
    <t>12-19</t>
  </si>
  <si>
    <t>15-21</t>
  </si>
  <si>
    <t>9-12.6</t>
  </si>
  <si>
    <t>5-7.2</t>
  </si>
  <si>
    <t>5-6</t>
  </si>
  <si>
    <t>5.5-7</t>
  </si>
  <si>
    <t>Standort</t>
  </si>
  <si>
    <t>Lehm</t>
  </si>
  <si>
    <t>40 &lt; s &lt; 70</t>
  </si>
  <si>
    <t>30 &lt; u ≤ 55</t>
  </si>
  <si>
    <t>0 ≤ t ≤ 5</t>
  </si>
  <si>
    <t>10 &lt; u ≤ 55</t>
  </si>
  <si>
    <t>5 ≤ s &lt; 65</t>
  </si>
  <si>
    <t>25 &lt; t ≤ 40</t>
  </si>
  <si>
    <t>Individuenzahl</t>
  </si>
  <si>
    <t>Artenzahl</t>
  </si>
  <si>
    <r>
      <t xml:space="preserve">K3, K4, K5, K6, </t>
    </r>
    <r>
      <rPr>
        <sz val="11"/>
        <color theme="5" tint="-0.249977111117893"/>
        <rFont val="Calibri"/>
        <family val="2"/>
        <scheme val="minor"/>
      </rPr>
      <t>P1.5, P2.1</t>
    </r>
  </si>
  <si>
    <t>Fallenfängigkeit [%]</t>
  </si>
  <si>
    <t>Sand (s) [%], Schluff (u) [%], Ton (t) [%]</t>
  </si>
  <si>
    <t xml:space="preserve">65 ≤ s ≤ 100; 0 ≤ u ≤ 30; 0 ≤ t ≤ 10 </t>
  </si>
  <si>
    <t>Sand (s) [%]; Schluff (u) [%]; Ton (t) [%]</t>
  </si>
  <si>
    <t>30 &lt; s ≤ 80; 10 &lt; u ≤ 55; 5 &lt; t ≤ 15</t>
  </si>
  <si>
    <t>10 ≤ s &lt; 45; 55 &lt; u ≤ 75; 0 ≤ t ≤ 15</t>
  </si>
  <si>
    <t>34.1</t>
  </si>
  <si>
    <t>32.6</t>
  </si>
  <si>
    <t>118.1</t>
  </si>
  <si>
    <t>3.9</t>
  </si>
  <si>
    <t>5.7</t>
  </si>
  <si>
    <t>29.0</t>
  </si>
  <si>
    <t>58.8</t>
  </si>
  <si>
    <t>40.2</t>
  </si>
  <si>
    <t>23.9</t>
  </si>
  <si>
    <t>19.8</t>
  </si>
  <si>
    <t>43.5</t>
  </si>
  <si>
    <t>130.9</t>
  </si>
  <si>
    <t>100</t>
  </si>
  <si>
    <t>98.6</t>
  </si>
  <si>
    <t>97.2</t>
  </si>
  <si>
    <t>83.3</t>
  </si>
  <si>
    <t>ökologische Gruppen</t>
  </si>
  <si>
    <t>Gesamt</t>
  </si>
  <si>
    <t>Hauptarten</t>
  </si>
  <si>
    <t>Poecilus versicolor</t>
  </si>
  <si>
    <t>Microlestes minutulus</t>
  </si>
  <si>
    <t>Asaphidion flavipes</t>
  </si>
  <si>
    <t>Begleitarten</t>
  </si>
  <si>
    <t>Für die Berechnung der Dominanz, benötigten Individuenzahlen</t>
  </si>
  <si>
    <t>pH &lt; 7 :</t>
  </si>
  <si>
    <t>O1, K1, K2, K5, K6, E4, E5, E6</t>
  </si>
  <si>
    <t>pH &gt; 7 :</t>
  </si>
  <si>
    <t>O2, O3, O4, O5, O6, K3, K4, E1, E2, E3</t>
  </si>
  <si>
    <t>Summe der Individuen</t>
  </si>
  <si>
    <t>pH &lt; 7</t>
  </si>
  <si>
    <t>pH &gt; 7</t>
  </si>
  <si>
    <t>standardabweichung pH &lt; 7</t>
  </si>
  <si>
    <t>standardabweichung pH &gt; 7</t>
  </si>
  <si>
    <t>Laufkäferarten</t>
  </si>
  <si>
    <t>lehmiger Sandboden</t>
  </si>
  <si>
    <t>sandiger Schluffboden bis Sandboden</t>
  </si>
  <si>
    <t>Lehmboden bis Sandboden</t>
  </si>
  <si>
    <t>sandiger Schluffboden</t>
  </si>
  <si>
    <t>Lehmboden bis schluffiger Sandboden</t>
  </si>
  <si>
    <t>lehmiger Sandboden und Sandboden</t>
  </si>
  <si>
    <t>schluffiger Sandboden</t>
  </si>
  <si>
    <t>Lehmboden und Sandboden</t>
  </si>
  <si>
    <t>lehmiger Sandboden und sandiger Schluffboden</t>
  </si>
  <si>
    <t>schluffiger Sandboden und lehmiger Sandboden</t>
  </si>
  <si>
    <t>Bembidion iligeri</t>
  </si>
  <si>
    <t>Asaphidion stierlini</t>
  </si>
  <si>
    <t>Standorte</t>
  </si>
  <si>
    <t>Bodenarten</t>
  </si>
  <si>
    <t>standardabweichung</t>
  </si>
  <si>
    <t>Aktivitätsdominanz</t>
  </si>
  <si>
    <t>O1, K2, E1, E2</t>
  </si>
  <si>
    <t>O2, O3, O4, O5, K1, E3, E4, E5</t>
  </si>
  <si>
    <t>K3, K4, K5, K6</t>
  </si>
  <si>
    <t>P1.2</t>
  </si>
  <si>
    <t>Rote Liste Kategorie</t>
  </si>
  <si>
    <t>Daten defizitär</t>
  </si>
  <si>
    <t>Vorwarnliste</t>
  </si>
  <si>
    <t>Gefährdet</t>
  </si>
  <si>
    <t>Monat</t>
  </si>
  <si>
    <t>Januar</t>
  </si>
  <si>
    <t>Februar</t>
  </si>
  <si>
    <t>März</t>
  </si>
  <si>
    <t>April</t>
  </si>
  <si>
    <t>Mai</t>
  </si>
  <si>
    <t>Juni</t>
  </si>
  <si>
    <t xml:space="preserve">Juli </t>
  </si>
  <si>
    <t>August</t>
  </si>
  <si>
    <t>September</t>
  </si>
  <si>
    <t>Oktober</t>
  </si>
  <si>
    <t>November</t>
  </si>
  <si>
    <t>Polsum:</t>
  </si>
  <si>
    <t>Oshalde:</t>
  </si>
  <si>
    <t>Kurl:</t>
  </si>
  <si>
    <t>Ewald:</t>
  </si>
  <si>
    <t>Asaphiodion stierlini</t>
  </si>
  <si>
    <t>Ophonus puncticeps</t>
  </si>
  <si>
    <t>Asaphidon stierlini</t>
  </si>
  <si>
    <t>3-4.2</t>
  </si>
  <si>
    <t>3.0-4.2</t>
  </si>
  <si>
    <t>Gefundene Individuen</t>
  </si>
  <si>
    <t>P1.1</t>
  </si>
  <si>
    <t>p1.6</t>
  </si>
  <si>
    <t>p2.2</t>
  </si>
  <si>
    <t>p1.3</t>
  </si>
  <si>
    <t>p1.4</t>
  </si>
  <si>
    <t>p1.5</t>
  </si>
  <si>
    <t>p2.1</t>
  </si>
  <si>
    <t>p1.2</t>
  </si>
  <si>
    <t>Habitat</t>
  </si>
  <si>
    <t>Arten trockenwarmer und azidophiler Wälder</t>
  </si>
  <si>
    <t>Offenlandarten (inkl. Sandmagerrasenarten)</t>
  </si>
  <si>
    <t>Arten hygrophiler Standorte</t>
  </si>
  <si>
    <t>Offenland- bis Vorwaldarten</t>
  </si>
  <si>
    <t>eurytope Art</t>
  </si>
  <si>
    <t>Offenlandart</t>
  </si>
  <si>
    <t>Forst und Waldart</t>
  </si>
  <si>
    <t>Offenland- bis Vorwaldart</t>
  </si>
  <si>
    <t>Acker-/Ruderalflurarten</t>
  </si>
  <si>
    <t>Offenlandarten</t>
  </si>
  <si>
    <t>Rohbodenart</t>
  </si>
  <si>
    <t>Rohbodenarten</t>
  </si>
  <si>
    <t>Forst- und Waldarten</t>
  </si>
  <si>
    <t>Forst- und Waldart</t>
  </si>
  <si>
    <t>Uferart</t>
  </si>
  <si>
    <t>Acker-/ Ruderalflurart</t>
  </si>
  <si>
    <t>Art trockenwarmer und azidophiler Wälder</t>
  </si>
  <si>
    <t>Acker-/ Ruderalflurarten</t>
  </si>
  <si>
    <t>Art hygrophiler Standorte</t>
  </si>
  <si>
    <t xml:space="preserve">eurytope Art </t>
  </si>
  <si>
    <t>Saumart</t>
  </si>
  <si>
    <t>Offenland-bis Vorwaldart</t>
  </si>
  <si>
    <t>Eschenforst</t>
  </si>
  <si>
    <t>Daten deuten auf:</t>
  </si>
  <si>
    <t>langlebige Ruderalflur</t>
  </si>
  <si>
    <t>trocken warmes Gebüsch</t>
  </si>
  <si>
    <t>Offenlandarten und Acker -bis Ruderalflurarten</t>
  </si>
  <si>
    <t>Laubforst (Bergahorn)</t>
  </si>
  <si>
    <t>Laubforst (Pappel)</t>
  </si>
  <si>
    <t>Forst- Waldarten + Offenlandarten- bis Vorwaldarten</t>
  </si>
  <si>
    <t>Abax parallelus</t>
  </si>
  <si>
    <t>Acupalpus meridianus</t>
  </si>
  <si>
    <t>Agonum mülleri</t>
  </si>
  <si>
    <t>Amara anthobia</t>
  </si>
  <si>
    <t>Amara curta</t>
  </si>
  <si>
    <t>Amara fulva</t>
  </si>
  <si>
    <t>Amara kulti</t>
  </si>
  <si>
    <t>Amara tibialis</t>
  </si>
  <si>
    <t>Bembidion deletum</t>
  </si>
  <si>
    <t>Bradycellus csikii</t>
  </si>
  <si>
    <t>Carabus auronitens</t>
  </si>
  <si>
    <t>Carabus granulatus</t>
  </si>
  <si>
    <t>Harpalus rufipalpis</t>
  </si>
  <si>
    <t>Notiophilus germinyi</t>
  </si>
  <si>
    <t>Notiophilus substriatus</t>
  </si>
  <si>
    <t>Ophonus ardosiacus</t>
  </si>
  <si>
    <t>Paranchus albipes</t>
  </si>
  <si>
    <t>Philorhizus melanocephalus</t>
  </si>
  <si>
    <t>Stomis pumicatus</t>
  </si>
  <si>
    <t>Tachys bistriatus</t>
  </si>
  <si>
    <t>P1.3</t>
  </si>
  <si>
    <t>P1.4</t>
  </si>
  <si>
    <t>P1.5</t>
  </si>
  <si>
    <t>P1.6</t>
  </si>
  <si>
    <t>P2.1</t>
  </si>
  <si>
    <t>P2.2</t>
  </si>
  <si>
    <t>Polsum</t>
  </si>
  <si>
    <t>P1</t>
  </si>
  <si>
    <t>P2</t>
  </si>
  <si>
    <t>P3</t>
  </si>
  <si>
    <t>P4</t>
  </si>
  <si>
    <t>P5</t>
  </si>
  <si>
    <t>P6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</si>
</sst>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00"/>
  </numFmts>
  <fonts count="2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vertAlign val="subscript"/>
      <sz val="11"/>
      <color rgb="FF000000"/>
      <name val="Calibri"/>
      <family val="2"/>
      <scheme val="minor"/>
    </font>
    <font>
      <b/>
      <vertAlign val="subscript"/>
      <sz val="11"/>
      <color rgb="FF000000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b/>
      <u/>
      <sz val="9"/>
      <color theme="1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sz val="8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8"/>
      <color theme="1"/>
      <name val="Cambria"/>
      <family val="1"/>
    </font>
    <font>
      <b/>
      <sz val="8"/>
      <color theme="1"/>
      <name val="Cambria"/>
      <family val="1"/>
    </font>
    <font>
      <i/>
      <sz val="8"/>
      <color theme="1"/>
      <name val="Cambria"/>
      <family val="1"/>
    </font>
    <font>
      <i/>
      <sz val="8"/>
      <name val="Cambria"/>
      <family val="1"/>
    </font>
    <font>
      <sz val="9"/>
      <color theme="1"/>
      <name val="Cambria"/>
      <family val="1"/>
    </font>
    <font>
      <b/>
      <sz val="8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7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hair">
        <color indexed="64"/>
      </bottom>
      <diagonal/>
    </border>
    <border>
      <left style="medium">
        <color indexed="64"/>
      </left>
      <right/>
      <top style="double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6">
    <xf numFmtId="0" fontId="0" fillId="0" borderId="0" xfId="0"/>
    <xf numFmtId="0" fontId="2" fillId="0" borderId="0" xfId="0" applyFont="1"/>
    <xf numFmtId="0" fontId="1" fillId="0" borderId="1" xfId="0" applyFont="1" applyBorder="1"/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6" fillId="0" borderId="15" xfId="0" applyFont="1" applyBorder="1"/>
    <xf numFmtId="0" fontId="0" fillId="0" borderId="15" xfId="0" applyBorder="1"/>
    <xf numFmtId="0" fontId="6" fillId="0" borderId="21" xfId="0" applyFont="1" applyBorder="1"/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/>
    <xf numFmtId="0" fontId="4" fillId="0" borderId="28" xfId="0" applyFont="1" applyBorder="1" applyAlignment="1">
      <alignment vertical="center"/>
    </xf>
    <xf numFmtId="0" fontId="4" fillId="0" borderId="29" xfId="0" applyFont="1" applyBorder="1" applyAlignment="1">
      <alignment vertical="center"/>
    </xf>
    <xf numFmtId="0" fontId="5" fillId="0" borderId="29" xfId="0" applyFont="1" applyBorder="1" applyAlignment="1">
      <alignment vertical="center"/>
    </xf>
    <xf numFmtId="0" fontId="5" fillId="0" borderId="29" xfId="0" applyFont="1" applyBorder="1" applyAlignment="1">
      <alignment vertical="center" wrapText="1"/>
    </xf>
    <xf numFmtId="0" fontId="1" fillId="0" borderId="30" xfId="0" applyFon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5" fillId="0" borderId="33" xfId="0" applyFont="1" applyBorder="1" applyAlignment="1">
      <alignment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7" fillId="0" borderId="0" xfId="0" applyFont="1"/>
    <xf numFmtId="0" fontId="1" fillId="0" borderId="40" xfId="0" applyFont="1" applyBorder="1" applyAlignment="1">
      <alignment horizontal="left" vertical="center"/>
    </xf>
    <xf numFmtId="0" fontId="1" fillId="0" borderId="41" xfId="0" applyFont="1" applyBorder="1" applyAlignment="1">
      <alignment horizontal="center" vertical="center"/>
    </xf>
    <xf numFmtId="0" fontId="1" fillId="0" borderId="42" xfId="0" applyFont="1" applyBorder="1" applyAlignment="1">
      <alignment horizontal="left" vertical="center" wrapText="1"/>
    </xf>
    <xf numFmtId="0" fontId="1" fillId="0" borderId="43" xfId="0" applyFont="1" applyBorder="1" applyAlignment="1">
      <alignment horizontal="center" vertical="center" wrapText="1"/>
    </xf>
    <xf numFmtId="0" fontId="9" fillId="0" borderId="43" xfId="0" applyFont="1" applyBorder="1" applyAlignment="1">
      <alignment horizontal="center" vertical="center"/>
    </xf>
    <xf numFmtId="0" fontId="9" fillId="0" borderId="43" xfId="0" applyFont="1" applyBorder="1" applyAlignment="1">
      <alignment horizontal="center" vertical="center" wrapText="1"/>
    </xf>
    <xf numFmtId="0" fontId="9" fillId="0" borderId="42" xfId="0" applyFont="1" applyBorder="1" applyAlignment="1">
      <alignment horizontal="center" vertical="center" wrapText="1"/>
    </xf>
    <xf numFmtId="0" fontId="5" fillId="0" borderId="44" xfId="0" applyFont="1" applyBorder="1" applyAlignment="1">
      <alignment vertical="center"/>
    </xf>
    <xf numFmtId="0" fontId="4" fillId="0" borderId="45" xfId="0" applyFont="1" applyBorder="1" applyAlignment="1">
      <alignment horizontal="center" vertical="center"/>
    </xf>
    <xf numFmtId="0" fontId="0" fillId="0" borderId="46" xfId="0" applyBorder="1" applyAlignment="1">
      <alignment vertical="center"/>
    </xf>
    <xf numFmtId="0" fontId="0" fillId="0" borderId="0" xfId="0" applyAlignment="1">
      <alignment horizontal="center" vertical="center"/>
    </xf>
    <xf numFmtId="0" fontId="11" fillId="0" borderId="0" xfId="0" applyFont="1" applyAlignment="1">
      <alignment horizontal="center" wrapText="1"/>
    </xf>
    <xf numFmtId="0" fontId="1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46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5" fillId="0" borderId="44" xfId="0" applyFont="1" applyBorder="1" applyAlignment="1">
      <alignment vertical="center" wrapText="1"/>
    </xf>
    <xf numFmtId="0" fontId="0" fillId="0" borderId="46" xfId="0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5" fillId="0" borderId="47" xfId="0" applyFont="1" applyBorder="1" applyAlignment="1">
      <alignment vertical="center"/>
    </xf>
    <xf numFmtId="0" fontId="4" fillId="0" borderId="48" xfId="0" applyFont="1" applyBorder="1" applyAlignment="1">
      <alignment horizontal="center" vertical="center"/>
    </xf>
    <xf numFmtId="0" fontId="0" fillId="0" borderId="49" xfId="0" applyBorder="1" applyAlignment="1">
      <alignment vertical="center"/>
    </xf>
    <xf numFmtId="0" fontId="0" fillId="0" borderId="50" xfId="0" applyBorder="1" applyAlignment="1">
      <alignment horizontal="center" vertical="center"/>
    </xf>
    <xf numFmtId="0" fontId="11" fillId="0" borderId="50" xfId="0" applyFont="1" applyBorder="1" applyAlignment="1">
      <alignment horizontal="center" vertical="center" wrapText="1"/>
    </xf>
    <xf numFmtId="0" fontId="9" fillId="0" borderId="50" xfId="0" applyFont="1" applyBorder="1" applyAlignment="1">
      <alignment horizontal="center" vertical="center"/>
    </xf>
    <xf numFmtId="0" fontId="11" fillId="0" borderId="50" xfId="0" applyFont="1" applyBorder="1" applyAlignment="1">
      <alignment horizontal="center" vertical="center"/>
    </xf>
    <xf numFmtId="0" fontId="11" fillId="0" borderId="49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15" fillId="0" borderId="0" xfId="0" applyFont="1" applyAlignment="1">
      <alignment horizontal="left" vertical="center"/>
    </xf>
    <xf numFmtId="0" fontId="16" fillId="0" borderId="0" xfId="0" applyFont="1" applyAlignment="1">
      <alignment horizontal="left" vertical="center" indent="7"/>
    </xf>
    <xf numFmtId="0" fontId="16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16" fillId="0" borderId="0" xfId="0" applyFont="1" applyAlignment="1">
      <alignment vertical="center"/>
    </xf>
    <xf numFmtId="11" fontId="11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justify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59" xfId="0" applyFont="1" applyBorder="1"/>
    <xf numFmtId="0" fontId="1" fillId="0" borderId="46" xfId="0" applyFont="1" applyBorder="1" applyAlignment="1">
      <alignment horizontal="center" vertical="center"/>
    </xf>
    <xf numFmtId="0" fontId="1" fillId="0" borderId="51" xfId="0" applyFont="1" applyBorder="1" applyAlignment="1">
      <alignment horizontal="center" vertical="center"/>
    </xf>
    <xf numFmtId="0" fontId="1" fillId="0" borderId="66" xfId="0" applyFont="1" applyBorder="1" applyAlignment="1">
      <alignment horizontal="center" vertical="center"/>
    </xf>
    <xf numFmtId="0" fontId="4" fillId="0" borderId="68" xfId="0" applyFont="1" applyBorder="1" applyAlignment="1">
      <alignment vertical="center"/>
    </xf>
    <xf numFmtId="0" fontId="4" fillId="0" borderId="69" xfId="0" applyFont="1" applyBorder="1" applyAlignment="1">
      <alignment vertical="center"/>
    </xf>
    <xf numFmtId="0" fontId="5" fillId="0" borderId="69" xfId="0" applyFont="1" applyBorder="1" applyAlignment="1">
      <alignment vertical="center"/>
    </xf>
    <xf numFmtId="0" fontId="5" fillId="0" borderId="69" xfId="0" applyFont="1" applyBorder="1" applyAlignment="1">
      <alignment vertical="center" wrapText="1"/>
    </xf>
    <xf numFmtId="0" fontId="5" fillId="0" borderId="70" xfId="0" applyFont="1" applyBorder="1" applyAlignment="1">
      <alignment vertical="center"/>
    </xf>
    <xf numFmtId="0" fontId="0" fillId="0" borderId="58" xfId="0" applyBorder="1"/>
    <xf numFmtId="0" fontId="0" fillId="2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/>
    <xf numFmtId="0" fontId="1" fillId="0" borderId="71" xfId="0" applyFont="1" applyBorder="1" applyAlignment="1">
      <alignment horizontal="center" vertical="center"/>
    </xf>
    <xf numFmtId="2" fontId="0" fillId="0" borderId="63" xfId="0" applyNumberFormat="1" applyBorder="1" applyAlignment="1">
      <alignment horizontal="center"/>
    </xf>
    <xf numFmtId="2" fontId="0" fillId="3" borderId="63" xfId="0" applyNumberFormat="1" applyFill="1" applyBorder="1" applyAlignment="1">
      <alignment horizontal="center"/>
    </xf>
    <xf numFmtId="2" fontId="0" fillId="9" borderId="63" xfId="0" applyNumberFormat="1" applyFill="1" applyBorder="1" applyAlignment="1">
      <alignment horizontal="center"/>
    </xf>
    <xf numFmtId="2" fontId="0" fillId="0" borderId="0" xfId="0" applyNumberFormat="1" applyAlignment="1">
      <alignment horizontal="center"/>
    </xf>
    <xf numFmtId="2" fontId="0" fillId="2" borderId="0" xfId="0" applyNumberFormat="1" applyFill="1" applyAlignment="1">
      <alignment horizontal="center"/>
    </xf>
    <xf numFmtId="2" fontId="0" fillId="9" borderId="0" xfId="0" applyNumberFormat="1" applyFill="1" applyAlignment="1">
      <alignment horizontal="center"/>
    </xf>
    <xf numFmtId="2" fontId="0" fillId="3" borderId="0" xfId="0" applyNumberFormat="1" applyFill="1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1" fillId="0" borderId="60" xfId="0" applyFont="1" applyBorder="1" applyAlignment="1">
      <alignment horizontal="center"/>
    </xf>
    <xf numFmtId="0" fontId="1" fillId="0" borderId="55" xfId="0" applyFont="1" applyBorder="1" applyAlignment="1">
      <alignment horizontal="center"/>
    </xf>
    <xf numFmtId="0" fontId="1" fillId="0" borderId="54" xfId="0" applyFont="1" applyBorder="1" applyAlignment="1">
      <alignment horizontal="center"/>
    </xf>
    <xf numFmtId="0" fontId="3" fillId="0" borderId="57" xfId="0" applyFont="1" applyBorder="1" applyAlignment="1">
      <alignment horizontal="center"/>
    </xf>
    <xf numFmtId="0" fontId="0" fillId="0" borderId="58" xfId="0" applyBorder="1" applyAlignment="1">
      <alignment horizontal="center"/>
    </xf>
    <xf numFmtId="0" fontId="6" fillId="0" borderId="52" xfId="0" applyFont="1" applyBorder="1" applyAlignment="1">
      <alignment horizontal="center" vertical="center"/>
    </xf>
    <xf numFmtId="0" fontId="6" fillId="0" borderId="53" xfId="0" applyFont="1" applyBorder="1" applyAlignment="1">
      <alignment horizontal="center" vertical="center"/>
    </xf>
    <xf numFmtId="0" fontId="0" fillId="0" borderId="51" xfId="0" applyBorder="1" applyAlignment="1">
      <alignment horizontal="center"/>
    </xf>
    <xf numFmtId="164" fontId="0" fillId="0" borderId="60" xfId="0" applyNumberFormat="1" applyBorder="1" applyAlignment="1">
      <alignment horizontal="center"/>
    </xf>
    <xf numFmtId="164" fontId="0" fillId="0" borderId="59" xfId="0" applyNumberFormat="1" applyBorder="1" applyAlignment="1">
      <alignment horizontal="center"/>
    </xf>
    <xf numFmtId="164" fontId="0" fillId="0" borderId="66" xfId="0" applyNumberFormat="1" applyBorder="1" applyAlignment="1">
      <alignment horizontal="center"/>
    </xf>
    <xf numFmtId="164" fontId="0" fillId="0" borderId="52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63" xfId="0" applyNumberFormat="1" applyBorder="1" applyAlignment="1">
      <alignment horizontal="center"/>
    </xf>
    <xf numFmtId="49" fontId="0" fillId="0" borderId="52" xfId="0" applyNumberFormat="1" applyBorder="1" applyAlignment="1">
      <alignment horizontal="center"/>
    </xf>
    <xf numFmtId="0" fontId="0" fillId="0" borderId="53" xfId="0" applyBorder="1" applyAlignment="1">
      <alignment horizontal="center"/>
    </xf>
    <xf numFmtId="2" fontId="6" fillId="0" borderId="52" xfId="0" applyNumberFormat="1" applyFont="1" applyBorder="1" applyAlignment="1">
      <alignment horizontal="center" vertical="center"/>
    </xf>
    <xf numFmtId="2" fontId="6" fillId="0" borderId="53" xfId="0" applyNumberFormat="1" applyFont="1" applyBorder="1" applyAlignment="1">
      <alignment horizontal="center" vertical="center"/>
    </xf>
    <xf numFmtId="0" fontId="0" fillId="0" borderId="52" xfId="0" applyBorder="1" applyAlignment="1">
      <alignment horizontal="center"/>
    </xf>
    <xf numFmtId="0" fontId="6" fillId="0" borderId="52" xfId="0" applyFont="1" applyBorder="1" applyAlignment="1">
      <alignment horizontal="center" vertical="center" wrapText="1"/>
    </xf>
    <xf numFmtId="0" fontId="6" fillId="0" borderId="53" xfId="0" applyFont="1" applyBorder="1" applyAlignment="1">
      <alignment horizontal="center" vertical="center" wrapText="1"/>
    </xf>
    <xf numFmtId="0" fontId="6" fillId="0" borderId="65" xfId="0" applyFont="1" applyBorder="1" applyAlignment="1">
      <alignment horizontal="center" vertical="center"/>
    </xf>
    <xf numFmtId="0" fontId="6" fillId="0" borderId="67" xfId="0" applyFont="1" applyBorder="1" applyAlignment="1">
      <alignment horizontal="center" vertical="center"/>
    </xf>
    <xf numFmtId="0" fontId="0" fillId="0" borderId="61" xfId="0" applyBorder="1" applyAlignment="1">
      <alignment horizontal="center"/>
    </xf>
    <xf numFmtId="0" fontId="0" fillId="0" borderId="62" xfId="0" applyBorder="1" applyAlignment="1">
      <alignment horizontal="center"/>
    </xf>
    <xf numFmtId="164" fontId="0" fillId="0" borderId="65" xfId="0" applyNumberFormat="1" applyBorder="1" applyAlignment="1">
      <alignment horizontal="center"/>
    </xf>
    <xf numFmtId="164" fontId="0" fillId="0" borderId="61" xfId="0" applyNumberFormat="1" applyBorder="1" applyAlignment="1">
      <alignment horizontal="center"/>
    </xf>
    <xf numFmtId="164" fontId="0" fillId="0" borderId="64" xfId="0" applyNumberFormat="1" applyBorder="1" applyAlignment="1">
      <alignment horizontal="center"/>
    </xf>
    <xf numFmtId="0" fontId="0" fillId="0" borderId="51" xfId="0" applyBorder="1"/>
    <xf numFmtId="0" fontId="0" fillId="0" borderId="73" xfId="0" applyBorder="1" applyAlignment="1">
      <alignment horizontal="center" vertical="center"/>
    </xf>
    <xf numFmtId="0" fontId="0" fillId="0" borderId="74" xfId="0" applyBorder="1" applyAlignment="1">
      <alignment horizontal="center" vertical="center"/>
    </xf>
    <xf numFmtId="0" fontId="0" fillId="0" borderId="75" xfId="0" applyBorder="1" applyAlignment="1">
      <alignment horizontal="center" vertical="center"/>
    </xf>
    <xf numFmtId="0" fontId="0" fillId="0" borderId="76" xfId="0" applyBorder="1" applyAlignment="1">
      <alignment horizontal="center" vertical="center"/>
    </xf>
    <xf numFmtId="0" fontId="0" fillId="0" borderId="69" xfId="0" applyBorder="1" applyAlignment="1">
      <alignment horizontal="center" vertical="center"/>
    </xf>
    <xf numFmtId="0" fontId="0" fillId="0" borderId="77" xfId="0" applyBorder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52" xfId="0" applyBorder="1"/>
    <xf numFmtId="0" fontId="0" fillId="0" borderId="65" xfId="0" applyBorder="1"/>
    <xf numFmtId="0" fontId="0" fillId="0" borderId="61" xfId="0" applyBorder="1"/>
    <xf numFmtId="0" fontId="0" fillId="0" borderId="62" xfId="0" applyBorder="1"/>
    <xf numFmtId="0" fontId="0" fillId="0" borderId="60" xfId="0" applyBorder="1"/>
    <xf numFmtId="0" fontId="0" fillId="0" borderId="59" xfId="0" applyBorder="1"/>
    <xf numFmtId="0" fontId="0" fillId="0" borderId="72" xfId="0" applyBorder="1"/>
    <xf numFmtId="0" fontId="0" fillId="0" borderId="0" xfId="0" applyAlignment="1">
      <alignment horizontal="right"/>
    </xf>
    <xf numFmtId="49" fontId="0" fillId="0" borderId="0" xfId="0" applyNumberForma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49" fontId="0" fillId="0" borderId="0" xfId="0" applyNumberFormat="1"/>
    <xf numFmtId="0" fontId="8" fillId="0" borderId="0" xfId="0" applyFont="1"/>
    <xf numFmtId="0" fontId="20" fillId="0" borderId="0" xfId="0" applyFont="1"/>
    <xf numFmtId="0" fontId="21" fillId="0" borderId="78" xfId="0" applyFont="1" applyBorder="1" applyAlignment="1">
      <alignment horizontal="center"/>
    </xf>
    <xf numFmtId="0" fontId="21" fillId="0" borderId="55" xfId="0" applyFont="1" applyBorder="1" applyAlignment="1">
      <alignment horizontal="center"/>
    </xf>
    <xf numFmtId="0" fontId="21" fillId="0" borderId="54" xfId="0" applyFont="1" applyBorder="1" applyAlignment="1">
      <alignment horizontal="center"/>
    </xf>
    <xf numFmtId="0" fontId="21" fillId="0" borderId="78" xfId="0" applyFont="1" applyBorder="1" applyAlignment="1">
      <alignment horizontal="center" vertical="center"/>
    </xf>
    <xf numFmtId="0" fontId="21" fillId="0" borderId="55" xfId="0" applyFont="1" applyBorder="1" applyAlignment="1">
      <alignment horizontal="center" vertical="center"/>
    </xf>
    <xf numFmtId="0" fontId="21" fillId="0" borderId="54" xfId="0" applyFont="1" applyBorder="1" applyAlignment="1">
      <alignment horizontal="center" vertical="center"/>
    </xf>
    <xf numFmtId="0" fontId="20" fillId="0" borderId="60" xfId="0" applyFont="1" applyBorder="1" applyAlignment="1">
      <alignment horizontal="center"/>
    </xf>
    <xf numFmtId="0" fontId="20" fillId="0" borderId="59" xfId="0" applyFont="1" applyBorder="1" applyAlignment="1">
      <alignment horizontal="center"/>
    </xf>
    <xf numFmtId="0" fontId="20" fillId="0" borderId="72" xfId="0" applyFont="1" applyBorder="1" applyAlignment="1">
      <alignment horizontal="center"/>
    </xf>
    <xf numFmtId="0" fontId="20" fillId="0" borderId="52" xfId="0" applyFont="1" applyBorder="1" applyAlignment="1">
      <alignment horizontal="center"/>
    </xf>
    <xf numFmtId="0" fontId="20" fillId="0" borderId="0" xfId="0" applyFont="1" applyAlignment="1">
      <alignment horizontal="center"/>
    </xf>
    <xf numFmtId="0" fontId="20" fillId="0" borderId="51" xfId="0" applyFont="1" applyBorder="1" applyAlignment="1">
      <alignment horizontal="center"/>
    </xf>
    <xf numFmtId="0" fontId="20" fillId="0" borderId="61" xfId="0" applyFont="1" applyBorder="1" applyAlignment="1">
      <alignment horizontal="center" vertical="center"/>
    </xf>
    <xf numFmtId="0" fontId="20" fillId="0" borderId="62" xfId="0" applyFont="1" applyBorder="1" applyAlignment="1">
      <alignment horizontal="center" vertical="center"/>
    </xf>
    <xf numFmtId="0" fontId="20" fillId="0" borderId="52" xfId="0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0" fillId="0" borderId="51" xfId="0" applyFont="1" applyBorder="1" applyAlignment="1">
      <alignment horizontal="center" vertical="center"/>
    </xf>
    <xf numFmtId="0" fontId="21" fillId="0" borderId="58" xfId="0" applyFont="1" applyBorder="1" applyAlignment="1">
      <alignment horizontal="center" vertical="center"/>
    </xf>
    <xf numFmtId="0" fontId="20" fillId="0" borderId="63" xfId="0" applyFont="1" applyBorder="1" applyAlignment="1">
      <alignment horizontal="center" vertical="center"/>
    </xf>
    <xf numFmtId="0" fontId="20" fillId="0" borderId="66" xfId="0" applyFont="1" applyBorder="1"/>
    <xf numFmtId="0" fontId="20" fillId="0" borderId="63" xfId="0" applyFont="1" applyBorder="1"/>
    <xf numFmtId="49" fontId="20" fillId="0" borderId="63" xfId="0" applyNumberFormat="1" applyFont="1" applyBorder="1" applyAlignment="1">
      <alignment horizontal="center" vertical="center"/>
    </xf>
    <xf numFmtId="49" fontId="20" fillId="0" borderId="52" xfId="0" applyNumberFormat="1" applyFont="1" applyBorder="1" applyAlignment="1">
      <alignment horizontal="center"/>
    </xf>
    <xf numFmtId="49" fontId="20" fillId="0" borderId="0" xfId="0" applyNumberFormat="1" applyFont="1" applyAlignment="1">
      <alignment horizontal="center"/>
    </xf>
    <xf numFmtId="49" fontId="20" fillId="0" borderId="51" xfId="0" applyNumberFormat="1" applyFont="1" applyBorder="1" applyAlignment="1">
      <alignment horizontal="center"/>
    </xf>
    <xf numFmtId="49" fontId="20" fillId="0" borderId="52" xfId="0" applyNumberFormat="1" applyFont="1" applyBorder="1" applyAlignment="1">
      <alignment horizontal="center" vertical="center"/>
    </xf>
    <xf numFmtId="49" fontId="20" fillId="0" borderId="0" xfId="0" applyNumberFormat="1" applyFont="1" applyAlignment="1">
      <alignment horizontal="center" vertical="center"/>
    </xf>
    <xf numFmtId="49" fontId="20" fillId="0" borderId="51" xfId="0" applyNumberFormat="1" applyFont="1" applyBorder="1" applyAlignment="1">
      <alignment horizontal="center" vertical="center"/>
    </xf>
    <xf numFmtId="0" fontId="21" fillId="0" borderId="78" xfId="0" applyFont="1" applyBorder="1"/>
    <xf numFmtId="0" fontId="22" fillId="0" borderId="0" xfId="0" applyFont="1" applyAlignment="1">
      <alignment horizontal="center" vertical="center"/>
    </xf>
    <xf numFmtId="2" fontId="0" fillId="0" borderId="0" xfId="0" applyNumberFormat="1"/>
    <xf numFmtId="0" fontId="20" fillId="0" borderId="59" xfId="0" applyFont="1" applyBorder="1" applyAlignment="1">
      <alignment horizontal="center" vertical="center"/>
    </xf>
    <xf numFmtId="0" fontId="21" fillId="0" borderId="60" xfId="0" applyFont="1" applyBorder="1" applyAlignment="1">
      <alignment horizontal="center" vertical="center"/>
    </xf>
    <xf numFmtId="0" fontId="21" fillId="0" borderId="59" xfId="0" applyFont="1" applyBorder="1" applyAlignment="1">
      <alignment horizontal="center" vertical="center"/>
    </xf>
    <xf numFmtId="0" fontId="21" fillId="0" borderId="72" xfId="0" applyFont="1" applyBorder="1" applyAlignment="1">
      <alignment horizontal="center" vertical="center"/>
    </xf>
    <xf numFmtId="0" fontId="1" fillId="0" borderId="50" xfId="0" applyFont="1" applyBorder="1"/>
    <xf numFmtId="0" fontId="0" fillId="10" borderId="0" xfId="0" applyFill="1" applyAlignment="1">
      <alignment horizontal="left"/>
    </xf>
    <xf numFmtId="0" fontId="0" fillId="11" borderId="0" xfId="0" applyFill="1" applyAlignment="1">
      <alignment horizontal="left"/>
    </xf>
    <xf numFmtId="0" fontId="0" fillId="12" borderId="0" xfId="0" applyFill="1" applyAlignment="1">
      <alignment horizontal="left"/>
    </xf>
    <xf numFmtId="0" fontId="0" fillId="10" borderId="0" xfId="0" applyFill="1"/>
    <xf numFmtId="0" fontId="0" fillId="12" borderId="0" xfId="0" applyFill="1"/>
    <xf numFmtId="0" fontId="0" fillId="11" borderId="0" xfId="0" applyFill="1"/>
    <xf numFmtId="0" fontId="4" fillId="0" borderId="0" xfId="0" applyFont="1" applyAlignment="1">
      <alignment horizontal="left"/>
    </xf>
    <xf numFmtId="0" fontId="4" fillId="0" borderId="0" xfId="0" applyFont="1"/>
    <xf numFmtId="0" fontId="20" fillId="0" borderId="60" xfId="0" applyFont="1" applyBorder="1" applyAlignment="1">
      <alignment horizontal="center" vertical="center"/>
    </xf>
    <xf numFmtId="0" fontId="20" fillId="0" borderId="72" xfId="0" applyFont="1" applyBorder="1" applyAlignment="1">
      <alignment horizontal="center" vertical="center"/>
    </xf>
    <xf numFmtId="0" fontId="20" fillId="0" borderId="65" xfId="0" applyFont="1" applyBorder="1" applyAlignment="1">
      <alignment horizontal="center" vertical="center"/>
    </xf>
    <xf numFmtId="49" fontId="20" fillId="0" borderId="63" xfId="0" applyNumberFormat="1" applyFont="1" applyBorder="1"/>
    <xf numFmtId="0" fontId="20" fillId="0" borderId="59" xfId="0" applyFont="1" applyBorder="1"/>
    <xf numFmtId="0" fontId="8" fillId="0" borderId="0" xfId="0" applyFont="1" applyAlignment="1">
      <alignment horizontal="center" vertical="center"/>
    </xf>
    <xf numFmtId="0" fontId="22" fillId="0" borderId="60" xfId="0" applyFont="1" applyBorder="1" applyAlignment="1">
      <alignment horizontal="center" vertical="center"/>
    </xf>
    <xf numFmtId="0" fontId="20" fillId="0" borderId="72" xfId="0" applyFont="1" applyBorder="1"/>
    <xf numFmtId="0" fontId="22" fillId="0" borderId="52" xfId="0" applyFont="1" applyBorder="1" applyAlignment="1">
      <alignment horizontal="center" vertical="center"/>
    </xf>
    <xf numFmtId="0" fontId="20" fillId="0" borderId="51" xfId="0" applyFont="1" applyBorder="1"/>
    <xf numFmtId="0" fontId="8" fillId="0" borderId="51" xfId="0" applyFont="1" applyBorder="1"/>
    <xf numFmtId="0" fontId="22" fillId="0" borderId="65" xfId="0" applyFont="1" applyBorder="1" applyAlignment="1">
      <alignment horizontal="center" vertical="center"/>
    </xf>
    <xf numFmtId="0" fontId="8" fillId="0" borderId="61" xfId="0" applyFont="1" applyBorder="1" applyAlignment="1">
      <alignment horizontal="center" vertical="center"/>
    </xf>
    <xf numFmtId="0" fontId="8" fillId="0" borderId="62" xfId="0" applyFont="1" applyBorder="1"/>
    <xf numFmtId="0" fontId="21" fillId="0" borderId="66" xfId="0" applyFont="1" applyBorder="1" applyAlignment="1">
      <alignment horizontal="center" vertical="center"/>
    </xf>
    <xf numFmtId="0" fontId="8" fillId="0" borderId="72" xfId="0" applyFont="1" applyBorder="1"/>
    <xf numFmtId="0" fontId="23" fillId="0" borderId="52" xfId="0" applyFont="1" applyBorder="1" applyAlignment="1">
      <alignment horizontal="center" vertical="center"/>
    </xf>
    <xf numFmtId="0" fontId="23" fillId="0" borderId="52" xfId="0" applyFont="1" applyBorder="1" applyAlignment="1">
      <alignment horizontal="center" vertical="center" wrapText="1"/>
    </xf>
    <xf numFmtId="0" fontId="23" fillId="0" borderId="75" xfId="0" applyFont="1" applyBorder="1" applyAlignment="1">
      <alignment horizontal="center" vertical="center"/>
    </xf>
    <xf numFmtId="0" fontId="23" fillId="0" borderId="83" xfId="0" applyFont="1" applyBorder="1" applyAlignment="1">
      <alignment horizontal="center" vertical="center"/>
    </xf>
    <xf numFmtId="0" fontId="20" fillId="0" borderId="61" xfId="0" applyFont="1" applyBorder="1"/>
    <xf numFmtId="0" fontId="0" fillId="0" borderId="52" xfId="0" applyBorder="1" applyAlignment="1">
      <alignment vertical="top"/>
    </xf>
    <xf numFmtId="0" fontId="0" fillId="0" borderId="65" xfId="0" applyBorder="1" applyAlignment="1">
      <alignment vertical="top"/>
    </xf>
    <xf numFmtId="0" fontId="0" fillId="0" borderId="78" xfId="0" applyBorder="1"/>
    <xf numFmtId="0" fontId="0" fillId="0" borderId="78" xfId="0" applyBorder="1" applyAlignment="1">
      <alignment vertical="top"/>
    </xf>
    <xf numFmtId="0" fontId="0" fillId="0" borderId="0" xfId="0" applyAlignment="1">
      <alignment vertical="top"/>
    </xf>
    <xf numFmtId="0" fontId="0" fillId="0" borderId="58" xfId="0" applyBorder="1" applyAlignment="1">
      <alignment vertical="top"/>
    </xf>
    <xf numFmtId="0" fontId="0" fillId="3" borderId="0" xfId="0" applyFill="1"/>
    <xf numFmtId="2" fontId="0" fillId="3" borderId="0" xfId="0" applyNumberFormat="1" applyFill="1"/>
    <xf numFmtId="0" fontId="22" fillId="0" borderId="0" xfId="0" applyFont="1" applyAlignment="1">
      <alignment horizontal="left" vertical="center"/>
    </xf>
    <xf numFmtId="0" fontId="21" fillId="0" borderId="0" xfId="0" applyFont="1" applyAlignment="1">
      <alignment horizontal="center" vertical="center"/>
    </xf>
    <xf numFmtId="0" fontId="21" fillId="0" borderId="0" xfId="0" applyFont="1" applyAlignment="1">
      <alignment horizontal="left" vertical="center"/>
    </xf>
    <xf numFmtId="0" fontId="24" fillId="0" borderId="0" xfId="0" applyFont="1" applyAlignment="1">
      <alignment horizontal="center" vertical="center"/>
    </xf>
    <xf numFmtId="0" fontId="23" fillId="0" borderId="0" xfId="0" applyFont="1" applyAlignment="1">
      <alignment horizontal="left" vertical="center"/>
    </xf>
    <xf numFmtId="0" fontId="23" fillId="0" borderId="0" xfId="0" applyFont="1" applyAlignment="1">
      <alignment horizontal="left" vertical="center" wrapText="1"/>
    </xf>
    <xf numFmtId="0" fontId="24" fillId="0" borderId="0" xfId="0" applyFont="1" applyAlignment="1">
      <alignment vertical="center"/>
    </xf>
    <xf numFmtId="0" fontId="22" fillId="0" borderId="66" xfId="0" applyFont="1" applyBorder="1" applyAlignment="1">
      <alignment horizontal="left" vertical="center"/>
    </xf>
    <xf numFmtId="0" fontId="22" fillId="0" borderId="63" xfId="0" applyFont="1" applyBorder="1" applyAlignment="1">
      <alignment horizontal="left" vertical="center"/>
    </xf>
    <xf numFmtId="0" fontId="23" fillId="0" borderId="63" xfId="0" applyFont="1" applyBorder="1" applyAlignment="1">
      <alignment horizontal="left" vertical="center" wrapText="1"/>
    </xf>
    <xf numFmtId="0" fontId="22" fillId="0" borderId="64" xfId="0" applyFont="1" applyBorder="1" applyAlignment="1">
      <alignment horizontal="left" vertical="center"/>
    </xf>
    <xf numFmtId="0" fontId="21" fillId="0" borderId="63" xfId="0" applyFont="1" applyBorder="1" applyAlignment="1">
      <alignment horizontal="center" vertical="center"/>
    </xf>
    <xf numFmtId="0" fontId="21" fillId="0" borderId="64" xfId="0" applyFont="1" applyBorder="1" applyAlignment="1">
      <alignment horizontal="center" vertical="center"/>
    </xf>
    <xf numFmtId="0" fontId="20" fillId="0" borderId="55" xfId="0" applyFont="1" applyBorder="1" applyAlignment="1">
      <alignment horizontal="center" vertical="center"/>
    </xf>
    <xf numFmtId="0" fontId="20" fillId="0" borderId="54" xfId="0" applyFont="1" applyBorder="1" applyAlignment="1">
      <alignment horizontal="center" vertical="center"/>
    </xf>
    <xf numFmtId="0" fontId="23" fillId="0" borderId="63" xfId="0" applyFont="1" applyBorder="1" applyAlignment="1">
      <alignment horizontal="left" vertical="center"/>
    </xf>
    <xf numFmtId="2" fontId="0" fillId="0" borderId="51" xfId="0" applyNumberFormat="1" applyBorder="1"/>
    <xf numFmtId="2" fontId="0" fillId="0" borderId="61" xfId="0" applyNumberFormat="1" applyBorder="1"/>
    <xf numFmtId="2" fontId="0" fillId="0" borderId="62" xfId="0" applyNumberFormat="1" applyBorder="1"/>
    <xf numFmtId="0" fontId="1" fillId="0" borderId="72" xfId="0" applyFont="1" applyBorder="1"/>
    <xf numFmtId="0" fontId="19" fillId="0" borderId="0" xfId="0" applyFont="1"/>
    <xf numFmtId="0" fontId="1" fillId="0" borderId="52" xfId="0" applyFont="1" applyBorder="1" applyAlignment="1">
      <alignment horizontal="center" vertical="center"/>
    </xf>
    <xf numFmtId="0" fontId="0" fillId="0" borderId="80" xfId="0" applyBorder="1" applyAlignment="1">
      <alignment horizontal="center" vertical="center"/>
    </xf>
    <xf numFmtId="0" fontId="0" fillId="0" borderId="79" xfId="0" applyBorder="1"/>
    <xf numFmtId="0" fontId="0" fillId="0" borderId="80" xfId="0" applyBorder="1"/>
    <xf numFmtId="0" fontId="0" fillId="0" borderId="81" xfId="0" applyBorder="1"/>
    <xf numFmtId="0" fontId="0" fillId="0" borderId="53" xfId="0" applyBorder="1"/>
    <xf numFmtId="0" fontId="0" fillId="0" borderId="46" xfId="0" applyBorder="1"/>
    <xf numFmtId="0" fontId="0" fillId="0" borderId="82" xfId="0" applyBorder="1"/>
    <xf numFmtId="0" fontId="0" fillId="0" borderId="50" xfId="0" applyBorder="1"/>
    <xf numFmtId="0" fontId="0" fillId="0" borderId="49" xfId="0" applyBorder="1"/>
    <xf numFmtId="0" fontId="25" fillId="0" borderId="0" xfId="0" applyFont="1"/>
    <xf numFmtId="0" fontId="21" fillId="0" borderId="0" xfId="0" applyFont="1"/>
    <xf numFmtId="49" fontId="21" fillId="0" borderId="0" xfId="0" applyNumberFormat="1" applyFont="1"/>
    <xf numFmtId="0" fontId="25" fillId="0" borderId="0" xfId="0" applyFont="1" applyAlignment="1">
      <alignment vertical="center"/>
    </xf>
    <xf numFmtId="0" fontId="21" fillId="0" borderId="58" xfId="0" applyFont="1" applyBorder="1" applyAlignment="1">
      <alignment horizontal="left" vertical="center"/>
    </xf>
    <xf numFmtId="0" fontId="20" fillId="0" borderId="64" xfId="0" applyFont="1" applyBorder="1"/>
    <xf numFmtId="0" fontId="20" fillId="0" borderId="58" xfId="0" applyFont="1" applyBorder="1"/>
    <xf numFmtId="0" fontId="20" fillId="0" borderId="63" xfId="0" applyFont="1" applyBorder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6" fillId="0" borderId="0" xfId="0" applyFont="1" applyAlignment="1">
      <alignment horizontal="left" vertical="center" wrapText="1"/>
    </xf>
    <xf numFmtId="0" fontId="16" fillId="0" borderId="0" xfId="0" applyFont="1" applyAlignment="1">
      <alignment horizontal="left" vertical="center"/>
    </xf>
    <xf numFmtId="0" fontId="3" fillId="0" borderId="55" xfId="0" applyFont="1" applyBorder="1" applyAlignment="1">
      <alignment horizontal="center"/>
    </xf>
    <xf numFmtId="0" fontId="3" fillId="0" borderId="56" xfId="0" applyFont="1" applyBorder="1" applyAlignment="1">
      <alignment horizontal="center"/>
    </xf>
    <xf numFmtId="0" fontId="3" fillId="0" borderId="54" xfId="0" applyFont="1" applyBorder="1" applyAlignment="1">
      <alignment horizontal="center"/>
    </xf>
    <xf numFmtId="0" fontId="0" fillId="0" borderId="5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60" xfId="0" applyFont="1" applyBorder="1" applyAlignment="1">
      <alignment horizontal="center" vertical="center"/>
    </xf>
    <xf numFmtId="0" fontId="1" fillId="0" borderId="59" xfId="0" applyFont="1" applyBorder="1" applyAlignment="1">
      <alignment horizontal="center" vertical="center"/>
    </xf>
    <xf numFmtId="0" fontId="1" fillId="0" borderId="72" xfId="0" applyFont="1" applyBorder="1" applyAlignment="1">
      <alignment horizontal="center" vertical="center"/>
    </xf>
    <xf numFmtId="0" fontId="1" fillId="0" borderId="60" xfId="0" applyFont="1" applyBorder="1" applyAlignment="1">
      <alignment horizontal="center"/>
    </xf>
    <xf numFmtId="0" fontId="1" fillId="0" borderId="59" xfId="0" applyFont="1" applyBorder="1" applyAlignment="1">
      <alignment horizontal="center"/>
    </xf>
    <xf numFmtId="0" fontId="1" fillId="0" borderId="72" xfId="0" applyFont="1" applyBorder="1" applyAlignment="1">
      <alignment horizontal="center"/>
    </xf>
    <xf numFmtId="0" fontId="0" fillId="0" borderId="52" xfId="0" applyBorder="1" applyAlignment="1">
      <alignment horizontal="center"/>
    </xf>
    <xf numFmtId="0" fontId="1" fillId="0" borderId="78" xfId="0" applyFont="1" applyBorder="1" applyAlignment="1">
      <alignment horizontal="center" vertical="top"/>
    </xf>
    <xf numFmtId="0" fontId="1" fillId="0" borderId="55" xfId="0" applyFont="1" applyBorder="1" applyAlignment="1">
      <alignment horizontal="center" vertical="top"/>
    </xf>
    <xf numFmtId="0" fontId="1" fillId="0" borderId="54" xfId="0" applyFont="1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51" xfId="0" applyBorder="1" applyAlignment="1">
      <alignment horizontal="center" vertical="top"/>
    </xf>
    <xf numFmtId="0" fontId="0" fillId="0" borderId="61" xfId="0" applyBorder="1" applyAlignment="1">
      <alignment horizontal="center" vertical="top"/>
    </xf>
    <xf numFmtId="0" fontId="0" fillId="0" borderId="62" xfId="0" applyBorder="1" applyAlignment="1">
      <alignment horizontal="center" vertical="top"/>
    </xf>
    <xf numFmtId="0" fontId="1" fillId="0" borderId="78" xfId="0" applyFont="1" applyBorder="1" applyAlignment="1">
      <alignment horizontal="center"/>
    </xf>
    <xf numFmtId="0" fontId="1" fillId="0" borderId="54" xfId="0" applyFont="1" applyBorder="1" applyAlignment="1">
      <alignment horizontal="center"/>
    </xf>
    <xf numFmtId="0" fontId="0" fillId="0" borderId="60" xfId="0" applyBorder="1" applyAlignment="1">
      <alignment horizontal="center"/>
    </xf>
    <xf numFmtId="0" fontId="0" fillId="0" borderId="72" xfId="0" applyBorder="1" applyAlignment="1">
      <alignment horizontal="center"/>
    </xf>
    <xf numFmtId="0" fontId="0" fillId="0" borderId="65" xfId="0" applyBorder="1" applyAlignment="1">
      <alignment horizontal="center"/>
    </xf>
    <xf numFmtId="0" fontId="0" fillId="0" borderId="62" xfId="0" applyBorder="1" applyAlignment="1">
      <alignment horizontal="center"/>
    </xf>
    <xf numFmtId="0" fontId="20" fillId="0" borderId="51" xfId="0" applyFont="1" applyBorder="1" applyAlignment="1">
      <alignment horizontal="center" vertical="center"/>
    </xf>
    <xf numFmtId="0" fontId="20" fillId="0" borderId="63" xfId="0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0" fillId="0" borderId="61" xfId="0" applyFont="1" applyBorder="1" applyAlignment="1">
      <alignment horizontal="center" vertical="center"/>
    </xf>
    <xf numFmtId="0" fontId="21" fillId="0" borderId="60" xfId="0" applyFont="1" applyBorder="1" applyAlignment="1">
      <alignment horizontal="center" vertical="center"/>
    </xf>
    <xf numFmtId="0" fontId="21" fillId="0" borderId="59" xfId="0" applyFont="1" applyBorder="1" applyAlignment="1">
      <alignment horizontal="center" vertical="center"/>
    </xf>
    <xf numFmtId="0" fontId="21" fillId="0" borderId="72" xfId="0" applyFont="1" applyBorder="1" applyAlignment="1">
      <alignment horizontal="center" vertical="center"/>
    </xf>
    <xf numFmtId="0" fontId="20" fillId="0" borderId="59" xfId="0" applyFont="1" applyBorder="1" applyAlignment="1">
      <alignment horizontal="center" vertical="center"/>
    </xf>
    <xf numFmtId="0" fontId="21" fillId="0" borderId="78" xfId="0" applyFont="1" applyBorder="1" applyAlignment="1">
      <alignment horizontal="center" vertical="center"/>
    </xf>
    <xf numFmtId="0" fontId="21" fillId="0" borderId="55" xfId="0" applyFont="1" applyBorder="1" applyAlignment="1">
      <alignment horizontal="center" vertical="center"/>
    </xf>
    <xf numFmtId="0" fontId="21" fillId="0" borderId="54" xfId="0" applyFont="1" applyBorder="1" applyAlignment="1">
      <alignment horizontal="center" vertical="center"/>
    </xf>
    <xf numFmtId="0" fontId="8" fillId="0" borderId="61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21" fillId="0" borderId="78" xfId="0" applyFont="1" applyBorder="1" applyAlignment="1">
      <alignment horizontal="center"/>
    </xf>
    <xf numFmtId="0" fontId="21" fillId="0" borderId="55" xfId="0" applyFont="1" applyBorder="1" applyAlignment="1">
      <alignment horizontal="center"/>
    </xf>
    <xf numFmtId="0" fontId="21" fillId="0" borderId="54" xfId="0" applyFont="1" applyBorder="1" applyAlignment="1">
      <alignment horizontal="center"/>
    </xf>
    <xf numFmtId="0" fontId="20" fillId="0" borderId="52" xfId="0" applyFont="1" applyBorder="1" applyAlignment="1">
      <alignment horizontal="center"/>
    </xf>
    <xf numFmtId="0" fontId="20" fillId="0" borderId="0" xfId="0" applyFont="1" applyAlignment="1">
      <alignment horizontal="center"/>
    </xf>
    <xf numFmtId="0" fontId="20" fillId="0" borderId="51" xfId="0" applyFont="1" applyBorder="1" applyAlignment="1">
      <alignment horizontal="center"/>
    </xf>
    <xf numFmtId="49" fontId="20" fillId="0" borderId="52" xfId="0" applyNumberFormat="1" applyFont="1" applyBorder="1" applyAlignment="1">
      <alignment horizontal="center" vertical="center"/>
    </xf>
    <xf numFmtId="49" fontId="20" fillId="0" borderId="0" xfId="0" applyNumberFormat="1" applyFont="1" applyAlignment="1">
      <alignment horizontal="center" vertical="center"/>
    </xf>
    <xf numFmtId="49" fontId="20" fillId="0" borderId="51" xfId="0" applyNumberFormat="1" applyFont="1" applyBorder="1" applyAlignment="1">
      <alignment horizontal="center" vertical="center"/>
    </xf>
    <xf numFmtId="2" fontId="20" fillId="0" borderId="52" xfId="0" applyNumberFormat="1" applyFont="1" applyBorder="1" applyAlignment="1">
      <alignment horizontal="center" vertical="center"/>
    </xf>
    <xf numFmtId="2" fontId="20" fillId="0" borderId="0" xfId="0" applyNumberFormat="1" applyFont="1" applyAlignment="1">
      <alignment horizontal="center" vertical="center"/>
    </xf>
    <xf numFmtId="2" fontId="20" fillId="0" borderId="51" xfId="0" applyNumberFormat="1" applyFont="1" applyBorder="1" applyAlignment="1">
      <alignment horizontal="center" vertical="center"/>
    </xf>
    <xf numFmtId="0" fontId="20" fillId="0" borderId="60" xfId="0" applyFont="1" applyBorder="1" applyAlignment="1">
      <alignment horizontal="center" vertical="center"/>
    </xf>
    <xf numFmtId="0" fontId="20" fillId="0" borderId="72" xfId="0" applyFont="1" applyBorder="1" applyAlignment="1">
      <alignment horizontal="center" vertical="center"/>
    </xf>
    <xf numFmtId="0" fontId="20" fillId="0" borderId="52" xfId="0" applyFont="1" applyBorder="1" applyAlignment="1">
      <alignment horizontal="center" vertical="center"/>
    </xf>
    <xf numFmtId="0" fontId="20" fillId="0" borderId="65" xfId="0" applyFont="1" applyBorder="1" applyAlignment="1">
      <alignment horizontal="center" vertical="center"/>
    </xf>
    <xf numFmtId="0" fontId="20" fillId="0" borderId="62" xfId="0" applyFont="1" applyBorder="1" applyAlignment="1">
      <alignment horizontal="center" vertical="center"/>
    </xf>
    <xf numFmtId="0" fontId="20" fillId="0" borderId="60" xfId="0" applyFont="1" applyBorder="1" applyAlignment="1">
      <alignment horizontal="center"/>
    </xf>
    <xf numFmtId="0" fontId="20" fillId="0" borderId="59" xfId="0" applyFont="1" applyBorder="1" applyAlignment="1">
      <alignment horizontal="center"/>
    </xf>
    <xf numFmtId="0" fontId="20" fillId="0" borderId="72" xfId="0" applyFont="1" applyBorder="1" applyAlignment="1">
      <alignment horizontal="center"/>
    </xf>
    <xf numFmtId="0" fontId="20" fillId="0" borderId="51" xfId="0" applyFont="1" applyBorder="1" applyAlignment="1">
      <alignment vertical="center"/>
    </xf>
    <xf numFmtId="0" fontId="20" fillId="3" borderId="63" xfId="0" applyFont="1" applyFill="1" applyBorder="1"/>
    <xf numFmtId="0" fontId="0" fillId="0" borderId="0" xfId="0" applyAlignment="1"/>
    <xf numFmtId="0" fontId="1" fillId="0" borderId="84" xfId="0" applyFont="1" applyBorder="1"/>
    <xf numFmtId="0" fontId="1" fillId="0" borderId="85" xfId="0" applyFont="1" applyBorder="1"/>
    <xf numFmtId="0" fontId="1" fillId="0" borderId="86" xfId="0" applyFont="1" applyBorder="1"/>
    <xf numFmtId="0" fontId="0" fillId="11" borderId="52" xfId="0" applyFill="1" applyBorder="1"/>
    <xf numFmtId="0" fontId="0" fillId="11" borderId="0" xfId="0" applyFill="1" applyBorder="1"/>
    <xf numFmtId="0" fontId="0" fillId="11" borderId="51" xfId="0" applyFill="1" applyBorder="1"/>
    <xf numFmtId="0" fontId="0" fillId="10" borderId="52" xfId="0" applyFill="1" applyBorder="1"/>
    <xf numFmtId="0" fontId="0" fillId="10" borderId="0" xfId="0" applyFill="1" applyBorder="1"/>
    <xf numFmtId="0" fontId="0" fillId="10" borderId="51" xfId="0" applyFill="1" applyBorder="1"/>
    <xf numFmtId="0" fontId="0" fillId="12" borderId="52" xfId="0" applyFill="1" applyBorder="1"/>
    <xf numFmtId="0" fontId="0" fillId="12" borderId="0" xfId="0" applyFill="1" applyBorder="1"/>
    <xf numFmtId="0" fontId="0" fillId="12" borderId="51" xfId="0" applyFill="1" applyBorder="1"/>
    <xf numFmtId="0" fontId="0" fillId="11" borderId="65" xfId="0" applyFill="1" applyBorder="1"/>
    <xf numFmtId="0" fontId="0" fillId="11" borderId="61" xfId="0" applyFill="1" applyBorder="1"/>
    <xf numFmtId="0" fontId="0" fillId="11" borderId="62" xfId="0" applyFill="1" applyBorder="1"/>
    <xf numFmtId="0" fontId="1" fillId="0" borderId="60" xfId="0" applyFont="1" applyFill="1" applyBorder="1"/>
    <xf numFmtId="0" fontId="1" fillId="0" borderId="59" xfId="0" applyFont="1" applyFill="1" applyBorder="1"/>
    <xf numFmtId="0" fontId="1" fillId="0" borderId="72" xfId="0" applyFont="1" applyFill="1" applyBorder="1"/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4" fillId="0" borderId="0" xfId="0" applyFont="1" applyBorder="1" applyAlignment="1">
      <alignment horizontal="left"/>
    </xf>
    <xf numFmtId="2" fontId="0" fillId="0" borderId="0" xfId="0" applyNumberFormat="1" applyBorder="1" applyAlignment="1">
      <alignment horizontal="center"/>
    </xf>
    <xf numFmtId="0" fontId="4" fillId="0" borderId="0" xfId="0" applyFont="1" applyBorder="1"/>
    <xf numFmtId="0" fontId="4" fillId="0" borderId="0" xfId="0" applyFont="1" applyBorder="1" applyAlignment="1">
      <alignment horizontal="left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horizontal="left"/>
    </xf>
    <xf numFmtId="0" fontId="4" fillId="0" borderId="0" xfId="0" applyFont="1" applyBorder="1" applyAlignment="1">
      <alignment horizontal="left" vertical="center"/>
    </xf>
  </cellXfs>
  <cellStyles count="1">
    <cellStyle name="Standard" xfId="0" builtinId="0"/>
  </cellStyles>
  <dxfs count="377"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indexed="64"/>
        </top>
        <bottom style="hair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 style="double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hair">
          <color indexed="64"/>
        </left>
        <right/>
        <top style="hair">
          <color indexed="64"/>
        </top>
        <bottom style="hair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double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double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double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double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double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 style="double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medium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medium">
          <color indexed="64"/>
        </right>
        <top/>
        <bottom style="double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hair">
          <color indexed="64"/>
        </left>
        <right/>
        <top style="hair">
          <color indexed="64"/>
        </top>
        <bottom style="hair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double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double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double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double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double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 style="double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medium">
          <color indexed="64"/>
        </right>
        <top/>
        <bottom style="hair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medium">
          <color indexed="64"/>
        </right>
        <top/>
        <bottom style="double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hair">
          <color indexed="64"/>
        </left>
        <right/>
        <top style="hair">
          <color indexed="64"/>
        </top>
        <bottom style="hair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double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double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double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double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double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double">
          <color indexed="64"/>
        </left>
        <right/>
        <top/>
        <bottom style="double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/>
        <right style="double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border diagonalUp="0" diagonalDown="0" outline="0">
        <left/>
        <right style="double">
          <color indexed="64"/>
        </right>
        <top/>
        <bottom/>
      </border>
    </dxf>
    <dxf>
      <border outline="0">
        <left style="double">
          <color indexed="64"/>
        </left>
        <right style="medium">
          <color indexed="64"/>
        </right>
        <bottom style="hair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indexed="64"/>
        </top>
        <bottom style="hair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 style="double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hair">
          <color indexed="64"/>
        </left>
        <right/>
        <top style="hair">
          <color indexed="64"/>
        </top>
        <bottom style="hair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double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double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double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double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double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 style="double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medium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medium">
          <color indexed="64"/>
        </right>
        <top/>
        <bottom style="double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hair">
          <color indexed="64"/>
        </left>
        <right/>
        <top style="hair">
          <color indexed="64"/>
        </top>
        <bottom style="hair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double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double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double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double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double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 style="double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medium">
          <color indexed="64"/>
        </right>
        <top/>
        <bottom style="hair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medium">
          <color indexed="64"/>
        </right>
        <top/>
        <bottom style="double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hair">
          <color indexed="64"/>
        </left>
        <right/>
        <top style="hair">
          <color indexed="64"/>
        </top>
        <bottom style="hair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double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double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double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double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double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double">
          <color indexed="64"/>
        </left>
        <right/>
        <top/>
        <bottom style="double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/>
        <right style="double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border diagonalUp="0" diagonalDown="0" outline="0">
        <left/>
        <right style="double">
          <color indexed="64"/>
        </right>
        <top/>
        <bottom/>
      </border>
    </dxf>
    <dxf>
      <border outline="0">
        <left style="double">
          <color indexed="64"/>
        </left>
        <right style="medium">
          <color indexed="64"/>
        </right>
        <bottom style="hair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indexed="64"/>
        </top>
        <bottom style="hair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 style="double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hair">
          <color indexed="64"/>
        </left>
        <right/>
        <top style="hair">
          <color indexed="64"/>
        </top>
        <bottom style="hair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double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double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double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double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double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 style="double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medium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medium">
          <color indexed="64"/>
        </right>
        <top/>
        <bottom style="double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hair">
          <color indexed="64"/>
        </left>
        <right/>
        <top style="hair">
          <color indexed="64"/>
        </top>
        <bottom style="hair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double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double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double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double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double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 style="double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medium">
          <color indexed="64"/>
        </right>
        <top/>
        <bottom style="hair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medium">
          <color indexed="64"/>
        </right>
        <top/>
        <bottom style="double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hair">
          <color indexed="64"/>
        </left>
        <right/>
        <top style="hair">
          <color indexed="64"/>
        </top>
        <bottom style="hair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double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double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double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double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double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double">
          <color indexed="64"/>
        </left>
        <right/>
        <top/>
        <bottom style="double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/>
        <right style="double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border diagonalUp="0" diagonalDown="0" outline="0">
        <left/>
        <right style="double">
          <color indexed="64"/>
        </right>
        <top/>
        <bottom/>
      </border>
    </dxf>
    <dxf>
      <border outline="0">
        <left style="double">
          <color indexed="64"/>
        </left>
        <right style="medium">
          <color indexed="64"/>
        </right>
        <bottom style="hair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indexed="64"/>
        </top>
        <bottom style="hair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 style="double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hair">
          <color indexed="64"/>
        </left>
        <right/>
        <top style="hair">
          <color indexed="64"/>
        </top>
        <bottom style="hair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double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double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double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double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double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 style="double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medium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medium">
          <color indexed="64"/>
        </right>
        <top/>
        <bottom style="double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hair">
          <color indexed="64"/>
        </left>
        <right/>
        <top style="hair">
          <color indexed="64"/>
        </top>
        <bottom style="hair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double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double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double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double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double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 style="double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medium">
          <color indexed="64"/>
        </right>
        <top/>
        <bottom style="hair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medium">
          <color indexed="64"/>
        </right>
        <top/>
        <bottom style="double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hair">
          <color indexed="64"/>
        </left>
        <right/>
        <top style="hair">
          <color indexed="64"/>
        </top>
        <bottom style="hair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double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double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double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double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double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double">
          <color indexed="64"/>
        </left>
        <right/>
        <top/>
        <bottom style="double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/>
        <right style="double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border diagonalUp="0" diagonalDown="0" outline="0">
        <left/>
        <right style="double">
          <color indexed="64"/>
        </right>
        <top/>
        <bottom/>
      </border>
    </dxf>
    <dxf>
      <border outline="0">
        <left style="double">
          <color indexed="64"/>
        </left>
        <right style="medium">
          <color indexed="64"/>
        </right>
        <bottom style="hair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indexed="64"/>
        </top>
        <bottom style="hair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 style="double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hair">
          <color indexed="64"/>
        </left>
        <right/>
        <top style="hair">
          <color indexed="64"/>
        </top>
        <bottom style="hair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double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double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double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double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double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 style="double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medium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medium">
          <color indexed="64"/>
        </right>
        <top/>
        <bottom style="double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hair">
          <color indexed="64"/>
        </left>
        <right/>
        <top style="hair">
          <color indexed="64"/>
        </top>
        <bottom style="hair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double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double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double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double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double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 style="double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medium">
          <color indexed="64"/>
        </right>
        <top/>
        <bottom style="hair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medium">
          <color indexed="64"/>
        </right>
        <top/>
        <bottom style="double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hair">
          <color indexed="64"/>
        </left>
        <right/>
        <top style="hair">
          <color indexed="64"/>
        </top>
        <bottom style="hair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double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double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double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double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double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double">
          <color indexed="64"/>
        </left>
        <right/>
        <top/>
        <bottom style="double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/>
        <right style="double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border diagonalUp="0" diagonalDown="0" outline="0">
        <left/>
        <right style="double">
          <color indexed="64"/>
        </right>
        <top/>
        <bottom/>
      </border>
    </dxf>
    <dxf>
      <border outline="0">
        <left style="double">
          <color indexed="64"/>
        </left>
        <right style="medium">
          <color indexed="64"/>
        </right>
        <bottom style="hair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indexed="64"/>
        </top>
        <bottom style="hair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 style="double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hair">
          <color indexed="64"/>
        </left>
        <right/>
        <top style="hair">
          <color indexed="64"/>
        </top>
        <bottom style="hair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double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double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double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double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double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 style="double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medium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medium">
          <color indexed="64"/>
        </right>
        <top/>
        <bottom style="double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hair">
          <color indexed="64"/>
        </left>
        <right/>
        <top style="hair">
          <color indexed="64"/>
        </top>
        <bottom style="hair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double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double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double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double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double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 style="double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medium">
          <color indexed="64"/>
        </right>
        <top/>
        <bottom style="hair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medium">
          <color indexed="64"/>
        </right>
        <top/>
        <bottom style="double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hair">
          <color indexed="64"/>
        </left>
        <right/>
        <top style="hair">
          <color indexed="64"/>
        </top>
        <bottom style="hair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double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double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double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double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double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double">
          <color indexed="64"/>
        </left>
        <right/>
        <top/>
        <bottom style="double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/>
        <right style="double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border diagonalUp="0" diagonalDown="0" outline="0">
        <left/>
        <right style="double">
          <color indexed="64"/>
        </right>
        <top/>
        <bottom/>
      </border>
    </dxf>
    <dxf>
      <border outline="0">
        <left style="double">
          <color indexed="64"/>
        </left>
        <right style="medium">
          <color indexed="64"/>
        </right>
        <bottom style="hair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indexed="64"/>
        </top>
        <bottom style="hair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 style="double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hair">
          <color indexed="64"/>
        </left>
        <right/>
        <top style="hair">
          <color indexed="64"/>
        </top>
        <bottom style="hair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double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double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double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double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double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 style="double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medium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medium">
          <color indexed="64"/>
        </right>
        <top/>
        <bottom style="double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hair">
          <color indexed="64"/>
        </left>
        <right/>
        <top style="hair">
          <color indexed="64"/>
        </top>
        <bottom style="hair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double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double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double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double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double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 style="double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medium">
          <color indexed="64"/>
        </right>
        <top/>
        <bottom style="hair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medium">
          <color indexed="64"/>
        </right>
        <top/>
        <bottom style="double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hair">
          <color indexed="64"/>
        </left>
        <right/>
        <top style="hair">
          <color indexed="64"/>
        </top>
        <bottom style="hair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double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double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double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double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double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double">
          <color indexed="64"/>
        </left>
        <right/>
        <top/>
        <bottom style="double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/>
        <right style="double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border diagonalUp="0" diagonalDown="0" outline="0">
        <left/>
        <right style="double">
          <color indexed="64"/>
        </right>
        <top/>
        <bottom/>
      </border>
    </dxf>
    <dxf>
      <border outline="0">
        <left style="double">
          <color indexed="64"/>
        </left>
        <right style="medium">
          <color indexed="64"/>
        </right>
        <bottom style="hair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indexed="64"/>
        </top>
        <bottom style="hair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 style="double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hair">
          <color indexed="64"/>
        </left>
        <right/>
        <top style="hair">
          <color indexed="64"/>
        </top>
        <bottom style="hair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double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double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double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double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double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 style="double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medium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medium">
          <color indexed="64"/>
        </right>
        <top/>
        <bottom style="double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hair">
          <color indexed="64"/>
        </left>
        <right/>
        <top style="hair">
          <color indexed="64"/>
        </top>
        <bottom style="hair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double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double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double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double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double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 style="double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medium">
          <color indexed="64"/>
        </right>
        <top/>
        <bottom style="hair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medium">
          <color indexed="64"/>
        </right>
        <top/>
        <bottom style="double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hair">
          <color indexed="64"/>
        </left>
        <right/>
        <top style="hair">
          <color indexed="64"/>
        </top>
        <bottom style="hair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double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double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double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double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double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double">
          <color indexed="64"/>
        </left>
        <right/>
        <top/>
        <bottom style="double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/>
        <right style="double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border diagonalUp="0" diagonalDown="0" outline="0">
        <left/>
        <right style="double">
          <color indexed="64"/>
        </right>
        <top/>
        <bottom/>
      </border>
    </dxf>
    <dxf>
      <border outline="0">
        <left style="double">
          <color indexed="64"/>
        </left>
        <right style="medium">
          <color indexed="64"/>
        </right>
        <bottom style="hair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</font>
    </dxf>
  </dxfs>
  <tableStyles count="1" defaultTableStyle="TableStyleMedium2" defaultPivotStyle="PivotStyleLight16">
    <tableStyle name="Tabellenformat 1" pivot="0" count="1" xr9:uid="{F2E7C151-772A-4B76-BE39-0402BB44A509}">
      <tableStyleElement type="headerRow" dxfId="37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>
                <a:latin typeface="Cambria" panose="02040503050406030204" pitchFamily="18" charset="0"/>
                <a:ea typeface="Cambria" panose="02040503050406030204" pitchFamily="18" charset="0"/>
              </a:rPr>
              <a:t>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6D3-4289-844C-53A16C587A1E}"/>
              </c:ext>
            </c:extLst>
          </c:dPt>
          <c:dPt>
            <c:idx val="2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C6D3-4289-844C-53A16C587A1E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6D3-4289-844C-53A16C587A1E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C6D3-4289-844C-53A16C587A1E}"/>
              </c:ext>
            </c:extLst>
          </c:dPt>
          <c:errBars>
            <c:errBarType val="both"/>
            <c:errValType val="cust"/>
            <c:noEndCap val="0"/>
            <c:plus>
              <c:numRef>
                <c:f>'Diagramm Bodenproben'!$D$4:$D$8</c:f>
                <c:numCache>
                  <c:formatCode>General</c:formatCode>
                  <c:ptCount val="5"/>
                  <c:pt idx="0">
                    <c:v>5.4025456962435774</c:v>
                  </c:pt>
                  <c:pt idx="1">
                    <c:v>0</c:v>
                  </c:pt>
                  <c:pt idx="2">
                    <c:v>4.414110895752394</c:v>
                  </c:pt>
                  <c:pt idx="3">
                    <c:v>4.3229041164476456</c:v>
                  </c:pt>
                  <c:pt idx="4">
                    <c:v>0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'Diagramm Bodenproben'!$B$4:$B$8</c:f>
              <c:strCache>
                <c:ptCount val="5"/>
                <c:pt idx="0">
                  <c:v>O1, K2, E1, E2</c:v>
                </c:pt>
                <c:pt idx="1">
                  <c:v>E6</c:v>
                </c:pt>
                <c:pt idx="2">
                  <c:v>O2, O3, O4, O5, K1, E3, E4, E5</c:v>
                </c:pt>
                <c:pt idx="3">
                  <c:v>K3, K4, K5, K6</c:v>
                </c:pt>
                <c:pt idx="4">
                  <c:v>O6</c:v>
                </c:pt>
              </c:strCache>
            </c:strRef>
          </c:cat>
          <c:val>
            <c:numRef>
              <c:f>'Diagramm Bodenproben'!$C$4:$C$8</c:f>
              <c:numCache>
                <c:formatCode>General</c:formatCode>
                <c:ptCount val="5"/>
                <c:pt idx="0">
                  <c:v>97</c:v>
                </c:pt>
                <c:pt idx="1">
                  <c:v>7</c:v>
                </c:pt>
                <c:pt idx="2">
                  <c:v>133</c:v>
                </c:pt>
                <c:pt idx="3">
                  <c:v>79</c:v>
                </c:pt>
                <c:pt idx="4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D3-4289-844C-53A16C587A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7283711"/>
        <c:axId val="658003631"/>
      </c:barChart>
      <c:catAx>
        <c:axId val="417283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003631"/>
        <c:crosses val="autoZero"/>
        <c:auto val="1"/>
        <c:lblAlgn val="ctr"/>
        <c:lblOffset val="100"/>
        <c:noMultiLvlLbl val="0"/>
      </c:catAx>
      <c:valAx>
        <c:axId val="65800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Summe</a:t>
                </a:r>
                <a:r>
                  <a:rPr lang="de-DE" baseline="0"/>
                  <a:t> von Mittelwerten der Laufkäferarten</a:t>
                </a:r>
                <a:endParaRPr lang="de-DE"/>
              </a:p>
            </c:rich>
          </c:tx>
          <c:layout>
            <c:manualLayout>
              <c:xMode val="edge"/>
              <c:yMode val="edge"/>
              <c:x val="1.2135924187883134E-2"/>
              <c:y val="0.187761982464037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72837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pH &gt;</a:t>
            </a:r>
            <a:r>
              <a:rPr lang="de-DE" baseline="0"/>
              <a:t> 7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26573425196850392"/>
          <c:y val="0.15782407407407409"/>
          <c:w val="0.6985990813648294"/>
          <c:h val="0.73477653834937295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'Aktivitätsdominanz pH &lt;&gt;7'!$M$9:$M$17</c:f>
                <c:numCache>
                  <c:formatCode>General</c:formatCode>
                  <c:ptCount val="9"/>
                  <c:pt idx="0">
                    <c:v>21.968386376791539</c:v>
                  </c:pt>
                  <c:pt idx="1">
                    <c:v>18.63223014027038</c:v>
                  </c:pt>
                  <c:pt idx="2">
                    <c:v>32.912155809062405</c:v>
                  </c:pt>
                  <c:pt idx="3">
                    <c:v>20.278313539345426</c:v>
                  </c:pt>
                  <c:pt idx="4">
                    <c:v>36.164761854600954</c:v>
                  </c:pt>
                  <c:pt idx="5">
                    <c:v>24.096472770926454</c:v>
                  </c:pt>
                  <c:pt idx="6">
                    <c:v>39.108055436188593</c:v>
                  </c:pt>
                  <c:pt idx="7">
                    <c:v>89.3167957329415</c:v>
                  </c:pt>
                  <c:pt idx="8">
                    <c:v>50.901473456079835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'Aktivitätsdominanz pH &lt;&gt;7'!$K$9:$K$17</c:f>
              <c:strCache>
                <c:ptCount val="9"/>
                <c:pt idx="0">
                  <c:v>Harpalus tardus</c:v>
                </c:pt>
                <c:pt idx="1">
                  <c:v>Harpalus affinis</c:v>
                </c:pt>
                <c:pt idx="2">
                  <c:v>Abax parallelepipedus</c:v>
                </c:pt>
                <c:pt idx="3">
                  <c:v>Amara aenea</c:v>
                </c:pt>
                <c:pt idx="4">
                  <c:v>Anchomenus dorsalis</c:v>
                </c:pt>
                <c:pt idx="5">
                  <c:v>Carabus coriaceus</c:v>
                </c:pt>
                <c:pt idx="6">
                  <c:v>Carabus nemoralis</c:v>
                </c:pt>
                <c:pt idx="7">
                  <c:v>Brachinus crepitans</c:v>
                </c:pt>
                <c:pt idx="8">
                  <c:v>Nebria brevicollis</c:v>
                </c:pt>
              </c:strCache>
            </c:strRef>
          </c:cat>
          <c:val>
            <c:numRef>
              <c:f>'Aktivitätsdominanz pH &lt;&gt;7'!$L$9:$L$17</c:f>
              <c:numCache>
                <c:formatCode>0.00</c:formatCode>
                <c:ptCount val="9"/>
                <c:pt idx="0">
                  <c:v>3.3966398831263698</c:v>
                </c:pt>
                <c:pt idx="1">
                  <c:v>4.0905770635500369</c:v>
                </c:pt>
                <c:pt idx="2">
                  <c:v>4.1271000730460186</c:v>
                </c:pt>
                <c:pt idx="3">
                  <c:v>4.8575602629656682</c:v>
                </c:pt>
                <c:pt idx="4">
                  <c:v>5.8071585098612131</c:v>
                </c:pt>
                <c:pt idx="5">
                  <c:v>7.1585098612125639</c:v>
                </c:pt>
                <c:pt idx="6">
                  <c:v>7.8889700511322127</c:v>
                </c:pt>
                <c:pt idx="7">
                  <c:v>13.550036523009496</c:v>
                </c:pt>
                <c:pt idx="8">
                  <c:v>16.362308254200148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85-4B31-BCAE-15C969C1B5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95414463"/>
        <c:axId val="658009583"/>
      </c:barChart>
      <c:catAx>
        <c:axId val="2954144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009583"/>
        <c:crosses val="autoZero"/>
        <c:auto val="1"/>
        <c:lblAlgn val="ctr"/>
        <c:lblOffset val="100"/>
        <c:noMultiLvlLbl val="0"/>
      </c:catAx>
      <c:valAx>
        <c:axId val="658009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954144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>
                <a:latin typeface="Cambria" panose="02040503050406030204" pitchFamily="18" charset="0"/>
                <a:ea typeface="Cambria" panose="02040503050406030204" pitchFamily="18" charset="0"/>
              </a:rPr>
              <a:t>Niederschlagsmenge</a:t>
            </a:r>
            <a:r>
              <a:rPr lang="de-DE" baseline="0">
                <a:latin typeface="Cambria" panose="02040503050406030204" pitchFamily="18" charset="0"/>
                <a:ea typeface="Cambria" panose="02040503050406030204" pitchFamily="18" charset="0"/>
              </a:rPr>
              <a:t> Polsum</a:t>
            </a:r>
            <a:endParaRPr lang="de-DE">
              <a:latin typeface="Cambria" panose="02040503050406030204" pitchFamily="18" charset="0"/>
              <a:ea typeface="Cambria" panose="020405030504060302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Niederschlagsmenge!$B$3:$B$3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Niederschlagsmenge!$A$4:$A$14</c:f>
              <c:strCache>
                <c:ptCount val="11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 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</c:strCache>
            </c:strRef>
          </c:cat>
          <c:val>
            <c:numRef>
              <c:f>Niederschlagsmenge!$B$4:$B$14</c:f>
              <c:numCache>
                <c:formatCode>General</c:formatCode>
                <c:ptCount val="11"/>
                <c:pt idx="0">
                  <c:v>74.2</c:v>
                </c:pt>
                <c:pt idx="1">
                  <c:v>118.1</c:v>
                </c:pt>
                <c:pt idx="2">
                  <c:v>10.4</c:v>
                </c:pt>
                <c:pt idx="3">
                  <c:v>47</c:v>
                </c:pt>
                <c:pt idx="4">
                  <c:v>20.6</c:v>
                </c:pt>
                <c:pt idx="5">
                  <c:v>64.400000000000006</c:v>
                </c:pt>
                <c:pt idx="6">
                  <c:v>34.299999999999997</c:v>
                </c:pt>
                <c:pt idx="7">
                  <c:v>5</c:v>
                </c:pt>
                <c:pt idx="8">
                  <c:v>122.3</c:v>
                </c:pt>
                <c:pt idx="9">
                  <c:v>33.5</c:v>
                </c:pt>
                <c:pt idx="10">
                  <c:v>41.7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01-4F53-828F-07DD1B325D12}"/>
            </c:ext>
          </c:extLst>
        </c:ser>
        <c:ser>
          <c:idx val="1"/>
          <c:order val="1"/>
          <c:tx>
            <c:strRef>
              <c:f>Niederschlagsmenge!$C$3:$C$3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Niederschlagsmenge!$A$4:$A$14</c:f>
              <c:strCache>
                <c:ptCount val="11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 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</c:strCache>
            </c:strRef>
          </c:cat>
          <c:val>
            <c:numRef>
              <c:f>Niederschlagsmenge!$C$4:$C$14</c:f>
              <c:numCache>
                <c:formatCode>General</c:formatCode>
                <c:ptCount val="11"/>
                <c:pt idx="0">
                  <c:v>103.5</c:v>
                </c:pt>
                <c:pt idx="1">
                  <c:v>28</c:v>
                </c:pt>
                <c:pt idx="2">
                  <c:v>18.600000000000001</c:v>
                </c:pt>
                <c:pt idx="3">
                  <c:v>58.6</c:v>
                </c:pt>
                <c:pt idx="4">
                  <c:v>58.1</c:v>
                </c:pt>
                <c:pt idx="5">
                  <c:v>83.1</c:v>
                </c:pt>
                <c:pt idx="6">
                  <c:v>135.80000000000001</c:v>
                </c:pt>
                <c:pt idx="7">
                  <c:v>104.4</c:v>
                </c:pt>
                <c:pt idx="8">
                  <c:v>106.6</c:v>
                </c:pt>
                <c:pt idx="9">
                  <c:v>106.1</c:v>
                </c:pt>
                <c:pt idx="10">
                  <c:v>109.6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01-4F53-828F-07DD1B325D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0135503"/>
        <c:axId val="683513023"/>
      </c:barChart>
      <c:catAx>
        <c:axId val="410135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endParaRPr lang="de-DE"/>
          </a:p>
        </c:txPr>
        <c:crossAx val="683513023"/>
        <c:crosses val="autoZero"/>
        <c:auto val="1"/>
        <c:lblAlgn val="ctr"/>
        <c:lblOffset val="100"/>
        <c:noMultiLvlLbl val="0"/>
      </c:catAx>
      <c:valAx>
        <c:axId val="683513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>
                    <a:latin typeface="Cambria" panose="02040503050406030204" pitchFamily="18" charset="0"/>
                    <a:ea typeface="Cambria" panose="02040503050406030204" pitchFamily="18" charset="0"/>
                  </a:rPr>
                  <a:t>Niederschlagsmenge</a:t>
                </a:r>
                <a:r>
                  <a:rPr lang="de-DE" baseline="0">
                    <a:latin typeface="Cambria" panose="02040503050406030204" pitchFamily="18" charset="0"/>
                    <a:ea typeface="Cambria" panose="02040503050406030204" pitchFamily="18" charset="0"/>
                  </a:rPr>
                  <a:t> in mm</a:t>
                </a:r>
                <a:endParaRPr lang="de-DE">
                  <a:latin typeface="Cambria" panose="02040503050406030204" pitchFamily="18" charset="0"/>
                  <a:ea typeface="Cambria" panose="02040503050406030204" pitchFamily="18" charset="0"/>
                </a:endParaRPr>
              </a:p>
            </c:rich>
          </c:tx>
          <c:layout>
            <c:manualLayout>
              <c:xMode val="edge"/>
              <c:yMode val="edge"/>
              <c:x val="2.3521505376344086E-2"/>
              <c:y val="0.140810367454068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0135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>
                <a:latin typeface="Cambria" panose="02040503050406030204" pitchFamily="18" charset="0"/>
                <a:ea typeface="Cambria" panose="02040503050406030204" pitchFamily="18" charset="0"/>
              </a:rPr>
              <a:t>Niederschlagsmenge</a:t>
            </a:r>
            <a:r>
              <a:rPr lang="de-DE" baseline="0">
                <a:latin typeface="Cambria" panose="02040503050406030204" pitchFamily="18" charset="0"/>
                <a:ea typeface="Cambria" panose="02040503050406030204" pitchFamily="18" charset="0"/>
              </a:rPr>
              <a:t> Osthalde</a:t>
            </a:r>
            <a:endParaRPr lang="de-DE">
              <a:latin typeface="Cambria" panose="02040503050406030204" pitchFamily="18" charset="0"/>
              <a:ea typeface="Cambria" panose="020405030504060302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Niederschlagsmenge!$E$3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Niederschlagsmenge!$D$4:$D$14</c:f>
              <c:strCache>
                <c:ptCount val="11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 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</c:strCache>
            </c:strRef>
          </c:cat>
          <c:val>
            <c:numRef>
              <c:f>Niederschlagsmenge!$E$4:$E$14</c:f>
              <c:numCache>
                <c:formatCode>General</c:formatCode>
                <c:ptCount val="11"/>
                <c:pt idx="0">
                  <c:v>44.5</c:v>
                </c:pt>
                <c:pt idx="1">
                  <c:v>96.4</c:v>
                </c:pt>
                <c:pt idx="2">
                  <c:v>18.399999999999999</c:v>
                </c:pt>
                <c:pt idx="3">
                  <c:v>47.8</c:v>
                </c:pt>
                <c:pt idx="4">
                  <c:v>56.7</c:v>
                </c:pt>
                <c:pt idx="5">
                  <c:v>36.299999999999997</c:v>
                </c:pt>
                <c:pt idx="6">
                  <c:v>36.200000000000003</c:v>
                </c:pt>
                <c:pt idx="7">
                  <c:v>26.1</c:v>
                </c:pt>
                <c:pt idx="8">
                  <c:v>75.900000000000006</c:v>
                </c:pt>
                <c:pt idx="9">
                  <c:v>30.4</c:v>
                </c:pt>
                <c:pt idx="10">
                  <c:v>44.6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15-488C-B21A-1628B0C832C8}"/>
            </c:ext>
          </c:extLst>
        </c:ser>
        <c:ser>
          <c:idx val="1"/>
          <c:order val="1"/>
          <c:tx>
            <c:strRef>
              <c:f>Niederschlagsmenge!$F$3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Niederschlagsmenge!$D$4:$D$14</c:f>
              <c:strCache>
                <c:ptCount val="11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 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</c:strCache>
            </c:strRef>
          </c:cat>
          <c:val>
            <c:numRef>
              <c:f>Niederschlagsmenge!$F$4:$F$14</c:f>
              <c:numCache>
                <c:formatCode>General</c:formatCode>
                <c:ptCount val="11"/>
                <c:pt idx="0">
                  <c:v>74.3</c:v>
                </c:pt>
                <c:pt idx="1">
                  <c:v>60.5</c:v>
                </c:pt>
                <c:pt idx="2">
                  <c:v>95.8</c:v>
                </c:pt>
                <c:pt idx="3">
                  <c:v>53.5</c:v>
                </c:pt>
                <c:pt idx="4">
                  <c:v>84.9</c:v>
                </c:pt>
                <c:pt idx="5">
                  <c:v>57</c:v>
                </c:pt>
                <c:pt idx="6">
                  <c:v>144.80000000000001</c:v>
                </c:pt>
                <c:pt idx="7">
                  <c:v>120.1</c:v>
                </c:pt>
                <c:pt idx="8">
                  <c:v>91.7</c:v>
                </c:pt>
                <c:pt idx="9">
                  <c:v>114.3</c:v>
                </c:pt>
                <c:pt idx="10">
                  <c:v>82.1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15-488C-B21A-1628B0C832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601599"/>
        <c:axId val="776159903"/>
      </c:barChart>
      <c:catAx>
        <c:axId val="163601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endParaRPr lang="de-DE"/>
          </a:p>
        </c:txPr>
        <c:crossAx val="776159903"/>
        <c:crosses val="autoZero"/>
        <c:auto val="1"/>
        <c:lblAlgn val="ctr"/>
        <c:lblOffset val="100"/>
        <c:noMultiLvlLbl val="0"/>
      </c:catAx>
      <c:valAx>
        <c:axId val="776159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3601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>
                <a:latin typeface="Cambria" panose="02040503050406030204" pitchFamily="18" charset="0"/>
                <a:ea typeface="Cambria" panose="02040503050406030204" pitchFamily="18" charset="0"/>
              </a:rPr>
              <a:t>Niederschlagsmenge</a:t>
            </a:r>
            <a:r>
              <a:rPr lang="de-DE" baseline="0">
                <a:latin typeface="Cambria" panose="02040503050406030204" pitchFamily="18" charset="0"/>
                <a:ea typeface="Cambria" panose="02040503050406030204" pitchFamily="18" charset="0"/>
              </a:rPr>
              <a:t> Kurl</a:t>
            </a:r>
            <a:endParaRPr lang="de-DE">
              <a:latin typeface="Cambria" panose="02040503050406030204" pitchFamily="18" charset="0"/>
              <a:ea typeface="Cambria" panose="02040503050406030204" pitchFamily="18" charset="0"/>
            </a:endParaRPr>
          </a:p>
        </c:rich>
      </c:tx>
      <c:layout>
        <c:manualLayout>
          <c:xMode val="edge"/>
          <c:yMode val="edge"/>
          <c:x val="0.24767760771476599"/>
          <c:y val="3.24074276034055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Niederschlagsmenge!$H$3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Niederschlagsmenge!$G$4:$G$14</c:f>
              <c:strCache>
                <c:ptCount val="11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 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</c:strCache>
            </c:strRef>
          </c:cat>
          <c:val>
            <c:numRef>
              <c:f>Niederschlagsmenge!$H$4:$H$14</c:f>
              <c:numCache>
                <c:formatCode>General</c:formatCode>
                <c:ptCount val="11"/>
                <c:pt idx="0">
                  <c:v>64</c:v>
                </c:pt>
                <c:pt idx="1">
                  <c:v>96.5</c:v>
                </c:pt>
                <c:pt idx="2">
                  <c:v>20.5</c:v>
                </c:pt>
                <c:pt idx="3">
                  <c:v>66.5</c:v>
                </c:pt>
                <c:pt idx="4">
                  <c:v>58.5</c:v>
                </c:pt>
                <c:pt idx="5">
                  <c:v>29.1</c:v>
                </c:pt>
                <c:pt idx="6">
                  <c:v>32.700000000000003</c:v>
                </c:pt>
                <c:pt idx="7">
                  <c:v>12.7</c:v>
                </c:pt>
                <c:pt idx="8">
                  <c:v>90</c:v>
                </c:pt>
                <c:pt idx="9">
                  <c:v>33.9</c:v>
                </c:pt>
                <c:pt idx="10">
                  <c:v>42.6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31-4B17-878D-AAD0D4406CFE}"/>
            </c:ext>
          </c:extLst>
        </c:ser>
        <c:ser>
          <c:idx val="1"/>
          <c:order val="1"/>
          <c:tx>
            <c:strRef>
              <c:f>Niederschlagsmenge!$I$3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Niederschlagsmenge!$G$4:$G$14</c:f>
              <c:strCache>
                <c:ptCount val="11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 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</c:strCache>
            </c:strRef>
          </c:cat>
          <c:val>
            <c:numRef>
              <c:f>Niederschlagsmenge!$I$4:$I$14</c:f>
              <c:numCache>
                <c:formatCode>General</c:formatCode>
                <c:ptCount val="11"/>
                <c:pt idx="0">
                  <c:v>82.3</c:v>
                </c:pt>
                <c:pt idx="1">
                  <c:v>52.2</c:v>
                </c:pt>
                <c:pt idx="2">
                  <c:v>110.9</c:v>
                </c:pt>
                <c:pt idx="3">
                  <c:v>62.7</c:v>
                </c:pt>
                <c:pt idx="4">
                  <c:v>89.9</c:v>
                </c:pt>
                <c:pt idx="5">
                  <c:v>53.6</c:v>
                </c:pt>
                <c:pt idx="6">
                  <c:v>97.6</c:v>
                </c:pt>
                <c:pt idx="7">
                  <c:v>134.5</c:v>
                </c:pt>
                <c:pt idx="8">
                  <c:v>45.7</c:v>
                </c:pt>
                <c:pt idx="9">
                  <c:v>113.6</c:v>
                </c:pt>
                <c:pt idx="10">
                  <c:v>68.599999999999994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31-4B17-878D-AAD0D4406C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9391503"/>
        <c:axId val="677428015"/>
      </c:barChart>
      <c:catAx>
        <c:axId val="299391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endParaRPr lang="de-DE"/>
          </a:p>
        </c:txPr>
        <c:crossAx val="677428015"/>
        <c:crosses val="autoZero"/>
        <c:auto val="1"/>
        <c:lblAlgn val="ctr"/>
        <c:lblOffset val="100"/>
        <c:noMultiLvlLbl val="0"/>
      </c:catAx>
      <c:valAx>
        <c:axId val="677428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>
                    <a:latin typeface="Cambria" panose="02040503050406030204" pitchFamily="18" charset="0"/>
                    <a:ea typeface="Cambria" panose="02040503050406030204" pitchFamily="18" charset="0"/>
                  </a:rPr>
                  <a:t>Niederschlagsmenge in mm</a:t>
                </a:r>
              </a:p>
            </c:rich>
          </c:tx>
          <c:layout>
            <c:manualLayout>
              <c:xMode val="edge"/>
              <c:yMode val="edge"/>
              <c:x val="2.8089887640449437E-2"/>
              <c:y val="0.140420311034527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99391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>
                <a:latin typeface="Cambria" panose="02040503050406030204" pitchFamily="18" charset="0"/>
                <a:ea typeface="Cambria" panose="02040503050406030204" pitchFamily="18" charset="0"/>
              </a:rPr>
              <a:t>Niederschlagsmenge</a:t>
            </a:r>
            <a:r>
              <a:rPr lang="de-DE" baseline="0">
                <a:latin typeface="Cambria" panose="02040503050406030204" pitchFamily="18" charset="0"/>
                <a:ea typeface="Cambria" panose="02040503050406030204" pitchFamily="18" charset="0"/>
              </a:rPr>
              <a:t> Ewald</a:t>
            </a:r>
            <a:endParaRPr lang="de-DE">
              <a:latin typeface="Cambria" panose="02040503050406030204" pitchFamily="18" charset="0"/>
              <a:ea typeface="Cambria" panose="020405030504060302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Niederschlagsmenge!$K$3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Niederschlagsmenge!$J$4:$J$14</c:f>
              <c:strCache>
                <c:ptCount val="11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 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</c:strCache>
            </c:strRef>
          </c:cat>
          <c:val>
            <c:numRef>
              <c:f>Niederschlagsmenge!$K$4:$K$14</c:f>
              <c:numCache>
                <c:formatCode>General</c:formatCode>
                <c:ptCount val="11"/>
                <c:pt idx="0">
                  <c:v>57.1</c:v>
                </c:pt>
                <c:pt idx="1">
                  <c:v>116.7</c:v>
                </c:pt>
                <c:pt idx="2">
                  <c:v>13.3</c:v>
                </c:pt>
                <c:pt idx="3">
                  <c:v>48.4</c:v>
                </c:pt>
                <c:pt idx="4">
                  <c:v>32</c:v>
                </c:pt>
                <c:pt idx="5">
                  <c:v>47.4</c:v>
                </c:pt>
                <c:pt idx="6">
                  <c:v>35.5</c:v>
                </c:pt>
                <c:pt idx="7">
                  <c:v>5.3</c:v>
                </c:pt>
                <c:pt idx="8">
                  <c:v>85.6</c:v>
                </c:pt>
                <c:pt idx="9">
                  <c:v>21</c:v>
                </c:pt>
                <c:pt idx="10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EB-41E8-995C-722577FE12E0}"/>
            </c:ext>
          </c:extLst>
        </c:ser>
        <c:ser>
          <c:idx val="1"/>
          <c:order val="1"/>
          <c:tx>
            <c:strRef>
              <c:f>Niederschlagsmenge!$L$3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Niederschlagsmenge!$J$4:$J$14</c:f>
              <c:strCache>
                <c:ptCount val="11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 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</c:strCache>
            </c:strRef>
          </c:cat>
          <c:val>
            <c:numRef>
              <c:f>Niederschlagsmenge!$L$4:$L$14</c:f>
              <c:numCache>
                <c:formatCode>General</c:formatCode>
                <c:ptCount val="11"/>
                <c:pt idx="0">
                  <c:v>99.2</c:v>
                </c:pt>
                <c:pt idx="1">
                  <c:v>48.1</c:v>
                </c:pt>
                <c:pt idx="2">
                  <c:v>113.2</c:v>
                </c:pt>
                <c:pt idx="3">
                  <c:v>59.3</c:v>
                </c:pt>
                <c:pt idx="4">
                  <c:v>66.3</c:v>
                </c:pt>
                <c:pt idx="5">
                  <c:v>81.3</c:v>
                </c:pt>
                <c:pt idx="6">
                  <c:v>130.4</c:v>
                </c:pt>
                <c:pt idx="7">
                  <c:v>111.4</c:v>
                </c:pt>
                <c:pt idx="8">
                  <c:v>67.099999999999994</c:v>
                </c:pt>
                <c:pt idx="9">
                  <c:v>105.6</c:v>
                </c:pt>
                <c:pt idx="10">
                  <c:v>92.7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EB-41E8-995C-722577FE12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5369631"/>
        <c:axId val="768611407"/>
      </c:barChart>
      <c:catAx>
        <c:axId val="795369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endParaRPr lang="de-DE"/>
          </a:p>
        </c:txPr>
        <c:crossAx val="768611407"/>
        <c:crosses val="autoZero"/>
        <c:auto val="1"/>
        <c:lblAlgn val="ctr"/>
        <c:lblOffset val="100"/>
        <c:noMultiLvlLbl val="0"/>
      </c:catAx>
      <c:valAx>
        <c:axId val="768611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95369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b="1">
                <a:latin typeface="Cambria" panose="02040503050406030204" pitchFamily="18" charset="0"/>
                <a:ea typeface="Cambria" panose="02040503050406030204" pitchFamily="18" charset="0"/>
              </a:rPr>
              <a:t>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'Feuchtigkeitspräferenz 2022'!$A$95</c:f>
              <c:strCache>
                <c:ptCount val="1"/>
                <c:pt idx="0">
                  <c:v>xerophil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'Feuchtigkeitspräferenz 2022'!$B$94:$E$94</c:f>
              <c:strCache>
                <c:ptCount val="4"/>
                <c:pt idx="0">
                  <c:v>Osthalde</c:v>
                </c:pt>
                <c:pt idx="1">
                  <c:v>Kurl</c:v>
                </c:pt>
                <c:pt idx="2">
                  <c:v>Ewald</c:v>
                </c:pt>
                <c:pt idx="3">
                  <c:v>Polsum</c:v>
                </c:pt>
              </c:strCache>
            </c:strRef>
          </c:cat>
          <c:val>
            <c:numRef>
              <c:f>'Feuchtigkeitspräferenz 2022'!$B$95:$E$95</c:f>
              <c:numCache>
                <c:formatCode>General</c:formatCode>
                <c:ptCount val="4"/>
                <c:pt idx="0">
                  <c:v>1834</c:v>
                </c:pt>
                <c:pt idx="1">
                  <c:v>383</c:v>
                </c:pt>
                <c:pt idx="2">
                  <c:v>479</c:v>
                </c:pt>
                <c:pt idx="3">
                  <c:v>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EB-429C-89F4-B1E6155B2614}"/>
            </c:ext>
          </c:extLst>
        </c:ser>
        <c:ser>
          <c:idx val="1"/>
          <c:order val="1"/>
          <c:tx>
            <c:strRef>
              <c:f>'Feuchtigkeitspräferenz 2022'!$A$96</c:f>
              <c:strCache>
                <c:ptCount val="1"/>
                <c:pt idx="0">
                  <c:v>mesophil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'Feuchtigkeitspräferenz 2022'!$B$94:$E$94</c:f>
              <c:strCache>
                <c:ptCount val="4"/>
                <c:pt idx="0">
                  <c:v>Osthalde</c:v>
                </c:pt>
                <c:pt idx="1">
                  <c:v>Kurl</c:v>
                </c:pt>
                <c:pt idx="2">
                  <c:v>Ewald</c:v>
                </c:pt>
                <c:pt idx="3">
                  <c:v>Polsum</c:v>
                </c:pt>
              </c:strCache>
            </c:strRef>
          </c:cat>
          <c:val>
            <c:numRef>
              <c:f>'Feuchtigkeitspräferenz 2022'!$B$96:$E$96</c:f>
              <c:numCache>
                <c:formatCode>General</c:formatCode>
                <c:ptCount val="4"/>
                <c:pt idx="0">
                  <c:v>582</c:v>
                </c:pt>
                <c:pt idx="1">
                  <c:v>353</c:v>
                </c:pt>
                <c:pt idx="2">
                  <c:v>253</c:v>
                </c:pt>
                <c:pt idx="3">
                  <c:v>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EB-429C-89F4-B1E6155B2614}"/>
            </c:ext>
          </c:extLst>
        </c:ser>
        <c:ser>
          <c:idx val="2"/>
          <c:order val="2"/>
          <c:tx>
            <c:strRef>
              <c:f>'Feuchtigkeitspräferenz 2022'!$A$97</c:f>
              <c:strCache>
                <c:ptCount val="1"/>
                <c:pt idx="0">
                  <c:v>hygrophil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'Feuchtigkeitspräferenz 2022'!$B$94:$E$94</c:f>
              <c:strCache>
                <c:ptCount val="4"/>
                <c:pt idx="0">
                  <c:v>Osthalde</c:v>
                </c:pt>
                <c:pt idx="1">
                  <c:v>Kurl</c:v>
                </c:pt>
                <c:pt idx="2">
                  <c:v>Ewald</c:v>
                </c:pt>
                <c:pt idx="3">
                  <c:v>Polsum</c:v>
                </c:pt>
              </c:strCache>
            </c:strRef>
          </c:cat>
          <c:val>
            <c:numRef>
              <c:f>'Feuchtigkeitspräferenz 2022'!$B$97:$E$97</c:f>
              <c:numCache>
                <c:formatCode>General</c:formatCode>
                <c:ptCount val="4"/>
                <c:pt idx="0">
                  <c:v>169</c:v>
                </c:pt>
                <c:pt idx="1">
                  <c:v>342</c:v>
                </c:pt>
                <c:pt idx="2">
                  <c:v>409</c:v>
                </c:pt>
                <c:pt idx="3">
                  <c:v>766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EB-429C-89F4-B1E6155B26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43366991"/>
        <c:axId val="1432957087"/>
      </c:barChart>
      <c:catAx>
        <c:axId val="1443366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endParaRPr lang="de-DE"/>
          </a:p>
        </c:txPr>
        <c:crossAx val="1432957087"/>
        <c:crosses val="autoZero"/>
        <c:auto val="1"/>
        <c:lblAlgn val="ctr"/>
        <c:lblOffset val="100"/>
        <c:noMultiLvlLbl val="0"/>
      </c:catAx>
      <c:valAx>
        <c:axId val="1432957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endParaRPr lang="de-DE"/>
          </a:p>
        </c:txPr>
        <c:crossAx val="1443366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ambria" panose="02040503050406030204" pitchFamily="18" charset="0"/>
              <a:ea typeface="Cambria" panose="02040503050406030204" pitchFamily="18" charset="0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>
                <a:latin typeface="Cambria" panose="02040503050406030204" pitchFamily="18" charset="0"/>
                <a:ea typeface="Cambria" panose="02040503050406030204" pitchFamily="18" charset="0"/>
              </a:rPr>
              <a:t>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B06-4FB8-A136-35A71A162C0C}"/>
              </c:ext>
            </c:extLst>
          </c:dPt>
          <c:dPt>
            <c:idx val="2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AB06-4FB8-A136-35A71A162C0C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B06-4FB8-A136-35A71A162C0C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AB06-4FB8-A136-35A71A162C0C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AB06-4FB8-A136-35A71A162C0C}"/>
              </c:ext>
            </c:extLst>
          </c:dPt>
          <c:errBars>
            <c:errBarType val="both"/>
            <c:errValType val="cust"/>
            <c:noEndCap val="0"/>
            <c:plus>
              <c:numRef>
                <c:f>'Diagramm Bodenproben'!$D$12:$D$17</c:f>
                <c:numCache>
                  <c:formatCode>General</c:formatCode>
                  <c:ptCount val="6"/>
                  <c:pt idx="0">
                    <c:v>6.2498979583506733</c:v>
                  </c:pt>
                  <c:pt idx="1">
                    <c:v>0</c:v>
                  </c:pt>
                  <c:pt idx="2">
                    <c:v>5.7445626465380286</c:v>
                  </c:pt>
                  <c:pt idx="3">
                    <c:v>1.9507833184532708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'Diagramm Bodenproben'!$B$12:$B$17</c:f>
              <c:strCache>
                <c:ptCount val="6"/>
                <c:pt idx="0">
                  <c:v>O1, K2, E1, E2, P1.1, P1.6, P2.2</c:v>
                </c:pt>
                <c:pt idx="1">
                  <c:v>E6</c:v>
                </c:pt>
                <c:pt idx="2">
                  <c:v>O2, O3, O4, O5, K1, E3, E4, E5, P1.3, P1.4</c:v>
                </c:pt>
                <c:pt idx="3">
                  <c:v>K3, K4, K5, K6, P1.5, P2.1</c:v>
                </c:pt>
                <c:pt idx="4">
                  <c:v>P1.2</c:v>
                </c:pt>
                <c:pt idx="5">
                  <c:v>O6</c:v>
                </c:pt>
              </c:strCache>
            </c:strRef>
          </c:cat>
          <c:val>
            <c:numRef>
              <c:f>'Diagramm Bodenproben'!$C$12:$C$17</c:f>
              <c:numCache>
                <c:formatCode>General</c:formatCode>
                <c:ptCount val="6"/>
                <c:pt idx="0">
                  <c:v>121</c:v>
                </c:pt>
                <c:pt idx="1">
                  <c:v>7</c:v>
                </c:pt>
                <c:pt idx="2">
                  <c:v>211</c:v>
                </c:pt>
                <c:pt idx="3">
                  <c:v>107</c:v>
                </c:pt>
                <c:pt idx="4">
                  <c:v>10</c:v>
                </c:pt>
                <c:pt idx="5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06-4FB8-A136-35A71A162C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4418463"/>
        <c:axId val="683540799"/>
      </c:barChart>
      <c:catAx>
        <c:axId val="764418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3540799"/>
        <c:crosses val="autoZero"/>
        <c:auto val="1"/>
        <c:lblAlgn val="ctr"/>
        <c:lblOffset val="100"/>
        <c:noMultiLvlLbl val="0"/>
      </c:catAx>
      <c:valAx>
        <c:axId val="683540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Summe</a:t>
                </a:r>
                <a:r>
                  <a:rPr lang="de-DE" baseline="0"/>
                  <a:t> von Mittelwerten der </a:t>
                </a:r>
              </a:p>
              <a:p>
                <a:pPr>
                  <a:defRPr/>
                </a:pPr>
                <a:r>
                  <a:rPr lang="de-DE" baseline="0"/>
                  <a:t>Laufkäferarten</a:t>
                </a:r>
                <a:endParaRPr lang="de-DE"/>
              </a:p>
            </c:rich>
          </c:tx>
          <c:layout>
            <c:manualLayout>
              <c:xMode val="edge"/>
              <c:yMode val="edge"/>
              <c:x val="6.9826589000266956E-3"/>
              <c:y val="0.1832395311304403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644184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r>
              <a:rPr lang="de-DE">
                <a:latin typeface="Cambria" panose="02040503050406030204" pitchFamily="18" charset="0"/>
                <a:ea typeface="Cambria" panose="02040503050406030204" pitchFamily="18" charset="0"/>
              </a:rPr>
              <a:t>2023</a:t>
            </a:r>
          </a:p>
        </c:rich>
      </c:tx>
      <c:layout>
        <c:manualLayout>
          <c:xMode val="edge"/>
          <c:yMode val="edge"/>
          <c:x val="0.49320828012261458"/>
          <c:y val="3.19936084759670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mbria" panose="02040503050406030204" pitchFamily="18" charset="0"/>
              <a:ea typeface="Cambria" panose="02040503050406030204" pitchFamily="18" charset="0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68A-4478-9C6E-7004FD11EFF7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668A-4478-9C6E-7004FD11EFF7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68A-4478-9C6E-7004FD11EFF7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668A-4478-9C6E-7004FD11EFF7}"/>
              </c:ext>
            </c:extLst>
          </c:dPt>
          <c:errBars>
            <c:errBarType val="plus"/>
            <c:errValType val="cust"/>
            <c:noEndCap val="0"/>
            <c:plus>
              <c:numRef>
                <c:f>'Diagramm Bodenproben'!$D$23:$D$27</c:f>
                <c:numCache>
                  <c:formatCode>General</c:formatCode>
                  <c:ptCount val="5"/>
                  <c:pt idx="0">
                    <c:v>124.86993232960447</c:v>
                  </c:pt>
                  <c:pt idx="1">
                    <c:v>0</c:v>
                  </c:pt>
                  <c:pt idx="2">
                    <c:v>188.90866675459864</c:v>
                  </c:pt>
                  <c:pt idx="3">
                    <c:v>78.699984116898023</c:v>
                  </c:pt>
                  <c:pt idx="4">
                    <c:v>0</c:v>
                  </c:pt>
                </c:numCache>
              </c:numRef>
            </c:plus>
            <c:minus>
              <c:numRef>
                <c:f>'Diagramm Bodenproben'!$D$23:$D$27</c:f>
                <c:numCache>
                  <c:formatCode>General</c:formatCode>
                  <c:ptCount val="5"/>
                  <c:pt idx="0">
                    <c:v>124.86993232960447</c:v>
                  </c:pt>
                  <c:pt idx="1">
                    <c:v>0</c:v>
                  </c:pt>
                  <c:pt idx="2">
                    <c:v>188.90866675459864</c:v>
                  </c:pt>
                  <c:pt idx="3">
                    <c:v>78.699984116898023</c:v>
                  </c:pt>
                  <c:pt idx="4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'Diagramm Bodenproben'!$B$23:$B$27</c:f>
              <c:strCache>
                <c:ptCount val="5"/>
                <c:pt idx="0">
                  <c:v>O1, K2, E1, E2</c:v>
                </c:pt>
                <c:pt idx="1">
                  <c:v>E6</c:v>
                </c:pt>
                <c:pt idx="2">
                  <c:v>O2, O3, O4, O5, K1, E3, E4, E5</c:v>
                </c:pt>
                <c:pt idx="3">
                  <c:v>K3, K4, K5, K6</c:v>
                </c:pt>
                <c:pt idx="4">
                  <c:v>O6</c:v>
                </c:pt>
              </c:strCache>
            </c:strRef>
          </c:cat>
          <c:val>
            <c:numRef>
              <c:f>'Diagramm Bodenproben'!$C$23:$C$27</c:f>
              <c:numCache>
                <c:formatCode>General</c:formatCode>
                <c:ptCount val="5"/>
                <c:pt idx="0">
                  <c:v>984</c:v>
                </c:pt>
                <c:pt idx="1">
                  <c:v>32</c:v>
                </c:pt>
                <c:pt idx="2">
                  <c:v>1885</c:v>
                </c:pt>
                <c:pt idx="3">
                  <c:v>907</c:v>
                </c:pt>
                <c:pt idx="4">
                  <c:v>282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8A-4478-9C6E-7004FD11EF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0772079"/>
        <c:axId val="683511535"/>
      </c:barChart>
      <c:catAx>
        <c:axId val="490772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endParaRPr lang="de-DE"/>
          </a:p>
        </c:txPr>
        <c:crossAx val="683511535"/>
        <c:crosses val="autoZero"/>
        <c:auto val="1"/>
        <c:lblAlgn val="ctr"/>
        <c:lblOffset val="100"/>
        <c:noMultiLvlLbl val="0"/>
      </c:catAx>
      <c:valAx>
        <c:axId val="683511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mbria" panose="02040503050406030204" pitchFamily="18" charset="0"/>
                    <a:ea typeface="Cambria" panose="02040503050406030204" pitchFamily="18" charset="0"/>
                    <a:cs typeface="+mn-cs"/>
                  </a:defRPr>
                </a:pPr>
                <a:r>
                  <a:rPr lang="de-DE">
                    <a:latin typeface="Cambria" panose="02040503050406030204" pitchFamily="18" charset="0"/>
                    <a:ea typeface="Cambria" panose="02040503050406030204" pitchFamily="18" charset="0"/>
                  </a:rPr>
                  <a:t>Summe</a:t>
                </a:r>
                <a:r>
                  <a:rPr lang="de-DE" baseline="0">
                    <a:latin typeface="Cambria" panose="02040503050406030204" pitchFamily="18" charset="0"/>
                    <a:ea typeface="Cambria" panose="02040503050406030204" pitchFamily="18" charset="0"/>
                  </a:rPr>
                  <a:t> von Mittelwerten der Laufkäferindividuen</a:t>
                </a:r>
                <a:endParaRPr lang="de-DE">
                  <a:latin typeface="Cambria" panose="02040503050406030204" pitchFamily="18" charset="0"/>
                  <a:ea typeface="Cambria" panose="02040503050406030204" pitchFamily="18" charset="0"/>
                </a:endParaRPr>
              </a:p>
            </c:rich>
          </c:tx>
          <c:layout>
            <c:manualLayout>
              <c:xMode val="edge"/>
              <c:yMode val="edge"/>
              <c:x val="1.9444444444444445E-2"/>
              <c:y val="0.165675123942840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mbria" panose="02040503050406030204" pitchFamily="18" charset="0"/>
                  <a:ea typeface="Cambria" panose="02040503050406030204" pitchFamily="18" charset="0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endParaRPr lang="de-DE"/>
          </a:p>
        </c:txPr>
        <c:crossAx val="4907720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r>
              <a:rPr lang="de-DE">
                <a:latin typeface="Cambria" panose="02040503050406030204" pitchFamily="18" charset="0"/>
                <a:ea typeface="Cambria" panose="02040503050406030204" pitchFamily="18" charset="0"/>
              </a:rPr>
              <a:t>2022</a:t>
            </a:r>
          </a:p>
        </c:rich>
      </c:tx>
      <c:layout>
        <c:manualLayout>
          <c:xMode val="edge"/>
          <c:yMode val="edge"/>
          <c:x val="0.4985962569800293"/>
          <c:y val="3.7701975531566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mbria" panose="02040503050406030204" pitchFamily="18" charset="0"/>
              <a:ea typeface="Cambria" panose="02040503050406030204" pitchFamily="18" charset="0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591-4C28-A017-721F2131225A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6591-4C28-A017-721F2131225A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591-4C28-A017-721F2131225A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6591-4C28-A017-721F2131225A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6591-4C28-A017-721F2131225A}"/>
              </c:ext>
            </c:extLst>
          </c:dPt>
          <c:errBars>
            <c:errBarType val="both"/>
            <c:errValType val="cust"/>
            <c:noEndCap val="0"/>
            <c:plus>
              <c:numRef>
                <c:f>'Diagramm Bodenproben'!$D$31:$D$36</c:f>
                <c:numCache>
                  <c:formatCode>General</c:formatCode>
                  <c:ptCount val="6"/>
                  <c:pt idx="0">
                    <c:v>108.640579</c:v>
                  </c:pt>
                  <c:pt idx="1">
                    <c:v>0</c:v>
                  </c:pt>
                  <c:pt idx="2">
                    <c:v>319.76141100000001</c:v>
                  </c:pt>
                  <c:pt idx="3">
                    <c:v>90.821100099999995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plus>
            <c:minus>
              <c:numRef>
                <c:f>'Diagramm Bodenproben'!$D$31:$D$36</c:f>
                <c:numCache>
                  <c:formatCode>General</c:formatCode>
                  <c:ptCount val="6"/>
                  <c:pt idx="0">
                    <c:v>108.640579</c:v>
                  </c:pt>
                  <c:pt idx="1">
                    <c:v>0</c:v>
                  </c:pt>
                  <c:pt idx="2">
                    <c:v>319.76141100000001</c:v>
                  </c:pt>
                  <c:pt idx="3">
                    <c:v>90.821100099999995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'Diagramm Bodenproben'!$B$31:$B$36</c:f>
              <c:strCache>
                <c:ptCount val="6"/>
                <c:pt idx="0">
                  <c:v>O1, K2, E1, E2, P1.1, P1.6, P2.2</c:v>
                </c:pt>
                <c:pt idx="1">
                  <c:v>E6</c:v>
                </c:pt>
                <c:pt idx="2">
                  <c:v>O2, O3, O4, O5, K1, E3, E4, E5, P1.3, P1.4</c:v>
                </c:pt>
                <c:pt idx="3">
                  <c:v>K3, K4, K5, K6, P1.5, P2.1</c:v>
                </c:pt>
                <c:pt idx="4">
                  <c:v>P1.2</c:v>
                </c:pt>
                <c:pt idx="5">
                  <c:v>O6</c:v>
                </c:pt>
              </c:strCache>
            </c:strRef>
          </c:cat>
          <c:val>
            <c:numRef>
              <c:f>'Diagramm Bodenproben'!$C$31:$C$36</c:f>
              <c:numCache>
                <c:formatCode>General</c:formatCode>
                <c:ptCount val="6"/>
                <c:pt idx="0">
                  <c:v>1752</c:v>
                </c:pt>
                <c:pt idx="1">
                  <c:v>174</c:v>
                </c:pt>
                <c:pt idx="2">
                  <c:v>3072</c:v>
                </c:pt>
                <c:pt idx="3">
                  <c:v>1201</c:v>
                </c:pt>
                <c:pt idx="4">
                  <c:v>146</c:v>
                </c:pt>
                <c:pt idx="5">
                  <c:v>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91-4C28-A017-721F213122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5689135"/>
        <c:axId val="776160895"/>
      </c:barChart>
      <c:catAx>
        <c:axId val="305689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endParaRPr lang="de-DE"/>
          </a:p>
        </c:txPr>
        <c:crossAx val="776160895"/>
        <c:crosses val="autoZero"/>
        <c:auto val="1"/>
        <c:lblAlgn val="ctr"/>
        <c:lblOffset val="100"/>
        <c:noMultiLvlLbl val="0"/>
      </c:catAx>
      <c:valAx>
        <c:axId val="776160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>
                    <a:latin typeface="Cambria" panose="02040503050406030204" pitchFamily="18" charset="0"/>
                    <a:ea typeface="Cambria" panose="02040503050406030204" pitchFamily="18" charset="0"/>
                  </a:rPr>
                  <a:t>Summe</a:t>
                </a:r>
                <a:r>
                  <a:rPr lang="de-DE" baseline="0">
                    <a:latin typeface="Cambria" panose="02040503050406030204" pitchFamily="18" charset="0"/>
                    <a:ea typeface="Cambria" panose="02040503050406030204" pitchFamily="18" charset="0"/>
                  </a:rPr>
                  <a:t> von Mittelwerten der Laufkäferindividuen</a:t>
                </a:r>
                <a:endParaRPr lang="de-DE">
                  <a:latin typeface="Cambria" panose="02040503050406030204" pitchFamily="18" charset="0"/>
                  <a:ea typeface="Cambria" panose="02040503050406030204" pitchFamily="18" charset="0"/>
                </a:endParaRPr>
              </a:p>
            </c:rich>
          </c:tx>
          <c:layout>
            <c:manualLayout>
              <c:xMode val="edge"/>
              <c:yMode val="edge"/>
              <c:x val="1.6844916239648778E-2"/>
              <c:y val="0.174795784058224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endParaRPr lang="de-DE"/>
          </a:p>
        </c:txPr>
        <c:crossAx val="3056891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circle"/>
              <c:size val="8"/>
              <c:spPr>
                <a:solidFill>
                  <a:schemeClr val="accent6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D693-4E4E-A00D-5185B192C4D0}"/>
              </c:ext>
            </c:extLst>
          </c:dPt>
          <c:dPt>
            <c:idx val="1"/>
            <c:marker>
              <c:symbol val="circle"/>
              <c:size val="8"/>
              <c:spPr>
                <a:solidFill>
                  <a:schemeClr val="accent4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D693-4E4E-A00D-5185B192C4D0}"/>
              </c:ext>
            </c:extLst>
          </c:dPt>
          <c:dPt>
            <c:idx val="2"/>
            <c:marker>
              <c:symbol val="circle"/>
              <c:size val="8"/>
              <c:spPr>
                <a:solidFill>
                  <a:schemeClr val="accent2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D693-4E4E-A00D-5185B192C4D0}"/>
              </c:ext>
            </c:extLst>
          </c:dPt>
          <c:errBars>
            <c:errDir val="y"/>
            <c:errBarType val="both"/>
            <c:errValType val="cust"/>
            <c:noEndCap val="0"/>
            <c:plus>
              <c:numRef>
                <c:f>'Total 2023'!$B$93:$D$93</c:f>
                <c:numCache>
                  <c:formatCode>General</c:formatCode>
                  <c:ptCount val="3"/>
                  <c:pt idx="0">
                    <c:v>180.72331522708041</c:v>
                  </c:pt>
                  <c:pt idx="1">
                    <c:v>91.527773562636895</c:v>
                  </c:pt>
                  <c:pt idx="2">
                    <c:v>126.57990449602268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strRef>
              <c:f>'Total 2023'!$B$91:$D$91</c:f>
              <c:strCache>
                <c:ptCount val="3"/>
                <c:pt idx="0">
                  <c:v>Osthalde</c:v>
                </c:pt>
                <c:pt idx="1">
                  <c:v>Kurl</c:v>
                </c:pt>
                <c:pt idx="2">
                  <c:v>Ewald</c:v>
                </c:pt>
              </c:strCache>
            </c:strRef>
          </c:xVal>
          <c:yVal>
            <c:numRef>
              <c:f>'Total 2023'!$B$92:$D$92</c:f>
              <c:numCache>
                <c:formatCode>General</c:formatCode>
                <c:ptCount val="3"/>
                <c:pt idx="0">
                  <c:v>317.5</c:v>
                </c:pt>
                <c:pt idx="1">
                  <c:v>183</c:v>
                </c:pt>
                <c:pt idx="2">
                  <c:v>181.16666666666666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93-4E4E-A00D-5185B192C4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9523104"/>
        <c:axId val="1517489488"/>
      </c:scatterChart>
      <c:valAx>
        <c:axId val="1519523104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crossAx val="1517489488"/>
        <c:crosses val="autoZero"/>
        <c:crossBetween val="midCat"/>
      </c:valAx>
      <c:valAx>
        <c:axId val="151748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baseline="0"/>
                  <a:t>Individuenzahl</a:t>
                </a:r>
                <a:endParaRPr lang="de-DE"/>
              </a:p>
            </c:rich>
          </c:tx>
          <c:layout>
            <c:manualLayout>
              <c:xMode val="edge"/>
              <c:yMode val="edge"/>
              <c:x val="1.9486960286276379E-2"/>
              <c:y val="0.280616186734727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19523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dPt>
            <c:idx val="0"/>
            <c:marker>
              <c:symbol val="circle"/>
              <c:size val="8"/>
              <c:spPr>
                <a:solidFill>
                  <a:schemeClr val="accent6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F762-4945-BADC-8CCF4298B6DB}"/>
              </c:ext>
            </c:extLst>
          </c:dPt>
          <c:dPt>
            <c:idx val="1"/>
            <c:marker>
              <c:symbol val="circle"/>
              <c:size val="8"/>
              <c:spPr>
                <a:solidFill>
                  <a:schemeClr val="accent4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F762-4945-BADC-8CCF4298B6DB}"/>
              </c:ext>
            </c:extLst>
          </c:dPt>
          <c:dPt>
            <c:idx val="2"/>
            <c:marker>
              <c:symbol val="circle"/>
              <c:size val="8"/>
              <c:spPr>
                <a:solidFill>
                  <a:schemeClr val="accent2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F762-4945-BADC-8CCF4298B6DB}"/>
              </c:ext>
            </c:extLst>
          </c:dPt>
          <c:errBars>
            <c:errDir val="y"/>
            <c:errBarType val="both"/>
            <c:errValType val="cust"/>
            <c:noEndCap val="0"/>
            <c:plus>
              <c:numRef>
                <c:f>'Total 2023'!$B$96:$D$96</c:f>
                <c:numCache>
                  <c:formatCode>General</c:formatCode>
                  <c:ptCount val="3"/>
                  <c:pt idx="0">
                    <c:v>4.8534065928536787</c:v>
                  </c:pt>
                  <c:pt idx="1">
                    <c:v>3.9475730941090039</c:v>
                  </c:pt>
                  <c:pt idx="2">
                    <c:v>7.9459982940401446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strRef>
              <c:f>'Total 2023'!$B$91:$D$91</c:f>
              <c:strCache>
                <c:ptCount val="3"/>
                <c:pt idx="0">
                  <c:v>Osthalde</c:v>
                </c:pt>
                <c:pt idx="1">
                  <c:v>Kurl</c:v>
                </c:pt>
                <c:pt idx="2">
                  <c:v>Ewald</c:v>
                </c:pt>
              </c:strCache>
            </c:strRef>
          </c:xVal>
          <c:yVal>
            <c:numRef>
              <c:f>'Total 2023'!$B$95:$D$95</c:f>
              <c:numCache>
                <c:formatCode>General</c:formatCode>
                <c:ptCount val="3"/>
                <c:pt idx="0">
                  <c:v>20.333333333333332</c:v>
                </c:pt>
                <c:pt idx="1">
                  <c:v>18.5</c:v>
                </c:pt>
                <c:pt idx="2">
                  <c:v>16.166666666666668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62-4945-BADC-8CCF4298B6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4669744"/>
        <c:axId val="1517510816"/>
      </c:scatterChart>
      <c:valAx>
        <c:axId val="1224669744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crossAx val="1517510816"/>
        <c:crosses val="autoZero"/>
        <c:crossBetween val="midCat"/>
      </c:valAx>
      <c:valAx>
        <c:axId val="151751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baseline="0"/>
                  <a:t>Artenzahl</a:t>
                </a:r>
                <a:endParaRPr lang="de-DE"/>
              </a:p>
            </c:rich>
          </c:tx>
          <c:layout>
            <c:manualLayout>
              <c:xMode val="edge"/>
              <c:yMode val="edge"/>
              <c:x val="2.004008016032064E-2"/>
              <c:y val="0.307631253600921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24669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'Eigenschaften der Laufkäfer'!$A$82</c:f>
              <c:strCache>
                <c:ptCount val="1"/>
                <c:pt idx="0">
                  <c:v>xerophil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'Eigenschaften der Laufkäfer'!$B$81:$D$81</c:f>
              <c:strCache>
                <c:ptCount val="3"/>
                <c:pt idx="0">
                  <c:v>Osthalde</c:v>
                </c:pt>
                <c:pt idx="1">
                  <c:v>Kurl</c:v>
                </c:pt>
                <c:pt idx="2">
                  <c:v>Ewald</c:v>
                </c:pt>
              </c:strCache>
            </c:strRef>
          </c:cat>
          <c:val>
            <c:numRef>
              <c:f>'Eigenschaften der Laufkäfer'!$B$82:$D$82</c:f>
              <c:numCache>
                <c:formatCode>General</c:formatCode>
                <c:ptCount val="3"/>
                <c:pt idx="0">
                  <c:v>1185</c:v>
                </c:pt>
                <c:pt idx="1">
                  <c:v>334</c:v>
                </c:pt>
                <c:pt idx="2">
                  <c:v>317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39-4D25-83D5-38D40E7299F8}"/>
            </c:ext>
          </c:extLst>
        </c:ser>
        <c:ser>
          <c:idx val="1"/>
          <c:order val="1"/>
          <c:tx>
            <c:strRef>
              <c:f>'Eigenschaften der Laufkäfer'!$A$83</c:f>
              <c:strCache>
                <c:ptCount val="1"/>
                <c:pt idx="0">
                  <c:v>mesophil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'Eigenschaften der Laufkäfer'!$B$81:$D$81</c:f>
              <c:strCache>
                <c:ptCount val="3"/>
                <c:pt idx="0">
                  <c:v>Osthalde</c:v>
                </c:pt>
                <c:pt idx="1">
                  <c:v>Kurl</c:v>
                </c:pt>
                <c:pt idx="2">
                  <c:v>Ewald</c:v>
                </c:pt>
              </c:strCache>
            </c:strRef>
          </c:cat>
          <c:val>
            <c:numRef>
              <c:f>'Eigenschaften der Laufkäfer'!$B$83:$D$83</c:f>
              <c:numCache>
                <c:formatCode>General</c:formatCode>
                <c:ptCount val="3"/>
                <c:pt idx="0">
                  <c:v>430</c:v>
                </c:pt>
                <c:pt idx="1">
                  <c:v>315</c:v>
                </c:pt>
                <c:pt idx="2">
                  <c:v>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39-4D25-83D5-38D40E7299F8}"/>
            </c:ext>
          </c:extLst>
        </c:ser>
        <c:ser>
          <c:idx val="2"/>
          <c:order val="2"/>
          <c:tx>
            <c:strRef>
              <c:f>'Eigenschaften der Laufkäfer'!$A$84</c:f>
              <c:strCache>
                <c:ptCount val="1"/>
                <c:pt idx="0">
                  <c:v>hygrophil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'Eigenschaften der Laufkäfer'!$B$81:$D$81</c:f>
              <c:strCache>
                <c:ptCount val="3"/>
                <c:pt idx="0">
                  <c:v>Osthalde</c:v>
                </c:pt>
                <c:pt idx="1">
                  <c:v>Kurl</c:v>
                </c:pt>
                <c:pt idx="2">
                  <c:v>Ewald</c:v>
                </c:pt>
              </c:strCache>
            </c:strRef>
          </c:cat>
          <c:val>
            <c:numRef>
              <c:f>'Eigenschaften der Laufkäfer'!$B$84:$D$84</c:f>
              <c:numCache>
                <c:formatCode>General</c:formatCode>
                <c:ptCount val="3"/>
                <c:pt idx="0">
                  <c:v>290</c:v>
                </c:pt>
                <c:pt idx="1">
                  <c:v>448</c:v>
                </c:pt>
                <c:pt idx="2">
                  <c:v>568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39-4D25-83D5-38D40E7299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5518032"/>
        <c:axId val="817446896"/>
      </c:barChart>
      <c:catAx>
        <c:axId val="805518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endParaRPr lang="de-DE"/>
          </a:p>
        </c:txPr>
        <c:crossAx val="817446896"/>
        <c:crosses val="autoZero"/>
        <c:auto val="1"/>
        <c:lblAlgn val="ctr"/>
        <c:lblOffset val="100"/>
        <c:noMultiLvlLbl val="0"/>
      </c:catAx>
      <c:valAx>
        <c:axId val="81744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mbria" panose="02040503050406030204" pitchFamily="18" charset="0"/>
                    <a:ea typeface="Cambria" panose="02040503050406030204" pitchFamily="18" charset="0"/>
                    <a:cs typeface="+mn-cs"/>
                  </a:defRPr>
                </a:pPr>
                <a:r>
                  <a:rPr lang="de-DE">
                    <a:latin typeface="Cambria" panose="02040503050406030204" pitchFamily="18" charset="0"/>
                    <a:ea typeface="Cambria" panose="02040503050406030204" pitchFamily="18" charset="0"/>
                  </a:rPr>
                  <a:t>Laufkäferindividuen</a:t>
                </a:r>
              </a:p>
            </c:rich>
          </c:tx>
          <c:layout>
            <c:manualLayout>
              <c:xMode val="edge"/>
              <c:yMode val="edge"/>
              <c:x val="1.3888888888888888E-2"/>
              <c:y val="0.217896981627296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mbria" panose="02040503050406030204" pitchFamily="18" charset="0"/>
                  <a:ea typeface="Cambria" panose="02040503050406030204" pitchFamily="18" charset="0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endParaRPr lang="de-DE"/>
          </a:p>
        </c:txPr>
        <c:crossAx val="805518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ambria" panose="02040503050406030204" pitchFamily="18" charset="0"/>
              <a:ea typeface="Cambria" panose="02040503050406030204" pitchFamily="18" charset="0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circle"/>
              <c:size val="8"/>
              <c:spPr>
                <a:solidFill>
                  <a:schemeClr val="accent6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72A1-4AE1-A811-A3B651EDB8BD}"/>
              </c:ext>
            </c:extLst>
          </c:dPt>
          <c:dPt>
            <c:idx val="1"/>
            <c:marker>
              <c:symbol val="circle"/>
              <c:size val="8"/>
              <c:spPr>
                <a:solidFill>
                  <a:schemeClr val="accent4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72A1-4AE1-A811-A3B651EDB8BD}"/>
              </c:ext>
            </c:extLst>
          </c:dPt>
          <c:dPt>
            <c:idx val="2"/>
            <c:marker>
              <c:symbol val="circle"/>
              <c:size val="8"/>
              <c:spPr>
                <a:solidFill>
                  <a:schemeClr val="accent2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72A1-4AE1-A811-A3B651EDB8BD}"/>
              </c:ext>
            </c:extLst>
          </c:dPt>
          <c:errBars>
            <c:errDir val="y"/>
            <c:errBarType val="both"/>
            <c:errValType val="cust"/>
            <c:noEndCap val="0"/>
            <c:plus>
              <c:numRef>
                <c:f>Biomasse!$D$87:$F$87</c:f>
                <c:numCache>
                  <c:formatCode>General</c:formatCode>
                  <c:ptCount val="3"/>
                  <c:pt idx="0">
                    <c:v>48.406115182028088</c:v>
                  </c:pt>
                  <c:pt idx="1">
                    <c:v>15.111064328083028</c:v>
                  </c:pt>
                  <c:pt idx="2">
                    <c:v>16.451680542155884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strRef>
              <c:f>Biomasse!$D$85:$F$85</c:f>
              <c:strCache>
                <c:ptCount val="3"/>
                <c:pt idx="0">
                  <c:v>Osthalde</c:v>
                </c:pt>
                <c:pt idx="1">
                  <c:v>Kurl</c:v>
                </c:pt>
                <c:pt idx="2">
                  <c:v>Ewald</c:v>
                </c:pt>
              </c:strCache>
            </c:strRef>
          </c:xVal>
          <c:yVal>
            <c:numRef>
              <c:f>Biomasse!$D$86:$F$86</c:f>
              <c:numCache>
                <c:formatCode>0.000</c:formatCode>
                <c:ptCount val="3"/>
                <c:pt idx="0" formatCode="General">
                  <c:v>57.693108246575548</c:v>
                </c:pt>
                <c:pt idx="1">
                  <c:v>22.933726061410695</c:v>
                </c:pt>
                <c:pt idx="2" formatCode="General">
                  <c:v>26.90154287673009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A1-4AE1-A811-A3B651EDB8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6939136"/>
        <c:axId val="1367379232"/>
      </c:scatterChart>
      <c:valAx>
        <c:axId val="1516939136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crossAx val="1367379232"/>
        <c:crosses val="autoZero"/>
        <c:crossBetween val="midCat"/>
      </c:valAx>
      <c:valAx>
        <c:axId val="136737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baseline="0"/>
                  <a:t>Biomasse</a:t>
                </a:r>
                <a:endParaRPr lang="de-DE"/>
              </a:p>
            </c:rich>
          </c:tx>
          <c:layout>
            <c:manualLayout>
              <c:xMode val="edge"/>
              <c:yMode val="edge"/>
              <c:x val="2.2222222222222223E-2"/>
              <c:y val="0.320543890347039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16939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pH</a:t>
            </a:r>
            <a:r>
              <a:rPr lang="de-DE" baseline="0"/>
              <a:t> &lt; 7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26797112860892386"/>
          <c:y val="0.15319444444444447"/>
          <c:w val="0.68687620297462815"/>
          <c:h val="0.7394061679790026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'Aktivitätsdominanz pH &lt;&gt;7'!$I$9:$I$17</c:f>
                <c:numCache>
                  <c:formatCode>General</c:formatCode>
                  <c:ptCount val="9"/>
                  <c:pt idx="0">
                    <c:v>12.358574958303242</c:v>
                  </c:pt>
                  <c:pt idx="1">
                    <c:v>14.177446878757825</c:v>
                  </c:pt>
                  <c:pt idx="2">
                    <c:v>19.384271974980127</c:v>
                  </c:pt>
                  <c:pt idx="3">
                    <c:v>20.467962771121115</c:v>
                  </c:pt>
                  <c:pt idx="4">
                    <c:v>24.497129933933078</c:v>
                  </c:pt>
                  <c:pt idx="5">
                    <c:v>8.8802801194556924</c:v>
                  </c:pt>
                  <c:pt idx="6">
                    <c:v>16.598192672697831</c:v>
                  </c:pt>
                  <c:pt idx="7">
                    <c:v>29.130900689817334</c:v>
                  </c:pt>
                  <c:pt idx="8">
                    <c:v>43.005813560494353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'Aktivitätsdominanz pH &lt;&gt;7'!$G$9:$G$17</c:f>
              <c:strCache>
                <c:ptCount val="9"/>
                <c:pt idx="0">
                  <c:v>Abax parallelepipedus</c:v>
                </c:pt>
                <c:pt idx="1">
                  <c:v>Harpalus tardus</c:v>
                </c:pt>
                <c:pt idx="2">
                  <c:v>Notiophilus rufipes</c:v>
                </c:pt>
                <c:pt idx="3">
                  <c:v>Notiophilus biguttatus</c:v>
                </c:pt>
                <c:pt idx="4">
                  <c:v>Limodromus assimilis</c:v>
                </c:pt>
                <c:pt idx="5">
                  <c:v>Carabus coriaceus</c:v>
                </c:pt>
                <c:pt idx="6">
                  <c:v>Carabus nemoralis</c:v>
                </c:pt>
                <c:pt idx="7">
                  <c:v>Amara aenea</c:v>
                </c:pt>
                <c:pt idx="8">
                  <c:v>Nebria brevicollis</c:v>
                </c:pt>
              </c:strCache>
            </c:strRef>
          </c:cat>
          <c:val>
            <c:numRef>
              <c:f>'Aktivitätsdominanz pH &lt;&gt;7'!$H$9:$H$17</c:f>
              <c:numCache>
                <c:formatCode>0.00</c:formatCode>
                <c:ptCount val="9"/>
                <c:pt idx="0">
                  <c:v>3.2282282282282284</c:v>
                </c:pt>
                <c:pt idx="1">
                  <c:v>3.303303303303303</c:v>
                </c:pt>
                <c:pt idx="2">
                  <c:v>6.0060060060060056</c:v>
                </c:pt>
                <c:pt idx="3">
                  <c:v>6.4564564564564568</c:v>
                </c:pt>
                <c:pt idx="4">
                  <c:v>6.531531531531531</c:v>
                </c:pt>
                <c:pt idx="5">
                  <c:v>6.681681681681682</c:v>
                </c:pt>
                <c:pt idx="6">
                  <c:v>10.810810810810811</c:v>
                </c:pt>
                <c:pt idx="7">
                  <c:v>11.336336336336336</c:v>
                </c:pt>
                <c:pt idx="8">
                  <c:v>15.615615615615615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5E-40E4-BE30-41DFC88BCF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55293791"/>
        <c:axId val="768615871"/>
      </c:barChart>
      <c:catAx>
        <c:axId val="7552937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68615871"/>
        <c:crosses val="autoZero"/>
        <c:auto val="1"/>
        <c:lblAlgn val="ctr"/>
        <c:lblOffset val="100"/>
        <c:noMultiLvlLbl val="0"/>
      </c:catAx>
      <c:valAx>
        <c:axId val="768615871"/>
        <c:scaling>
          <c:orientation val="minMax"/>
          <c:max val="7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55293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802640</xdr:colOff>
      <xdr:row>1</xdr:row>
      <xdr:rowOff>177800</xdr:rowOff>
    </xdr:from>
    <xdr:to>
      <xdr:col>9</xdr:col>
      <xdr:colOff>508000</xdr:colOff>
      <xdr:row>17</xdr:row>
      <xdr:rowOff>81280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EDFD609-5458-8A44-B85F-7E7C725115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780870</xdr:colOff>
      <xdr:row>17</xdr:row>
      <xdr:rowOff>44994</xdr:rowOff>
    </xdr:from>
    <xdr:to>
      <xdr:col>9</xdr:col>
      <xdr:colOff>508001</xdr:colOff>
      <xdr:row>33</xdr:row>
      <xdr:rowOff>75474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3CDA440-F4B7-E691-1257-4266CCE40B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489857</xdr:colOff>
      <xdr:row>1</xdr:row>
      <xdr:rowOff>176590</xdr:rowOff>
    </xdr:from>
    <xdr:to>
      <xdr:col>15</xdr:col>
      <xdr:colOff>423333</xdr:colOff>
      <xdr:row>17</xdr:row>
      <xdr:rowOff>48381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4753C8BE-8B29-AC41-FDCA-2112EF2240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501952</xdr:colOff>
      <xdr:row>17</xdr:row>
      <xdr:rowOff>56445</xdr:rowOff>
    </xdr:from>
    <xdr:to>
      <xdr:col>15</xdr:col>
      <xdr:colOff>404518</xdr:colOff>
      <xdr:row>33</xdr:row>
      <xdr:rowOff>65853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2BAB7427-BA1B-9A60-E431-2FD99CFE6C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68574</xdr:colOff>
      <xdr:row>101</xdr:row>
      <xdr:rowOff>22695</xdr:rowOff>
    </xdr:from>
    <xdr:to>
      <xdr:col>3</xdr:col>
      <xdr:colOff>22088</xdr:colOff>
      <xdr:row>111</xdr:row>
      <xdr:rowOff>44173</xdr:rowOff>
    </xdr:to>
    <xdr:graphicFrame macro="">
      <xdr:nvGraphicFramePr>
        <xdr:cNvPr id="16" name="Diagramm 15">
          <a:extLst>
            <a:ext uri="{FF2B5EF4-FFF2-40B4-BE49-F238E27FC236}">
              <a16:creationId xmlns:a16="http://schemas.microsoft.com/office/drawing/2014/main" id="{F1E69A41-5BE9-C81F-B68B-B68B270AE8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396241</xdr:colOff>
      <xdr:row>99</xdr:row>
      <xdr:rowOff>20321</xdr:rowOff>
    </xdr:from>
    <xdr:to>
      <xdr:col>9</xdr:col>
      <xdr:colOff>0</xdr:colOff>
      <xdr:row>110</xdr:row>
      <xdr:rowOff>99392</xdr:rowOff>
    </xdr:to>
    <xdr:graphicFrame macro="">
      <xdr:nvGraphicFramePr>
        <xdr:cNvPr id="17" name="Diagramm 16">
          <a:extLst>
            <a:ext uri="{FF2B5EF4-FFF2-40B4-BE49-F238E27FC236}">
              <a16:creationId xmlns:a16="http://schemas.microsoft.com/office/drawing/2014/main" id="{17696ACF-46AD-2781-1FDF-B2C28D1CC2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110490</xdr:colOff>
      <xdr:row>84</xdr:row>
      <xdr:rowOff>160020</xdr:rowOff>
    </xdr:from>
    <xdr:to>
      <xdr:col>15</xdr:col>
      <xdr:colOff>118110</xdr:colOff>
      <xdr:row>99</xdr:row>
      <xdr:rowOff>160020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453BB439-475E-F2F6-8DC5-E0AFA174D1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376176</xdr:colOff>
      <xdr:row>88</xdr:row>
      <xdr:rowOff>22184</xdr:rowOff>
    </xdr:from>
    <xdr:to>
      <xdr:col>13</xdr:col>
      <xdr:colOff>48227</xdr:colOff>
      <xdr:row>103</xdr:row>
      <xdr:rowOff>16396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11DFEED-4E8D-B84D-4772-703A6BB0DA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777240</xdr:colOff>
      <xdr:row>19</xdr:row>
      <xdr:rowOff>0</xdr:rowOff>
    </xdr:from>
    <xdr:to>
      <xdr:col>10</xdr:col>
      <xdr:colOff>754380</xdr:colOff>
      <xdr:row>34</xdr:row>
      <xdr:rowOff>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E5F07DB9-DFD8-35CE-75E2-B00FE78312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838200</xdr:colOff>
      <xdr:row>19</xdr:row>
      <xdr:rowOff>0</xdr:rowOff>
    </xdr:from>
    <xdr:to>
      <xdr:col>16</xdr:col>
      <xdr:colOff>60960</xdr:colOff>
      <xdr:row>34</xdr:row>
      <xdr:rowOff>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31DEE034-45AC-D4B2-2CEA-B97BFC488F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281940</xdr:colOff>
      <xdr:row>16</xdr:row>
      <xdr:rowOff>175260</xdr:rowOff>
    </xdr:from>
    <xdr:to>
      <xdr:col>5</xdr:col>
      <xdr:colOff>99060</xdr:colOff>
      <xdr:row>31</xdr:row>
      <xdr:rowOff>175260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C3C09B95-4380-0767-EB25-CBED4EA26F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106680</xdr:colOff>
      <xdr:row>17</xdr:row>
      <xdr:rowOff>0</xdr:rowOff>
    </xdr:from>
    <xdr:to>
      <xdr:col>9</xdr:col>
      <xdr:colOff>716280</xdr:colOff>
      <xdr:row>32</xdr:row>
      <xdr:rowOff>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39012D02-9ACD-5047-47A3-E3B73C707E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266700</xdr:colOff>
      <xdr:row>30</xdr:row>
      <xdr:rowOff>99060</xdr:rowOff>
    </xdr:from>
    <xdr:to>
      <xdr:col>5</xdr:col>
      <xdr:colOff>99060</xdr:colOff>
      <xdr:row>45</xdr:row>
      <xdr:rowOff>106680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9EAF5DBF-E844-97AA-0A7A-5D28A8DBE2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106680</xdr:colOff>
      <xdr:row>30</xdr:row>
      <xdr:rowOff>106680</xdr:rowOff>
    </xdr:from>
    <xdr:to>
      <xdr:col>9</xdr:col>
      <xdr:colOff>723900</xdr:colOff>
      <xdr:row>45</xdr:row>
      <xdr:rowOff>91440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5AB4164E-10E2-6DE2-919D-25F1D7C7FE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175846</xdr:colOff>
      <xdr:row>94</xdr:row>
      <xdr:rowOff>49823</xdr:rowOff>
    </xdr:from>
    <xdr:to>
      <xdr:col>27</xdr:col>
      <xdr:colOff>263769</xdr:colOff>
      <xdr:row>109</xdr:row>
      <xdr:rowOff>8792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4B1FF89-6115-9405-419D-E8E2ABBCBE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1D966ED-38EF-4417-8868-BC19FDDC5961}" name="Tabelle2" displayName="Tabelle2" ref="A4:V82" headerRowCount="0" totalsRowShown="0" headerRowDxfId="375" dataDxfId="374" tableBorderDxfId="373">
  <tableColumns count="22">
    <tableColumn id="1" xr3:uid="{F54B584C-FB2C-423C-BF37-070DE25BD5A7}" name="Spalte1" headerRowDxfId="372" dataDxfId="371"/>
    <tableColumn id="2" xr3:uid="{A476DCEE-9B94-448A-9EDC-CD66DBD470F4}" name="Spalte2" headerRowDxfId="370" dataDxfId="369"/>
    <tableColumn id="3" xr3:uid="{E1B473A4-7522-4683-A60A-B78E26277F6F}" name="Spalte3" headerRowDxfId="368" dataDxfId="367"/>
    <tableColumn id="4" xr3:uid="{9937B87F-E191-4818-9CE9-750D0DD11B68}" name="Spalte4" headerRowDxfId="366" dataDxfId="365"/>
    <tableColumn id="5" xr3:uid="{F15BDE45-53F1-4EEF-83DA-E5FE4922FDF1}" name="Spalte5" headerRowDxfId="364" dataDxfId="363"/>
    <tableColumn id="6" xr3:uid="{D6BDAF13-BC1F-4784-934C-A81C3291348B}" name="Spalte6" headerRowDxfId="362" dataDxfId="361"/>
    <tableColumn id="7" xr3:uid="{2F122E4A-5823-4B30-9C01-150CBFAB6B95}" name="Spalte7" headerRowDxfId="360" dataDxfId="359"/>
    <tableColumn id="8" xr3:uid="{CCE1E2AC-0B42-4FAC-A812-035C379EC8BA}" name="Spalte8" headerRowDxfId="358" dataDxfId="357"/>
    <tableColumn id="9" xr3:uid="{51DA05B0-E359-4A17-B845-8D053759DB18}" name="Spalte9" headerRowDxfId="356" dataDxfId="355"/>
    <tableColumn id="10" xr3:uid="{7D965AF1-561D-4058-87CC-9A0E6F30D58A}" name="Spalte10" headerRowDxfId="354" dataDxfId="353"/>
    <tableColumn id="11" xr3:uid="{7AEC14A0-FC3A-49A5-88F6-6BA097FF0584}" name="Spalte11" headerRowDxfId="352" dataDxfId="351"/>
    <tableColumn id="12" xr3:uid="{C20AC9DE-65DA-4EB0-AFE4-575147B5CE6C}" name="Spalte12" headerRowDxfId="350" dataDxfId="349"/>
    <tableColumn id="13" xr3:uid="{70D4923C-4A0D-427C-9554-8B5D390CE337}" name="Spalte13" headerRowDxfId="348" dataDxfId="347"/>
    <tableColumn id="14" xr3:uid="{A607ABE4-91D3-4556-A541-832AABE25821}" name="Spalte14" headerRowDxfId="346" dataDxfId="345"/>
    <tableColumn id="15" xr3:uid="{011D5B4D-1C4D-409B-82DC-343E446D8B50}" name="Spalte15" headerRowDxfId="344" dataDxfId="343"/>
    <tableColumn id="16" xr3:uid="{2E1792D9-7750-4016-87AC-57451999467F}" name="Spalte16" headerRowDxfId="342" dataDxfId="341"/>
    <tableColumn id="17" xr3:uid="{0825BC42-7C13-4184-B851-BA6A7F37C12A}" name="Spalte17" headerRowDxfId="340" dataDxfId="339"/>
    <tableColumn id="18" xr3:uid="{55109944-C50E-40B8-B5DF-384774308658}" name="Spalte18" headerRowDxfId="338" dataDxfId="337"/>
    <tableColumn id="19" xr3:uid="{B0024A8E-51A4-4770-BE35-30EFD73BB6E6}" name="Spalte19" headerRowDxfId="336" dataDxfId="335"/>
    <tableColumn id="20" xr3:uid="{752C8D11-12BE-4492-AB6D-3E01F888EE05}" name="Spalte20" headerRowDxfId="334" dataDxfId="333"/>
    <tableColumn id="21" xr3:uid="{81423D69-B683-4B76-93DA-A70E55FD12BD}" name="Spalte21" headerRowDxfId="332" dataDxfId="331"/>
    <tableColumn id="22" xr3:uid="{35B3CE8A-3B0C-4248-851B-5CC4A052010E}" name="Spalte22" headerRowDxfId="330" dataDxfId="329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6D91E42-CE11-4D5D-B600-D7B3A6C1B1D8}" name="Tabelle25" displayName="Tabelle25" ref="A4:V82" headerRowCount="0" totalsRowShown="0" headerRowDxfId="328" dataDxfId="327" tableBorderDxfId="326">
  <tableColumns count="22">
    <tableColumn id="1" xr3:uid="{0B29E9BC-8829-478C-9EB3-793C00EA53FF}" name="Spalte1" headerRowDxfId="325" dataDxfId="324"/>
    <tableColumn id="2" xr3:uid="{3BE0FFF7-7DA3-48B4-8D64-C7996E029125}" name="Spalte2" headerRowDxfId="323" dataDxfId="322"/>
    <tableColumn id="3" xr3:uid="{A072766A-9BE3-48F9-A6D0-B750557446DF}" name="Spalte3" headerRowDxfId="321" dataDxfId="320"/>
    <tableColumn id="4" xr3:uid="{8502965D-6762-4063-8587-83B9A6B23DC4}" name="Spalte4" headerRowDxfId="319" dataDxfId="318"/>
    <tableColumn id="5" xr3:uid="{C9BF6A91-B0B7-43AA-B4D8-F88AEBC7DF66}" name="Spalte5" headerRowDxfId="317" dataDxfId="316"/>
    <tableColumn id="6" xr3:uid="{DC0C0401-E80E-4166-B9B3-BECFDFD1629E}" name="Spalte6" headerRowDxfId="315" dataDxfId="314"/>
    <tableColumn id="7" xr3:uid="{2A275FBD-EC3D-47BB-B433-57DE494E38D3}" name="Spalte7" headerRowDxfId="313" dataDxfId="312"/>
    <tableColumn id="8" xr3:uid="{3AE7BB1C-7FA1-4A54-B496-7D8A02F8D2AC}" name="Spalte8" headerRowDxfId="311" dataDxfId="310"/>
    <tableColumn id="9" xr3:uid="{38B7535C-1A0C-44FA-8897-BECF722B7C9D}" name="Spalte9" headerRowDxfId="309" dataDxfId="308"/>
    <tableColumn id="10" xr3:uid="{4EAB7FD4-5B32-497A-92D6-AF8EA0EE044D}" name="Spalte10" headerRowDxfId="307" dataDxfId="306"/>
    <tableColumn id="11" xr3:uid="{4FB126F7-F3B3-439B-9A8C-EE49AD490ECC}" name="Spalte11" headerRowDxfId="305" dataDxfId="304"/>
    <tableColumn id="12" xr3:uid="{1741E0C0-851F-44F9-B3BA-21F4D222F71B}" name="Spalte12" headerRowDxfId="303" dataDxfId="302"/>
    <tableColumn id="13" xr3:uid="{D21D2751-49A7-4750-B0CA-08BF2EF36A2C}" name="Spalte13" headerRowDxfId="301" dataDxfId="300"/>
    <tableColumn id="14" xr3:uid="{0BEBD526-80D6-4A6F-876B-3255AB8FA426}" name="Spalte14" headerRowDxfId="299" dataDxfId="298"/>
    <tableColumn id="15" xr3:uid="{2ADB80D9-BCBB-449B-8506-C45757BD38E0}" name="Spalte15" headerRowDxfId="297" dataDxfId="296"/>
    <tableColumn id="16" xr3:uid="{C4F4554B-2390-4CD8-94F8-9430D769D48C}" name="Spalte16" headerRowDxfId="295" dataDxfId="294"/>
    <tableColumn id="17" xr3:uid="{5C09339C-8D46-4B08-965F-4098D6B65EF8}" name="Spalte17" headerRowDxfId="293" dataDxfId="292"/>
    <tableColumn id="18" xr3:uid="{63281FB6-32DD-454C-91AC-90434DE54D8E}" name="Spalte18" headerRowDxfId="291" dataDxfId="290"/>
    <tableColumn id="19" xr3:uid="{3E19D165-ACBA-4A8D-9A19-E263F802B256}" name="Spalte19" headerRowDxfId="289" dataDxfId="288"/>
    <tableColumn id="20" xr3:uid="{F579DC0D-ABA3-4CC7-8331-BEBB99244B77}" name="Spalte20" headerRowDxfId="287" dataDxfId="286"/>
    <tableColumn id="21" xr3:uid="{EDB4783F-62B1-4DE2-AA6D-2745B3EB790A}" name="Spalte21" headerRowDxfId="285" dataDxfId="284"/>
    <tableColumn id="22" xr3:uid="{E3D915D0-B353-4923-9ACA-5B072AB1F430}" name="Spalte22" headerRowDxfId="283" dataDxfId="282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901EBAE-0FDA-4D9F-9009-EF31D533203D}" name="Tabelle256" displayName="Tabelle256" ref="A4:V82" headerRowCount="0" totalsRowShown="0" headerRowDxfId="281" dataDxfId="280" tableBorderDxfId="279">
  <tableColumns count="22">
    <tableColumn id="1" xr3:uid="{7586D282-B99E-4F15-9C04-0DC0BE05FA19}" name="Spalte1" headerRowDxfId="278" dataDxfId="277"/>
    <tableColumn id="2" xr3:uid="{0A4B1977-9FD1-4624-B9D2-514D802C8B22}" name="Spalte2" headerRowDxfId="276" dataDxfId="275"/>
    <tableColumn id="3" xr3:uid="{9382B7CD-848E-4BBE-B8A5-9119E4258AA1}" name="Spalte3" headerRowDxfId="274" dataDxfId="273"/>
    <tableColumn id="4" xr3:uid="{3D0FFD47-8A85-4F80-939B-23C10A6E4B05}" name="Spalte4" headerRowDxfId="272" dataDxfId="271"/>
    <tableColumn id="5" xr3:uid="{738079CC-6413-47E8-97A7-6220E3D2C26A}" name="Spalte5" headerRowDxfId="270" dataDxfId="269"/>
    <tableColumn id="6" xr3:uid="{62C38C45-C88F-4583-8990-338A197A92A8}" name="Spalte6" headerRowDxfId="268" dataDxfId="267"/>
    <tableColumn id="7" xr3:uid="{5F9E2795-08D9-4681-9CE7-6C067A053D8D}" name="Spalte7" headerRowDxfId="266" dataDxfId="265"/>
    <tableColumn id="8" xr3:uid="{134D0612-80F2-413D-A3EF-C04742370A68}" name="Spalte8" headerRowDxfId="264" dataDxfId="263"/>
    <tableColumn id="9" xr3:uid="{CD46CD79-C780-4B35-A187-A839C21CB205}" name="Spalte9" headerRowDxfId="262" dataDxfId="261"/>
    <tableColumn id="10" xr3:uid="{2BDD4475-31B4-4975-8BBA-3E072881CE3D}" name="Spalte10" headerRowDxfId="260" dataDxfId="259"/>
    <tableColumn id="11" xr3:uid="{F51F5380-756B-446C-870F-D6FDF16BBFA4}" name="Spalte11" headerRowDxfId="258" dataDxfId="257"/>
    <tableColumn id="12" xr3:uid="{32C3BE3C-FDAD-4BE0-AAF8-ECA13F79D47C}" name="Spalte12" headerRowDxfId="256" dataDxfId="255"/>
    <tableColumn id="13" xr3:uid="{486962A4-8728-4468-B547-53EB5F5AED71}" name="Spalte13" headerRowDxfId="254" dataDxfId="253"/>
    <tableColumn id="14" xr3:uid="{523DE38D-C3C6-4190-A4A6-20EE835E058F}" name="Spalte14" headerRowDxfId="252" dataDxfId="251"/>
    <tableColumn id="15" xr3:uid="{F1E5BF42-1AD0-4072-AD4F-6869564D1A39}" name="Spalte15" headerRowDxfId="250" dataDxfId="249"/>
    <tableColumn id="16" xr3:uid="{322BC89F-7CA2-499C-890E-A24720059659}" name="Spalte16" headerRowDxfId="248" dataDxfId="247"/>
    <tableColumn id="17" xr3:uid="{84BFCE33-85F9-422E-8C41-AFD63002E0EA}" name="Spalte17" headerRowDxfId="246" dataDxfId="245"/>
    <tableColumn id="18" xr3:uid="{E974F905-50E6-4356-B528-9602ED726BF1}" name="Spalte18" headerRowDxfId="244" dataDxfId="243"/>
    <tableColumn id="19" xr3:uid="{BE537C93-FACF-41C3-AA7B-76A47BC58D3A}" name="Spalte19" headerRowDxfId="242" dataDxfId="241"/>
    <tableColumn id="20" xr3:uid="{5CA6873C-F79B-4BB9-A666-990F491B77D0}" name="Spalte20" headerRowDxfId="240" dataDxfId="239"/>
    <tableColumn id="21" xr3:uid="{20A8CAE7-DA19-40D4-84BF-C319E785F45C}" name="Spalte21" headerRowDxfId="238" dataDxfId="237"/>
    <tableColumn id="22" xr3:uid="{2BD46AA1-53DE-44EB-99E1-970199C25A51}" name="Spalte22" headerRowDxfId="236" dataDxfId="235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9A1D77C-E3C0-4FF2-A522-DEAA1D245B4B}" name="Tabelle2567" displayName="Tabelle2567" ref="A4:V82" headerRowCount="0" totalsRowShown="0" headerRowDxfId="234" dataDxfId="233" tableBorderDxfId="232">
  <tableColumns count="22">
    <tableColumn id="1" xr3:uid="{2825D849-A4A7-4F58-B456-366F07306B5B}" name="Spalte1" headerRowDxfId="231" dataDxfId="230"/>
    <tableColumn id="2" xr3:uid="{3537E810-F931-42F4-A529-AD63182797CA}" name="Spalte2" headerRowDxfId="229" dataDxfId="228"/>
    <tableColumn id="3" xr3:uid="{B6CCB6E5-D0D3-4B09-AB73-681FF0B118E2}" name="Spalte3" headerRowDxfId="227" dataDxfId="226"/>
    <tableColumn id="4" xr3:uid="{861C341C-2103-4BF5-8D0D-A47A52EF64E4}" name="Spalte4" headerRowDxfId="225" dataDxfId="224"/>
    <tableColumn id="5" xr3:uid="{01925F80-B740-4DAB-AD30-B349ACCBB143}" name="Spalte5" headerRowDxfId="223" dataDxfId="222"/>
    <tableColumn id="6" xr3:uid="{4CBC2E01-5661-44C9-9998-8A2B9BCF6ACB}" name="Spalte6" headerRowDxfId="221" dataDxfId="220"/>
    <tableColumn id="7" xr3:uid="{E4A75924-DC8F-45C6-8DD4-EB58FE7EEBA5}" name="Spalte7" headerRowDxfId="219" dataDxfId="218"/>
    <tableColumn id="8" xr3:uid="{689DBD1F-859B-40B8-A78D-183F56BF88E6}" name="Spalte8" headerRowDxfId="217" dataDxfId="216"/>
    <tableColumn id="9" xr3:uid="{943F4C3B-7418-449D-9050-F01CABD0D592}" name="Spalte9" headerRowDxfId="215" dataDxfId="214"/>
    <tableColumn id="10" xr3:uid="{30BEC32F-C71F-49DA-BF3A-45E0709C21D0}" name="Spalte10" headerRowDxfId="213" dataDxfId="212"/>
    <tableColumn id="11" xr3:uid="{8E7D9522-BB01-440A-836E-6299AC9E6456}" name="Spalte11" headerRowDxfId="211" dataDxfId="210"/>
    <tableColumn id="12" xr3:uid="{CEA51C70-8F38-40E1-ACBC-0C11D2CF3C44}" name="Spalte12" headerRowDxfId="209" dataDxfId="208"/>
    <tableColumn id="13" xr3:uid="{5A21D835-62CE-488D-8531-CB16C05B7506}" name="Spalte13" headerRowDxfId="207" dataDxfId="206"/>
    <tableColumn id="14" xr3:uid="{22F41C9E-E4C8-4190-938B-5738AF80F8BA}" name="Spalte14" headerRowDxfId="205" dataDxfId="204"/>
    <tableColumn id="15" xr3:uid="{807B6535-EC69-4511-B835-E92934799E69}" name="Spalte15" headerRowDxfId="203" dataDxfId="202"/>
    <tableColumn id="16" xr3:uid="{891EEA07-A655-4FF7-9304-EDE3E3DCD866}" name="Spalte16" headerRowDxfId="201" dataDxfId="200"/>
    <tableColumn id="17" xr3:uid="{1FDD114B-2FED-433C-AD6B-5CC55FBEFFC8}" name="Spalte17" headerRowDxfId="199" dataDxfId="198"/>
    <tableColumn id="18" xr3:uid="{DC0CDD37-CF4A-47BD-AF07-50B842C79C30}" name="Spalte18" headerRowDxfId="197" dataDxfId="196"/>
    <tableColumn id="19" xr3:uid="{D7184CDB-EB39-4A01-9A5E-43D5D1B920DB}" name="Spalte19" headerRowDxfId="195" dataDxfId="194"/>
    <tableColumn id="20" xr3:uid="{DF52D8C0-3000-450B-B2B6-279D4DCB12F7}" name="Spalte20" headerRowDxfId="193" dataDxfId="192"/>
    <tableColumn id="21" xr3:uid="{F7EA50A2-0870-4EDE-9A43-A62544F55545}" name="Spalte21" headerRowDxfId="191" dataDxfId="190"/>
    <tableColumn id="22" xr3:uid="{40E64107-BB62-4AAC-9DAE-85FCE6B78DDF}" name="Spalte22" headerRowDxfId="189" dataDxfId="188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2EC3C67-ADEE-4598-B555-919EDA7B9913}" name="Tabelle25678" displayName="Tabelle25678" ref="A4:V89" headerRowCount="0" totalsRowShown="0" headerRowDxfId="187" dataDxfId="186" tableBorderDxfId="185">
  <tableColumns count="22">
    <tableColumn id="1" xr3:uid="{DE213B98-2D0E-441F-9382-9FB4E6C6A89C}" name="Spalte1" headerRowDxfId="184" dataDxfId="183"/>
    <tableColumn id="2" xr3:uid="{0BBBEFDA-FBB7-46E8-B29D-41B6BABAA49A}" name="Spalte2" headerRowDxfId="182" dataDxfId="181"/>
    <tableColumn id="3" xr3:uid="{F492C4DF-C6ED-421E-9591-ECED6795844E}" name="Spalte3" headerRowDxfId="180" dataDxfId="179"/>
    <tableColumn id="4" xr3:uid="{CBDFB745-2313-420A-B5B2-0F64E6A1B3F7}" name="Spalte4" headerRowDxfId="178" dataDxfId="177"/>
    <tableColumn id="5" xr3:uid="{A9087926-AB3E-4EBC-815F-3C48A035F95D}" name="Spalte5" headerRowDxfId="176" dataDxfId="175"/>
    <tableColumn id="6" xr3:uid="{E8A64B0E-8B2D-45D7-8014-C153937B9501}" name="Spalte6" headerRowDxfId="174" dataDxfId="173"/>
    <tableColumn id="7" xr3:uid="{AFED3131-B3FA-40D9-8591-F4057C2FC4AF}" name="Spalte7" headerRowDxfId="172" dataDxfId="171"/>
    <tableColumn id="8" xr3:uid="{E108D46F-A139-4CF6-A3DC-20C504285B63}" name="Spalte8" headerRowDxfId="170" dataDxfId="169"/>
    <tableColumn id="9" xr3:uid="{66298926-F98D-47F3-A18F-B2DE448E1471}" name="Spalte9" headerRowDxfId="168" dataDxfId="167"/>
    <tableColumn id="10" xr3:uid="{0C219FB8-400A-4CAB-9A33-F21010D9D1D2}" name="Spalte10" headerRowDxfId="166" dataDxfId="165"/>
    <tableColumn id="11" xr3:uid="{3BD87CD2-5E3B-48D3-A9A0-FD07106ED421}" name="Spalte11" headerRowDxfId="164" dataDxfId="163"/>
    <tableColumn id="12" xr3:uid="{8634C64E-EB3C-4AF9-A2E8-03616C5CC483}" name="Spalte12" headerRowDxfId="162" dataDxfId="161"/>
    <tableColumn id="13" xr3:uid="{BD04CC3C-16A4-45D2-B303-03E83B445CEE}" name="Spalte13" headerRowDxfId="160" dataDxfId="159"/>
    <tableColumn id="14" xr3:uid="{B5D9C064-8BD1-4972-8593-F126EC5EA0FF}" name="Spalte14" headerRowDxfId="158" dataDxfId="157"/>
    <tableColumn id="15" xr3:uid="{6BB4FF52-8ACA-4F0B-8C72-F3BA5A285122}" name="Spalte15" headerRowDxfId="156" dataDxfId="155"/>
    <tableColumn id="16" xr3:uid="{3C55B254-63DA-46CA-8102-86FD9DDF7D35}" name="Spalte16" headerRowDxfId="154" dataDxfId="153"/>
    <tableColumn id="17" xr3:uid="{1ECC672E-7C93-49C4-A430-C69A5C8F7760}" name="Spalte17" headerRowDxfId="152" dataDxfId="151"/>
    <tableColumn id="18" xr3:uid="{2087EAFF-7CCF-43DC-8150-918479B6FBF6}" name="Spalte18" headerRowDxfId="150" dataDxfId="149"/>
    <tableColumn id="19" xr3:uid="{1379E9EA-42A5-4E0A-9987-9D91CD5A79BB}" name="Spalte19" headerRowDxfId="148" dataDxfId="147"/>
    <tableColumn id="20" xr3:uid="{C39A1AB5-D824-4659-8937-21E87FE5EABE}" name="Spalte20" headerRowDxfId="146" dataDxfId="145"/>
    <tableColumn id="21" xr3:uid="{EB50D1C5-A66D-4CD0-A395-1A86B86337EC}" name="Spalte21" headerRowDxfId="144" dataDxfId="143"/>
    <tableColumn id="22" xr3:uid="{53B1714D-CE98-40DB-AC31-B5E9D87083CE}" name="Spalte22" headerRowDxfId="142" dataDxfId="141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62A819FC-40A3-4AE3-A2D5-DF7749CF8B4A}" name="Tabelle256789" displayName="Tabelle256789" ref="A4:V89" headerRowCount="0" totalsRowShown="0" headerRowDxfId="140" dataDxfId="139" tableBorderDxfId="138">
  <tableColumns count="22">
    <tableColumn id="1" xr3:uid="{02E37751-E10A-4868-87E5-47622E6E9980}" name="Spalte1" headerRowDxfId="137" dataDxfId="136"/>
    <tableColumn id="2" xr3:uid="{BA167766-93B2-4562-8174-E5D4016FC5B0}" name="Spalte2" headerRowDxfId="135" dataDxfId="134"/>
    <tableColumn id="3" xr3:uid="{CE35C578-9925-4204-8AD0-18BDEDAD1929}" name="Spalte3" headerRowDxfId="133" dataDxfId="132"/>
    <tableColumn id="4" xr3:uid="{2620051C-CEAB-49BB-A294-09E76D040C4B}" name="Spalte4" headerRowDxfId="131" dataDxfId="130"/>
    <tableColumn id="5" xr3:uid="{6948DD2A-37C3-4D5C-BBC5-8A32DB6094FB}" name="Spalte5" headerRowDxfId="129" dataDxfId="128"/>
    <tableColumn id="6" xr3:uid="{930D6455-E819-4D84-ADBE-F54095155E71}" name="Spalte6" headerRowDxfId="127" dataDxfId="126"/>
    <tableColumn id="7" xr3:uid="{0F9677F0-75FF-4082-B81A-3811A1415286}" name="Spalte7" headerRowDxfId="125" dataDxfId="124"/>
    <tableColumn id="8" xr3:uid="{C4F7C44E-26E5-4F0F-98A7-18E615308A09}" name="Spalte8" headerRowDxfId="123" dataDxfId="122"/>
    <tableColumn id="9" xr3:uid="{03CDCCD4-56B5-41F1-A520-D1D7AB508D54}" name="Spalte9" headerRowDxfId="121" dataDxfId="120"/>
    <tableColumn id="10" xr3:uid="{1ACBEC61-1939-4059-B465-8D3D7AE33516}" name="Spalte10" headerRowDxfId="119" dataDxfId="118"/>
    <tableColumn id="11" xr3:uid="{6491BB71-4957-4D5D-8C74-18A8790A3DC7}" name="Spalte11" headerRowDxfId="117" dataDxfId="116"/>
    <tableColumn id="12" xr3:uid="{8EC2A951-5176-4CC6-973C-4A6B016F64EF}" name="Spalte12" headerRowDxfId="115" dataDxfId="114"/>
    <tableColumn id="13" xr3:uid="{D3BAC011-04E9-46AC-B8EE-8E4F741149E9}" name="Spalte13" headerRowDxfId="113" dataDxfId="112"/>
    <tableColumn id="14" xr3:uid="{72639D5B-6878-4F30-93E8-B4CEE75FF8FC}" name="Spalte14" headerRowDxfId="111" dataDxfId="110"/>
    <tableColumn id="15" xr3:uid="{E83C5706-0165-4039-905C-3077B44CF37B}" name="Spalte15" headerRowDxfId="109" dataDxfId="108"/>
    <tableColumn id="16" xr3:uid="{FAB24CF7-A800-44FF-842B-EEC197DB5928}" name="Spalte16" headerRowDxfId="107" dataDxfId="106"/>
    <tableColumn id="17" xr3:uid="{640DA28C-FDE7-487D-B1DC-9CBFAB02B64D}" name="Spalte17" headerRowDxfId="105" dataDxfId="104"/>
    <tableColumn id="18" xr3:uid="{81F6121E-8207-4520-97B6-A041C2257B9A}" name="Spalte18" headerRowDxfId="103" dataDxfId="102"/>
    <tableColumn id="19" xr3:uid="{B6E58880-A830-4C6E-90C0-EFD96BA01056}" name="Spalte19" headerRowDxfId="101" dataDxfId="100"/>
    <tableColumn id="20" xr3:uid="{59FB98EE-AAB1-470B-B057-AF7013D32530}" name="Spalte20" headerRowDxfId="99" dataDxfId="98"/>
    <tableColumn id="21" xr3:uid="{968795EB-2612-4D26-A483-BE501BED3610}" name="Spalte21" headerRowDxfId="97" dataDxfId="96"/>
    <tableColumn id="22" xr3:uid="{FFFE630A-6715-4AAD-8E65-F90F475D4A2B}" name="Spalte22" headerRowDxfId="95" dataDxfId="94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A576152-97A3-4098-8A6D-914511700432}" name="Tabelle2567892" displayName="Tabelle2567892" ref="A4:V89" headerRowCount="0" totalsRowShown="0" headerRowDxfId="93" dataDxfId="92" tableBorderDxfId="91">
  <tableColumns count="22">
    <tableColumn id="1" xr3:uid="{B5A9117A-D80A-4296-B544-A78BD0FB3956}" name="Spalte1" headerRowDxfId="90" dataDxfId="89"/>
    <tableColumn id="2" xr3:uid="{040ACC06-6F5F-450D-AED9-92032C28BEFF}" name="Spalte2" headerRowDxfId="88" dataDxfId="87"/>
    <tableColumn id="3" xr3:uid="{8CB83201-3DE0-401B-AAF5-AAA2ABD6B330}" name="Spalte3" headerRowDxfId="86" dataDxfId="85"/>
    <tableColumn id="4" xr3:uid="{7F1EE5C3-CC9F-4321-BEEA-012CF93E0644}" name="Spalte4" headerRowDxfId="84" dataDxfId="83"/>
    <tableColumn id="5" xr3:uid="{76A2CAC4-01D2-4918-B333-0ECE735A0EF0}" name="Spalte5" headerRowDxfId="82" dataDxfId="81"/>
    <tableColumn id="6" xr3:uid="{95DA6E81-684D-4757-985B-28714CE73A60}" name="Spalte6" headerRowDxfId="80" dataDxfId="79"/>
    <tableColumn id="7" xr3:uid="{0286B1CC-7EC5-4C2B-8517-FC4D383008CC}" name="Spalte7" headerRowDxfId="78" dataDxfId="77"/>
    <tableColumn id="8" xr3:uid="{C6A9FB52-1491-4CA6-9541-0D2B01AE7704}" name="Spalte8" headerRowDxfId="76" dataDxfId="75"/>
    <tableColumn id="9" xr3:uid="{2F155578-55B7-4238-A3A4-A4D6B152CFE8}" name="Spalte9" headerRowDxfId="74" dataDxfId="73"/>
    <tableColumn id="10" xr3:uid="{1D93194A-BDBD-4492-A147-626A7037C37E}" name="Spalte10" headerRowDxfId="72" dataDxfId="71"/>
    <tableColumn id="11" xr3:uid="{49BF2066-9042-45DD-BCD9-9B24DD01BCEC}" name="Spalte11" headerRowDxfId="70" dataDxfId="69"/>
    <tableColumn id="12" xr3:uid="{185D5DF0-E30C-4DF8-8B43-8B7FFD70A036}" name="Spalte12" headerRowDxfId="68" dataDxfId="67"/>
    <tableColumn id="13" xr3:uid="{F5CA9B9D-DE20-4AFB-98D8-086E35BBC172}" name="Spalte13" headerRowDxfId="66" dataDxfId="65"/>
    <tableColumn id="14" xr3:uid="{6248FF07-E333-4605-9E1E-8D9305EB14B1}" name="Spalte14" headerRowDxfId="64" dataDxfId="63"/>
    <tableColumn id="15" xr3:uid="{BC37020C-2B56-456C-AE2A-5F51F4EEA526}" name="Spalte15" headerRowDxfId="62" dataDxfId="61"/>
    <tableColumn id="16" xr3:uid="{E76077AB-7356-42C8-A2F0-36F763E6A3A0}" name="Spalte16" headerRowDxfId="60" dataDxfId="59"/>
    <tableColumn id="17" xr3:uid="{08B2D838-9BDF-468E-AC44-EBFDD8BD053E}" name="Spalte17" headerRowDxfId="58" dataDxfId="57"/>
    <tableColumn id="18" xr3:uid="{25E559F1-20A7-45FB-A8A9-4AC2DC2194E8}" name="Spalte18" headerRowDxfId="56" dataDxfId="55"/>
    <tableColumn id="19" xr3:uid="{EA5D9A65-21D3-4FF3-BCD0-1583DD9A8003}" name="Spalte19" headerRowDxfId="54" dataDxfId="53"/>
    <tableColumn id="20" xr3:uid="{30C6684B-48A2-487F-9417-0027B3F33341}" name="Spalte20" headerRowDxfId="52" dataDxfId="51"/>
    <tableColumn id="21" xr3:uid="{468EA1CF-A692-4DD8-BFA5-303EA279E675}" name="Spalte21" headerRowDxfId="50" dataDxfId="49"/>
    <tableColumn id="22" xr3:uid="{00DE65C4-5C3B-43AE-8C3D-5C19D1F8D36B}" name="Spalte22" headerRowDxfId="48" dataDxfId="47"/>
  </tableColumns>
  <tableStyleInfo name="TableStyleLight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3079F657-0739-481A-B106-A46E9171249B}" name="Tabelle256789213" displayName="Tabelle256789213" ref="Z2:AU86" headerRowCount="0" totalsRowShown="0" headerRowDxfId="46" dataDxfId="45" tableBorderDxfId="44">
  <tableColumns count="22">
    <tableColumn id="1" xr3:uid="{B686E5D9-E9D5-4816-9FAD-548EB849646F}" name="Spalte1" headerRowDxfId="43" dataDxfId="42"/>
    <tableColumn id="2" xr3:uid="{58EA2D72-AB1C-4128-80C6-CED5E34CF96A}" name="Spalte2" headerRowDxfId="41" dataDxfId="40"/>
    <tableColumn id="3" xr3:uid="{CA288B07-04EE-42AB-9B8D-F066CCAB6260}" name="Spalte3" headerRowDxfId="39" dataDxfId="38"/>
    <tableColumn id="4" xr3:uid="{D0C8E43E-512E-40D6-A78A-B0CA2A0D07F8}" name="Spalte4" headerRowDxfId="37" dataDxfId="36"/>
    <tableColumn id="5" xr3:uid="{1E4EE943-5C76-4D98-B247-D2EE8FF7211B}" name="Spalte5" headerRowDxfId="35" dataDxfId="34"/>
    <tableColumn id="6" xr3:uid="{11BBEC08-3DE8-4DE5-9B07-E84488401DD0}" name="Spalte6" headerRowDxfId="33" dataDxfId="32"/>
    <tableColumn id="7" xr3:uid="{B0B0211D-72F8-44CC-9418-8B3F43015E4B}" name="Spalte7" headerRowDxfId="31" dataDxfId="30"/>
    <tableColumn id="8" xr3:uid="{9B8A2804-FEA7-43C4-A607-DD582F237EC8}" name="Spalte8" headerRowDxfId="29" dataDxfId="28"/>
    <tableColumn id="9" xr3:uid="{9C4BD839-9D96-4A31-A827-BDFD051EAD28}" name="Spalte9" headerRowDxfId="27" dataDxfId="26"/>
    <tableColumn id="10" xr3:uid="{567052CC-D780-4FD8-93D3-5FAA098BCAF5}" name="Spalte10" headerRowDxfId="25" dataDxfId="24"/>
    <tableColumn id="11" xr3:uid="{52A09160-7CA0-451D-AB64-9BDE7079BDF6}" name="Spalte11" headerRowDxfId="23" dataDxfId="22"/>
    <tableColumn id="12" xr3:uid="{51B9DE5B-0EB4-4DAE-BA5B-A6B881AFC3D2}" name="Spalte12" headerRowDxfId="21" dataDxfId="20"/>
    <tableColumn id="13" xr3:uid="{CF35A1D1-6D62-4E59-8C0A-BEE88F933909}" name="Spalte13" headerRowDxfId="19" dataDxfId="18"/>
    <tableColumn id="14" xr3:uid="{426BF88B-F7F7-4352-BEF0-06A6316BC6FF}" name="Spalte14" headerRowDxfId="17" dataDxfId="16"/>
    <tableColumn id="15" xr3:uid="{30DA2E96-74FE-4D3E-83BA-1E92B1D010F3}" name="Spalte15" headerRowDxfId="15" dataDxfId="14"/>
    <tableColumn id="16" xr3:uid="{42499735-92D2-494D-B642-FA4607A2AD2B}" name="Spalte16" headerRowDxfId="13" dataDxfId="12"/>
    <tableColumn id="17" xr3:uid="{E96CEF0B-C3D7-4FDD-AA5C-75D3CD43DC25}" name="Spalte17" headerRowDxfId="11" dataDxfId="10"/>
    <tableColumn id="18" xr3:uid="{6D4206CA-78F4-443D-B45A-24BBD392543F}" name="Spalte18" headerRowDxfId="9" dataDxfId="8"/>
    <tableColumn id="19" xr3:uid="{BD15D87B-16DF-4DEC-9F9D-9AA809B3BB50}" name="Spalte19" headerRowDxfId="7" dataDxfId="6"/>
    <tableColumn id="20" xr3:uid="{E2467675-E09F-4BF5-9BEA-E4F6DE3347AA}" name="Spalte20" headerRowDxfId="5" dataDxfId="4"/>
    <tableColumn id="21" xr3:uid="{306BF2AB-246D-421B-B6EE-17F1A3F69319}" name="Spalte21" headerRowDxfId="3" dataDxfId="2"/>
    <tableColumn id="22" xr3:uid="{86DB4F9B-AC6A-4B7D-87BA-D2DBDD5DD15C}" name="Spalte22" headerRowDxfId="1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F7EB7-3C0D-45FE-BC3F-621AA25CAE0E}">
  <dimension ref="A1:V90"/>
  <sheetViews>
    <sheetView zoomScale="80" zoomScaleNormal="80" workbookViewId="0">
      <pane xSplit="1" ySplit="4" topLeftCell="B59" activePane="bottomRight" state="frozen"/>
      <selection pane="topRight" activeCell="B1" sqref="B1"/>
      <selection pane="bottomLeft" activeCell="A5" sqref="A5"/>
      <selection pane="bottomRight" activeCell="Q24" sqref="Q24"/>
    </sheetView>
  </sheetViews>
  <sheetFormatPr baseColWidth="10" defaultRowHeight="14.4" x14ac:dyDescent="0.3"/>
  <cols>
    <col min="1" max="1" width="33.6640625" customWidth="1"/>
  </cols>
  <sheetData>
    <row r="1" spans="1:22" ht="21" x14ac:dyDescent="0.4">
      <c r="A1" s="1" t="s">
        <v>93</v>
      </c>
    </row>
    <row r="2" spans="1:22" ht="15" thickBot="1" x14ac:dyDescent="0.35"/>
    <row r="3" spans="1:22" ht="18.600000000000001" thickTop="1" x14ac:dyDescent="0.3">
      <c r="A3" s="2" t="s">
        <v>0</v>
      </c>
      <c r="B3" s="268" t="s">
        <v>1</v>
      </c>
      <c r="C3" s="269"/>
      <c r="D3" s="269"/>
      <c r="E3" s="269"/>
      <c r="F3" s="269"/>
      <c r="G3" s="269"/>
      <c r="H3" s="270"/>
      <c r="I3" s="271" t="s">
        <v>2</v>
      </c>
      <c r="J3" s="269"/>
      <c r="K3" s="269"/>
      <c r="L3" s="269"/>
      <c r="M3" s="269"/>
      <c r="N3" s="269"/>
      <c r="O3" s="270"/>
      <c r="P3" s="271" t="s">
        <v>3</v>
      </c>
      <c r="Q3" s="269"/>
      <c r="R3" s="269"/>
      <c r="S3" s="269"/>
      <c r="T3" s="269"/>
      <c r="U3" s="269"/>
      <c r="V3" s="270"/>
    </row>
    <row r="4" spans="1:22" ht="15" thickBot="1" x14ac:dyDescent="0.35">
      <c r="A4" s="25"/>
      <c r="B4" s="3" t="s">
        <v>4</v>
      </c>
      <c r="C4" s="4" t="s">
        <v>5</v>
      </c>
      <c r="D4" s="4" t="s">
        <v>6</v>
      </c>
      <c r="E4" s="4" t="s">
        <v>7</v>
      </c>
      <c r="F4" s="4" t="s">
        <v>8</v>
      </c>
      <c r="G4" s="4" t="s">
        <v>9</v>
      </c>
      <c r="H4" s="5" t="s">
        <v>10</v>
      </c>
      <c r="I4" s="6" t="s">
        <v>11</v>
      </c>
      <c r="J4" s="4" t="s">
        <v>12</v>
      </c>
      <c r="K4" s="4" t="s">
        <v>13</v>
      </c>
      <c r="L4" s="4" t="s">
        <v>14</v>
      </c>
      <c r="M4" s="4" t="s">
        <v>15</v>
      </c>
      <c r="N4" s="4" t="s">
        <v>16</v>
      </c>
      <c r="O4" s="5" t="s">
        <v>17</v>
      </c>
      <c r="P4" s="6" t="s">
        <v>18</v>
      </c>
      <c r="Q4" s="4" t="s">
        <v>19</v>
      </c>
      <c r="R4" s="4" t="s">
        <v>20</v>
      </c>
      <c r="S4" s="4" t="s">
        <v>21</v>
      </c>
      <c r="T4" s="4" t="s">
        <v>22</v>
      </c>
      <c r="U4" s="4" t="s">
        <v>23</v>
      </c>
      <c r="V4" s="30" t="s">
        <v>24</v>
      </c>
    </row>
    <row r="5" spans="1:22" ht="15" thickTop="1" x14ac:dyDescent="0.3">
      <c r="A5" s="26" t="s">
        <v>25</v>
      </c>
      <c r="B5" s="7"/>
      <c r="C5" s="8"/>
      <c r="D5" s="8"/>
      <c r="E5" s="8"/>
      <c r="F5" s="8">
        <v>1</v>
      </c>
      <c r="G5" s="9">
        <v>12</v>
      </c>
      <c r="H5" s="10">
        <f>SUM(Tabelle2[[#This Row],[Spalte2]:[Spalte7]])</f>
        <v>13</v>
      </c>
      <c r="I5" s="11"/>
      <c r="J5" s="8"/>
      <c r="K5" s="8"/>
      <c r="L5" s="8"/>
      <c r="M5" s="8"/>
      <c r="N5" s="9"/>
      <c r="O5" s="10">
        <f>SUM(Tabelle2[[#This Row],[Spalte9]:[Spalte14]])</f>
        <v>0</v>
      </c>
      <c r="P5" s="11"/>
      <c r="Q5" s="8"/>
      <c r="R5" s="8"/>
      <c r="S5" s="8"/>
      <c r="T5" s="8">
        <v>2</v>
      </c>
      <c r="U5" s="9"/>
      <c r="V5" s="31">
        <f>SUM(Tabelle2[[#This Row],[Spalte16]:[Spalte21]])</f>
        <v>2</v>
      </c>
    </row>
    <row r="6" spans="1:22" x14ac:dyDescent="0.3">
      <c r="A6" s="27" t="s">
        <v>94</v>
      </c>
      <c r="B6" s="12"/>
      <c r="C6" s="13"/>
      <c r="D6" s="13"/>
      <c r="E6" s="13"/>
      <c r="F6" s="13"/>
      <c r="G6" s="14"/>
      <c r="H6" s="10">
        <f>SUM(Tabelle2[[#This Row],[Spalte2]:[Spalte7]])</f>
        <v>0</v>
      </c>
      <c r="I6" s="16"/>
      <c r="J6" s="13"/>
      <c r="K6" s="13"/>
      <c r="L6" s="13"/>
      <c r="M6" s="13"/>
      <c r="N6" s="14">
        <v>1</v>
      </c>
      <c r="O6" s="10">
        <f>SUM(Tabelle2[[#This Row],[Spalte9]:[Spalte14]])</f>
        <v>1</v>
      </c>
      <c r="P6" s="16">
        <v>2</v>
      </c>
      <c r="Q6" s="13"/>
      <c r="R6" s="13"/>
      <c r="S6" s="13"/>
      <c r="T6" s="13"/>
      <c r="U6" s="14"/>
      <c r="V6" s="31">
        <f>SUM(Tabelle2[[#This Row],[Spalte16]:[Spalte21]])</f>
        <v>2</v>
      </c>
    </row>
    <row r="7" spans="1:22" x14ac:dyDescent="0.3">
      <c r="A7" s="27" t="s">
        <v>104</v>
      </c>
      <c r="B7" s="12"/>
      <c r="C7" s="13"/>
      <c r="D7" s="13"/>
      <c r="E7" s="13"/>
      <c r="F7" s="13"/>
      <c r="G7" s="14"/>
      <c r="H7" s="10">
        <f>SUM(Tabelle2[[#This Row],[Spalte2]:[Spalte7]])</f>
        <v>0</v>
      </c>
      <c r="I7" s="16"/>
      <c r="J7" s="13"/>
      <c r="K7" s="13"/>
      <c r="L7" s="13"/>
      <c r="M7" s="13"/>
      <c r="N7" s="14"/>
      <c r="O7" s="10">
        <f>SUM(Tabelle2[[#This Row],[Spalte9]:[Spalte14]])</f>
        <v>0</v>
      </c>
      <c r="P7" s="16"/>
      <c r="Q7" s="13"/>
      <c r="R7" s="13"/>
      <c r="S7" s="13"/>
      <c r="T7" s="13"/>
      <c r="U7" s="14"/>
      <c r="V7" s="31">
        <f>SUM(Tabelle2[[#This Row],[Spalte16]:[Spalte21]])</f>
        <v>0</v>
      </c>
    </row>
    <row r="8" spans="1:22" x14ac:dyDescent="0.3">
      <c r="A8" s="27" t="s">
        <v>26</v>
      </c>
      <c r="B8" s="12">
        <v>12</v>
      </c>
      <c r="C8" s="13">
        <v>1</v>
      </c>
      <c r="D8" s="13"/>
      <c r="E8" s="13">
        <v>1</v>
      </c>
      <c r="F8" s="13"/>
      <c r="G8" s="14"/>
      <c r="H8" s="10">
        <f>SUM(Tabelle2[[#This Row],[Spalte2]:[Spalte7]])</f>
        <v>14</v>
      </c>
      <c r="I8" s="16">
        <v>25</v>
      </c>
      <c r="J8" s="13">
        <v>2</v>
      </c>
      <c r="K8" s="13">
        <v>1</v>
      </c>
      <c r="L8" s="13"/>
      <c r="M8" s="13"/>
      <c r="N8" s="14">
        <v>1</v>
      </c>
      <c r="O8" s="10">
        <f>SUM(Tabelle2[[#This Row],[Spalte9]:[Spalte14]])</f>
        <v>29</v>
      </c>
      <c r="P8" s="16">
        <v>6</v>
      </c>
      <c r="Q8" s="13">
        <v>4</v>
      </c>
      <c r="R8" s="13">
        <v>10</v>
      </c>
      <c r="S8" s="13"/>
      <c r="T8" s="13"/>
      <c r="U8" s="14"/>
      <c r="V8" s="31">
        <f>SUM(Tabelle2[[#This Row],[Spalte16]:[Spalte21]])</f>
        <v>20</v>
      </c>
    </row>
    <row r="9" spans="1:22" x14ac:dyDescent="0.3">
      <c r="A9" s="27" t="s">
        <v>27</v>
      </c>
      <c r="B9" s="12">
        <v>1</v>
      </c>
      <c r="C9" s="13"/>
      <c r="D9" s="13"/>
      <c r="E9" s="13"/>
      <c r="F9" s="13"/>
      <c r="G9" s="14"/>
      <c r="H9" s="10">
        <f>SUM(Tabelle2[[#This Row],[Spalte2]:[Spalte7]])</f>
        <v>1</v>
      </c>
      <c r="I9" s="16"/>
      <c r="J9" s="13"/>
      <c r="K9" s="13"/>
      <c r="L9" s="13"/>
      <c r="M9" s="13"/>
      <c r="N9" s="14"/>
      <c r="O9" s="10">
        <f>SUM(Tabelle2[[#This Row],[Spalte9]:[Spalte14]])</f>
        <v>0</v>
      </c>
      <c r="P9" s="16"/>
      <c r="Q9" s="13"/>
      <c r="R9" s="13"/>
      <c r="S9" s="13"/>
      <c r="T9" s="13"/>
      <c r="U9" s="14"/>
      <c r="V9" s="31">
        <f>SUM(Tabelle2[[#This Row],[Spalte16]:[Spalte21]])</f>
        <v>0</v>
      </c>
    </row>
    <row r="10" spans="1:22" x14ac:dyDescent="0.3">
      <c r="A10" s="27" t="s">
        <v>28</v>
      </c>
      <c r="B10" s="12"/>
      <c r="C10" s="13"/>
      <c r="D10" s="13"/>
      <c r="E10" s="13"/>
      <c r="F10" s="13"/>
      <c r="G10" s="14"/>
      <c r="H10" s="10">
        <f>SUM(Tabelle2[[#This Row],[Spalte2]:[Spalte7]])</f>
        <v>0</v>
      </c>
      <c r="I10" s="16"/>
      <c r="J10" s="13"/>
      <c r="K10" s="13"/>
      <c r="L10" s="13"/>
      <c r="M10" s="13"/>
      <c r="N10" s="14"/>
      <c r="O10" s="10">
        <f>SUM(Tabelle2[[#This Row],[Spalte9]:[Spalte14]])</f>
        <v>0</v>
      </c>
      <c r="P10" s="16"/>
      <c r="Q10" s="13"/>
      <c r="R10" s="13"/>
      <c r="S10" s="13"/>
      <c r="T10" s="13"/>
      <c r="U10" s="14"/>
      <c r="V10" s="31">
        <f>SUM(Tabelle2[[#This Row],[Spalte16]:[Spalte21]])</f>
        <v>0</v>
      </c>
    </row>
    <row r="11" spans="1:22" x14ac:dyDescent="0.3">
      <c r="A11" s="27" t="s">
        <v>29</v>
      </c>
      <c r="B11" s="12"/>
      <c r="C11" s="13"/>
      <c r="D11" s="13"/>
      <c r="E11" s="13"/>
      <c r="F11" s="13"/>
      <c r="G11" s="14"/>
      <c r="H11" s="10">
        <f>SUM(Tabelle2[[#This Row],[Spalte2]:[Spalte7]])</f>
        <v>0</v>
      </c>
      <c r="I11" s="16">
        <v>2</v>
      </c>
      <c r="J11" s="13"/>
      <c r="K11" s="13"/>
      <c r="L11" s="13"/>
      <c r="M11" s="13">
        <v>1</v>
      </c>
      <c r="N11" s="14"/>
      <c r="O11" s="10">
        <f>SUM(Tabelle2[[#This Row],[Spalte9]:[Spalte14]])</f>
        <v>3</v>
      </c>
      <c r="P11" s="16"/>
      <c r="Q11" s="13"/>
      <c r="R11" s="13">
        <v>6</v>
      </c>
      <c r="S11" s="13"/>
      <c r="T11" s="13"/>
      <c r="U11" s="14"/>
      <c r="V11" s="31">
        <f>SUM(Tabelle2[[#This Row],[Spalte16]:[Spalte21]])</f>
        <v>6</v>
      </c>
    </row>
    <row r="12" spans="1:22" x14ac:dyDescent="0.3">
      <c r="A12" s="27" t="s">
        <v>30</v>
      </c>
      <c r="B12" s="12"/>
      <c r="C12" s="13"/>
      <c r="D12" s="13"/>
      <c r="E12" s="13"/>
      <c r="F12" s="13"/>
      <c r="G12" s="14"/>
      <c r="H12" s="10">
        <f>SUM(Tabelle2[[#This Row],[Spalte2]:[Spalte7]])</f>
        <v>0</v>
      </c>
      <c r="I12" s="16"/>
      <c r="J12" s="13"/>
      <c r="K12" s="13"/>
      <c r="L12" s="13"/>
      <c r="M12" s="13">
        <v>1</v>
      </c>
      <c r="N12" s="14"/>
      <c r="O12" s="10">
        <f>SUM(Tabelle2[[#This Row],[Spalte9]:[Spalte14]])</f>
        <v>1</v>
      </c>
      <c r="P12" s="16"/>
      <c r="Q12" s="13"/>
      <c r="R12" s="13">
        <v>2</v>
      </c>
      <c r="S12" s="13"/>
      <c r="T12" s="13"/>
      <c r="U12" s="14"/>
      <c r="V12" s="31">
        <f>SUM(Tabelle2[[#This Row],[Spalte16]:[Spalte21]])</f>
        <v>2</v>
      </c>
    </row>
    <row r="13" spans="1:22" x14ac:dyDescent="0.3">
      <c r="A13" s="27" t="s">
        <v>32</v>
      </c>
      <c r="B13" s="12"/>
      <c r="C13" s="13"/>
      <c r="D13" s="13"/>
      <c r="E13" s="13"/>
      <c r="F13" s="13"/>
      <c r="G13" s="14"/>
      <c r="H13" s="10">
        <f>SUM(Tabelle2[[#This Row],[Spalte2]:[Spalte7]])</f>
        <v>0</v>
      </c>
      <c r="I13" s="16"/>
      <c r="J13" s="13"/>
      <c r="K13" s="13"/>
      <c r="L13" s="13"/>
      <c r="M13" s="13"/>
      <c r="N13" s="14"/>
      <c r="O13" s="10">
        <f>SUM(Tabelle2[[#This Row],[Spalte9]:[Spalte14]])</f>
        <v>0</v>
      </c>
      <c r="P13" s="16"/>
      <c r="Q13" s="13"/>
      <c r="R13" s="13"/>
      <c r="S13" s="13"/>
      <c r="T13" s="13"/>
      <c r="U13" s="14"/>
      <c r="V13" s="31">
        <f>SUM(Tabelle2[[#This Row],[Spalte16]:[Spalte21]])</f>
        <v>0</v>
      </c>
    </row>
    <row r="14" spans="1:22" x14ac:dyDescent="0.3">
      <c r="A14" s="28" t="s">
        <v>33</v>
      </c>
      <c r="B14" s="12"/>
      <c r="C14" s="13"/>
      <c r="D14" s="13"/>
      <c r="E14" s="13"/>
      <c r="F14" s="13"/>
      <c r="G14" s="14"/>
      <c r="H14" s="10">
        <f>SUM(Tabelle2[[#This Row],[Spalte2]:[Spalte7]])</f>
        <v>0</v>
      </c>
      <c r="I14" s="16"/>
      <c r="J14" s="13"/>
      <c r="K14" s="13"/>
      <c r="L14" s="13"/>
      <c r="M14" s="13"/>
      <c r="N14" s="14"/>
      <c r="O14" s="10">
        <f>SUM(Tabelle2[[#This Row],[Spalte9]:[Spalte14]])</f>
        <v>0</v>
      </c>
      <c r="P14" s="16"/>
      <c r="Q14" s="13"/>
      <c r="R14" s="13"/>
      <c r="S14" s="13"/>
      <c r="T14" s="13"/>
      <c r="U14" s="14"/>
      <c r="V14" s="31">
        <f>SUM(Tabelle2[[#This Row],[Spalte16]:[Spalte21]])</f>
        <v>0</v>
      </c>
    </row>
    <row r="15" spans="1:22" x14ac:dyDescent="0.3">
      <c r="A15" s="28" t="s">
        <v>34</v>
      </c>
      <c r="B15" s="12"/>
      <c r="C15" s="13"/>
      <c r="D15" s="13"/>
      <c r="E15" s="13"/>
      <c r="F15" s="13"/>
      <c r="G15" s="14"/>
      <c r="H15" s="10">
        <f>SUM(Tabelle2[[#This Row],[Spalte2]:[Spalte7]])</f>
        <v>0</v>
      </c>
      <c r="I15" s="16"/>
      <c r="J15" s="13"/>
      <c r="K15" s="13"/>
      <c r="L15" s="13"/>
      <c r="M15" s="13">
        <v>1</v>
      </c>
      <c r="N15" s="14"/>
      <c r="O15" s="10">
        <f>SUM(Tabelle2[[#This Row],[Spalte9]:[Spalte14]])</f>
        <v>1</v>
      </c>
      <c r="P15" s="16"/>
      <c r="Q15" s="13"/>
      <c r="R15" s="13"/>
      <c r="S15" s="13"/>
      <c r="T15" s="13"/>
      <c r="U15" s="14"/>
      <c r="V15" s="31">
        <f>SUM(Tabelle2[[#This Row],[Spalte16]:[Spalte21]])</f>
        <v>0</v>
      </c>
    </row>
    <row r="16" spans="1:22" x14ac:dyDescent="0.3">
      <c r="A16" s="28" t="s">
        <v>35</v>
      </c>
      <c r="B16" s="12"/>
      <c r="C16" s="13"/>
      <c r="D16" s="13"/>
      <c r="E16" s="13"/>
      <c r="F16" s="13"/>
      <c r="G16" s="14">
        <v>1</v>
      </c>
      <c r="H16" s="10">
        <f>SUM(Tabelle2[[#This Row],[Spalte2]:[Spalte7]])</f>
        <v>1</v>
      </c>
      <c r="I16" s="16"/>
      <c r="J16" s="13"/>
      <c r="K16" s="13">
        <v>1</v>
      </c>
      <c r="L16" s="13"/>
      <c r="M16" s="13">
        <v>1</v>
      </c>
      <c r="N16" s="14"/>
      <c r="O16" s="10">
        <f>SUM(Tabelle2[[#This Row],[Spalte9]:[Spalte14]])</f>
        <v>2</v>
      </c>
      <c r="P16" s="16"/>
      <c r="Q16" s="13"/>
      <c r="R16" s="13"/>
      <c r="S16" s="13"/>
      <c r="T16" s="13"/>
      <c r="U16" s="14"/>
      <c r="V16" s="31">
        <f>SUM(Tabelle2[[#This Row],[Spalte16]:[Spalte21]])</f>
        <v>0</v>
      </c>
    </row>
    <row r="17" spans="1:22" x14ac:dyDescent="0.3">
      <c r="A17" s="28" t="s">
        <v>36</v>
      </c>
      <c r="B17" s="12"/>
      <c r="C17" s="13"/>
      <c r="D17" s="13"/>
      <c r="E17" s="13"/>
      <c r="F17" s="13"/>
      <c r="G17" s="14"/>
      <c r="H17" s="10">
        <f>SUM(Tabelle2[[#This Row],[Spalte2]:[Spalte7]])</f>
        <v>0</v>
      </c>
      <c r="I17" s="16"/>
      <c r="J17" s="13"/>
      <c r="K17" s="13"/>
      <c r="L17" s="13"/>
      <c r="M17" s="13"/>
      <c r="N17" s="14"/>
      <c r="O17" s="10">
        <f>SUM(Tabelle2[[#This Row],[Spalte9]:[Spalte14]])</f>
        <v>0</v>
      </c>
      <c r="P17" s="16"/>
      <c r="Q17" s="13"/>
      <c r="R17" s="13"/>
      <c r="S17" s="13"/>
      <c r="T17" s="13"/>
      <c r="U17" s="14"/>
      <c r="V17" s="31">
        <f>SUM(Tabelle2[[#This Row],[Spalte16]:[Spalte21]])</f>
        <v>0</v>
      </c>
    </row>
    <row r="18" spans="1:22" x14ac:dyDescent="0.3">
      <c r="A18" s="28" t="s">
        <v>37</v>
      </c>
      <c r="B18" s="12"/>
      <c r="C18" s="13"/>
      <c r="D18" s="13"/>
      <c r="E18" s="13"/>
      <c r="F18" s="13"/>
      <c r="G18" s="14"/>
      <c r="H18" s="10">
        <f>SUM(Tabelle2[[#This Row],[Spalte2]:[Spalte7]])</f>
        <v>0</v>
      </c>
      <c r="I18" s="16"/>
      <c r="J18" s="13"/>
      <c r="K18" s="13"/>
      <c r="L18" s="13"/>
      <c r="M18" s="13"/>
      <c r="N18" s="14"/>
      <c r="O18" s="10">
        <f>SUM(Tabelle2[[#This Row],[Spalte9]:[Spalte14]])</f>
        <v>0</v>
      </c>
      <c r="P18" s="16">
        <v>1</v>
      </c>
      <c r="Q18" s="13"/>
      <c r="R18" s="13"/>
      <c r="S18" s="13"/>
      <c r="T18" s="13"/>
      <c r="U18" s="14"/>
      <c r="V18" s="31">
        <f>SUM(Tabelle2[[#This Row],[Spalte16]:[Spalte21]])</f>
        <v>1</v>
      </c>
    </row>
    <row r="19" spans="1:22" x14ac:dyDescent="0.3">
      <c r="A19" s="28" t="s">
        <v>38</v>
      </c>
      <c r="B19" s="12"/>
      <c r="C19" s="13"/>
      <c r="D19" s="13"/>
      <c r="E19" s="13"/>
      <c r="F19" s="13"/>
      <c r="G19" s="14"/>
      <c r="H19" s="10">
        <f>SUM(Tabelle2[[#This Row],[Spalte2]:[Spalte7]])</f>
        <v>0</v>
      </c>
      <c r="I19" s="16"/>
      <c r="J19" s="13"/>
      <c r="K19" s="13"/>
      <c r="L19" s="13"/>
      <c r="M19" s="13">
        <v>7</v>
      </c>
      <c r="N19" s="14">
        <v>3</v>
      </c>
      <c r="O19" s="10">
        <f>SUM(Tabelle2[[#This Row],[Spalte9]:[Spalte14]])</f>
        <v>10</v>
      </c>
      <c r="P19" s="16">
        <v>2</v>
      </c>
      <c r="Q19" s="13"/>
      <c r="R19" s="13"/>
      <c r="S19" s="13"/>
      <c r="T19" s="13"/>
      <c r="U19" s="14"/>
      <c r="V19" s="31">
        <f>SUM(Tabelle2[[#This Row],[Spalte16]:[Spalte21]])</f>
        <v>2</v>
      </c>
    </row>
    <row r="20" spans="1:22" x14ac:dyDescent="0.3">
      <c r="A20" s="28" t="s">
        <v>745</v>
      </c>
      <c r="B20" s="12"/>
      <c r="C20" s="13"/>
      <c r="D20" s="13"/>
      <c r="E20" s="13"/>
      <c r="F20" s="13"/>
      <c r="G20" s="14"/>
      <c r="H20" s="10">
        <f>SUM(Tabelle2[[#This Row],[Spalte2]:[Spalte7]])</f>
        <v>0</v>
      </c>
      <c r="I20" s="16"/>
      <c r="J20" s="13"/>
      <c r="K20" s="13"/>
      <c r="L20" s="13"/>
      <c r="M20" s="13"/>
      <c r="N20" s="14"/>
      <c r="O20" s="10">
        <f>SUM(Tabelle2[[#This Row],[Spalte9]:[Spalte14]])</f>
        <v>0</v>
      </c>
      <c r="P20" s="16">
        <v>2</v>
      </c>
      <c r="Q20" s="13"/>
      <c r="R20" s="13"/>
      <c r="S20" s="13"/>
      <c r="T20" s="13"/>
      <c r="U20" s="14"/>
      <c r="V20" s="31">
        <f>SUM(Tabelle2[[#This Row],[Spalte16]:[Spalte21]])</f>
        <v>2</v>
      </c>
    </row>
    <row r="21" spans="1:22" x14ac:dyDescent="0.3">
      <c r="A21" s="28" t="s">
        <v>39</v>
      </c>
      <c r="B21" s="12"/>
      <c r="C21" s="13"/>
      <c r="D21" s="13">
        <v>1</v>
      </c>
      <c r="E21" s="13">
        <v>1</v>
      </c>
      <c r="F21" s="13"/>
      <c r="G21" s="14"/>
      <c r="H21" s="10">
        <f>SUM(Tabelle2[[#This Row],[Spalte2]:[Spalte7]])</f>
        <v>2</v>
      </c>
      <c r="I21" s="16"/>
      <c r="J21" s="13"/>
      <c r="K21" s="13">
        <v>4</v>
      </c>
      <c r="L21" s="13"/>
      <c r="M21" s="13">
        <v>1</v>
      </c>
      <c r="N21" s="14"/>
      <c r="O21" s="10">
        <f>SUM(Tabelle2[[#This Row],[Spalte9]:[Spalte14]])</f>
        <v>5</v>
      </c>
      <c r="P21" s="16"/>
      <c r="Q21" s="13"/>
      <c r="R21" s="13"/>
      <c r="S21" s="13"/>
      <c r="T21" s="13"/>
      <c r="U21" s="14"/>
      <c r="V21" s="31">
        <f>SUM(Tabelle2[[#This Row],[Spalte16]:[Spalte21]])</f>
        <v>0</v>
      </c>
    </row>
    <row r="22" spans="1:22" x14ac:dyDescent="0.3">
      <c r="A22" s="28" t="s">
        <v>40</v>
      </c>
      <c r="B22" s="12"/>
      <c r="C22" s="13"/>
      <c r="D22" s="13"/>
      <c r="E22" s="13"/>
      <c r="F22" s="13"/>
      <c r="G22" s="14"/>
      <c r="H22" s="10">
        <f>SUM(Tabelle2[[#This Row],[Spalte2]:[Spalte7]])</f>
        <v>0</v>
      </c>
      <c r="I22" s="16"/>
      <c r="J22" s="13"/>
      <c r="K22" s="13"/>
      <c r="L22" s="13"/>
      <c r="M22" s="13"/>
      <c r="N22" s="14"/>
      <c r="O22" s="10">
        <f>SUM(Tabelle2[[#This Row],[Spalte9]:[Spalte14]])</f>
        <v>0</v>
      </c>
      <c r="P22" s="16"/>
      <c r="Q22" s="13"/>
      <c r="R22" s="13"/>
      <c r="S22" s="13"/>
      <c r="T22" s="13"/>
      <c r="U22" s="14"/>
      <c r="V22" s="31">
        <f>SUM(Tabelle2[[#This Row],[Spalte16]:[Spalte21]])</f>
        <v>0</v>
      </c>
    </row>
    <row r="23" spans="1:22" x14ac:dyDescent="0.3">
      <c r="A23" s="28" t="s">
        <v>105</v>
      </c>
      <c r="B23" s="12"/>
      <c r="C23" s="13"/>
      <c r="D23" s="13"/>
      <c r="E23" s="13"/>
      <c r="F23" s="13"/>
      <c r="G23" s="14"/>
      <c r="H23" s="10">
        <f>SUM(Tabelle2[[#This Row],[Spalte2]:[Spalte7]])</f>
        <v>0</v>
      </c>
      <c r="I23" s="16"/>
      <c r="J23" s="13"/>
      <c r="K23" s="13"/>
      <c r="L23" s="13"/>
      <c r="M23" s="13"/>
      <c r="N23" s="14"/>
      <c r="O23" s="10">
        <f>SUM(Tabelle2[[#This Row],[Spalte9]:[Spalte14]])</f>
        <v>0</v>
      </c>
      <c r="P23" s="16"/>
      <c r="Q23" s="13"/>
      <c r="R23" s="13"/>
      <c r="S23" s="13"/>
      <c r="T23" s="13"/>
      <c r="U23" s="14"/>
      <c r="V23" s="31">
        <f>SUM(Tabelle2[[#This Row],[Spalte16]:[Spalte21]])</f>
        <v>0</v>
      </c>
    </row>
    <row r="24" spans="1:22" x14ac:dyDescent="0.3">
      <c r="A24" s="28" t="s">
        <v>41</v>
      </c>
      <c r="B24" s="12"/>
      <c r="C24" s="13"/>
      <c r="D24" s="13"/>
      <c r="E24" s="13"/>
      <c r="F24" s="13"/>
      <c r="G24" s="14"/>
      <c r="H24" s="10">
        <f>SUM(Tabelle2[[#This Row],[Spalte2]:[Spalte7]])</f>
        <v>0</v>
      </c>
      <c r="I24" s="16">
        <v>1</v>
      </c>
      <c r="J24" s="13"/>
      <c r="K24" s="13"/>
      <c r="L24" s="13"/>
      <c r="M24" s="13"/>
      <c r="N24" s="14"/>
      <c r="O24" s="10">
        <f>SUM(Tabelle2[[#This Row],[Spalte9]:[Spalte14]])</f>
        <v>1</v>
      </c>
      <c r="P24" s="16"/>
      <c r="Q24" s="13">
        <v>9</v>
      </c>
      <c r="R24" s="13"/>
      <c r="S24" s="13"/>
      <c r="T24" s="13"/>
      <c r="U24" s="14"/>
      <c r="V24" s="31">
        <f>SUM(Tabelle2[[#This Row],[Spalte16]:[Spalte21]])</f>
        <v>9</v>
      </c>
    </row>
    <row r="25" spans="1:22" x14ac:dyDescent="0.3">
      <c r="A25" s="28" t="s">
        <v>612</v>
      </c>
      <c r="B25" s="12"/>
      <c r="C25" s="13"/>
      <c r="D25" s="13"/>
      <c r="E25" s="13"/>
      <c r="F25" s="13"/>
      <c r="G25" s="14"/>
      <c r="H25" s="10">
        <f>SUM(Tabelle2[[#This Row],[Spalte2]:[Spalte7]])</f>
        <v>0</v>
      </c>
      <c r="I25" s="16"/>
      <c r="J25" s="13"/>
      <c r="K25" s="13"/>
      <c r="L25" s="13"/>
      <c r="M25" s="13"/>
      <c r="N25" s="14"/>
      <c r="O25" s="10">
        <f>SUM(Tabelle2[[#This Row],[Spalte9]:[Spalte14]])</f>
        <v>0</v>
      </c>
      <c r="P25" s="16">
        <v>1</v>
      </c>
      <c r="Q25" s="13"/>
      <c r="R25" s="13"/>
      <c r="S25" s="13"/>
      <c r="T25" s="13"/>
      <c r="U25" s="14"/>
      <c r="V25" s="31">
        <f>SUM(Tabelle2[[#This Row],[Spalte16]:[Spalte21]])</f>
        <v>1</v>
      </c>
    </row>
    <row r="26" spans="1:22" x14ac:dyDescent="0.3">
      <c r="A26" s="28" t="s">
        <v>42</v>
      </c>
      <c r="B26" s="12"/>
      <c r="C26" s="13">
        <v>1</v>
      </c>
      <c r="D26" s="13"/>
      <c r="E26" s="13"/>
      <c r="F26" s="13"/>
      <c r="G26" s="14"/>
      <c r="H26" s="10">
        <f>SUM(Tabelle2[[#This Row],[Spalte2]:[Spalte7]])</f>
        <v>1</v>
      </c>
      <c r="I26" s="16">
        <v>3</v>
      </c>
      <c r="J26" s="13"/>
      <c r="K26" s="13">
        <v>3</v>
      </c>
      <c r="L26" s="13"/>
      <c r="M26" s="13"/>
      <c r="N26" s="14"/>
      <c r="O26" s="10">
        <f>SUM(Tabelle2[[#This Row],[Spalte9]:[Spalte14]])</f>
        <v>6</v>
      </c>
      <c r="P26" s="16">
        <v>1</v>
      </c>
      <c r="Q26" s="13">
        <v>1</v>
      </c>
      <c r="R26" s="13"/>
      <c r="S26" s="13"/>
      <c r="T26" s="13"/>
      <c r="U26" s="14"/>
      <c r="V26" s="31">
        <f>SUM(Tabelle2[[#This Row],[Spalte16]:[Spalte21]])</f>
        <v>2</v>
      </c>
    </row>
    <row r="27" spans="1:22" x14ac:dyDescent="0.3">
      <c r="A27" s="28" t="s">
        <v>43</v>
      </c>
      <c r="B27" s="12"/>
      <c r="C27" s="13">
        <v>2</v>
      </c>
      <c r="D27" s="13"/>
      <c r="E27" s="13"/>
      <c r="F27" s="13"/>
      <c r="G27" s="14"/>
      <c r="H27" s="10">
        <f>SUM(Tabelle2[[#This Row],[Spalte2]:[Spalte7]])</f>
        <v>2</v>
      </c>
      <c r="I27" s="16"/>
      <c r="J27" s="13"/>
      <c r="K27" s="13"/>
      <c r="L27" s="13"/>
      <c r="M27" s="13"/>
      <c r="N27" s="14"/>
      <c r="O27" s="10">
        <f>SUM(Tabelle2[[#This Row],[Spalte9]:[Spalte14]])</f>
        <v>0</v>
      </c>
      <c r="P27" s="16"/>
      <c r="Q27" s="13">
        <v>1</v>
      </c>
      <c r="R27" s="13"/>
      <c r="S27" s="13"/>
      <c r="T27" s="13"/>
      <c r="U27" s="14"/>
      <c r="V27" s="31">
        <f>SUM(Tabelle2[[#This Row],[Spalte16]:[Spalte21]])</f>
        <v>1</v>
      </c>
    </row>
    <row r="28" spans="1:22" x14ac:dyDescent="0.3">
      <c r="A28" s="28" t="s">
        <v>44</v>
      </c>
      <c r="B28" s="12"/>
      <c r="C28" s="13"/>
      <c r="D28" s="13"/>
      <c r="E28" s="13"/>
      <c r="F28" s="13"/>
      <c r="G28" s="14"/>
      <c r="H28" s="10">
        <f>SUM(Tabelle2[[#This Row],[Spalte2]:[Spalte7]])</f>
        <v>0</v>
      </c>
      <c r="I28" s="16"/>
      <c r="J28" s="13"/>
      <c r="K28" s="13"/>
      <c r="L28" s="13"/>
      <c r="M28" s="13"/>
      <c r="N28" s="14">
        <v>1</v>
      </c>
      <c r="O28" s="10">
        <f>SUM(Tabelle2[[#This Row],[Spalte9]:[Spalte14]])</f>
        <v>1</v>
      </c>
      <c r="P28" s="16"/>
      <c r="Q28" s="13"/>
      <c r="R28" s="13"/>
      <c r="S28" s="13"/>
      <c r="T28" s="13"/>
      <c r="U28" s="14"/>
      <c r="V28" s="31">
        <f>SUM(Tabelle2[[#This Row],[Spalte16]:[Spalte21]])</f>
        <v>0</v>
      </c>
    </row>
    <row r="29" spans="1:22" x14ac:dyDescent="0.3">
      <c r="A29" s="28" t="s">
        <v>45</v>
      </c>
      <c r="B29" s="12"/>
      <c r="C29" s="13">
        <v>1</v>
      </c>
      <c r="D29" s="13"/>
      <c r="E29" s="13"/>
      <c r="F29" s="13"/>
      <c r="G29" s="14"/>
      <c r="H29" s="10">
        <f>SUM(Tabelle2[[#This Row],[Spalte2]:[Spalte7]])</f>
        <v>1</v>
      </c>
      <c r="I29" s="16">
        <v>1</v>
      </c>
      <c r="J29" s="13"/>
      <c r="K29" s="13">
        <v>5</v>
      </c>
      <c r="L29" s="13"/>
      <c r="M29" s="13"/>
      <c r="N29" s="14"/>
      <c r="O29" s="10">
        <f>SUM(Tabelle2[[#This Row],[Spalte9]:[Spalte14]])</f>
        <v>6</v>
      </c>
      <c r="P29" s="16">
        <v>1</v>
      </c>
      <c r="Q29" s="13"/>
      <c r="R29" s="13">
        <v>2</v>
      </c>
      <c r="S29" s="13"/>
      <c r="T29" s="13"/>
      <c r="U29" s="14"/>
      <c r="V29" s="31">
        <f>SUM(Tabelle2[[#This Row],[Spalte16]:[Spalte21]])</f>
        <v>3</v>
      </c>
    </row>
    <row r="30" spans="1:22" x14ac:dyDescent="0.3">
      <c r="A30" s="29" t="s">
        <v>46</v>
      </c>
      <c r="B30" s="12"/>
      <c r="C30" s="13"/>
      <c r="D30" s="13"/>
      <c r="E30" s="13"/>
      <c r="F30" s="13"/>
      <c r="G30" s="14"/>
      <c r="H30" s="10">
        <f>SUM(Tabelle2[[#This Row],[Spalte2]:[Spalte7]])</f>
        <v>0</v>
      </c>
      <c r="I30" s="16"/>
      <c r="J30" s="13"/>
      <c r="K30" s="13"/>
      <c r="L30" s="13"/>
      <c r="M30" s="13"/>
      <c r="N30" s="14"/>
      <c r="O30" s="10">
        <f>SUM(Tabelle2[[#This Row],[Spalte9]:[Spalte14]])</f>
        <v>0</v>
      </c>
      <c r="P30" s="16">
        <v>1</v>
      </c>
      <c r="Q30" s="13">
        <v>1</v>
      </c>
      <c r="R30" s="13"/>
      <c r="S30" s="13"/>
      <c r="T30" s="13"/>
      <c r="U30" s="14"/>
      <c r="V30" s="31">
        <f>SUM(Tabelle2[[#This Row],[Spalte16]:[Spalte21]])</f>
        <v>2</v>
      </c>
    </row>
    <row r="31" spans="1:22" x14ac:dyDescent="0.3">
      <c r="A31" s="29" t="s">
        <v>47</v>
      </c>
      <c r="B31" s="12"/>
      <c r="C31" s="13"/>
      <c r="D31" s="13"/>
      <c r="E31" s="13"/>
      <c r="F31" s="13"/>
      <c r="G31" s="14"/>
      <c r="H31" s="10">
        <f>SUM(Tabelle2[[#This Row],[Spalte2]:[Spalte7]])</f>
        <v>0</v>
      </c>
      <c r="I31" s="16"/>
      <c r="J31" s="13"/>
      <c r="K31" s="13"/>
      <c r="L31" s="13"/>
      <c r="M31" s="13"/>
      <c r="N31" s="14"/>
      <c r="O31" s="10">
        <f>SUM(Tabelle2[[#This Row],[Spalte9]:[Spalte14]])</f>
        <v>0</v>
      </c>
      <c r="P31" s="16">
        <v>12</v>
      </c>
      <c r="Q31" s="13">
        <v>1</v>
      </c>
      <c r="R31" s="13"/>
      <c r="S31" s="13"/>
      <c r="T31" s="13"/>
      <c r="U31" s="14"/>
      <c r="V31" s="31">
        <f>SUM(Tabelle2[[#This Row],[Spalte16]:[Spalte21]])</f>
        <v>13</v>
      </c>
    </row>
    <row r="32" spans="1:22" x14ac:dyDescent="0.3">
      <c r="A32" s="28" t="s">
        <v>48</v>
      </c>
      <c r="B32" s="12"/>
      <c r="C32" s="13"/>
      <c r="D32" s="13"/>
      <c r="E32" s="13"/>
      <c r="F32" s="13"/>
      <c r="G32" s="14"/>
      <c r="H32" s="10">
        <f>SUM(Tabelle2[[#This Row],[Spalte2]:[Spalte7]])</f>
        <v>0</v>
      </c>
      <c r="I32" s="16"/>
      <c r="J32" s="13"/>
      <c r="K32" s="13"/>
      <c r="L32" s="13"/>
      <c r="M32" s="13"/>
      <c r="N32" s="14"/>
      <c r="O32" s="10">
        <f>SUM(Tabelle2[[#This Row],[Spalte9]:[Spalte14]])</f>
        <v>0</v>
      </c>
      <c r="P32" s="16"/>
      <c r="Q32" s="13"/>
      <c r="R32" s="13"/>
      <c r="S32" s="13"/>
      <c r="T32" s="13"/>
      <c r="U32" s="14"/>
      <c r="V32" s="31">
        <f>SUM(Tabelle2[[#This Row],[Spalte16]:[Spalte21]])</f>
        <v>0</v>
      </c>
    </row>
    <row r="33" spans="1:22" x14ac:dyDescent="0.3">
      <c r="A33" s="28" t="s">
        <v>49</v>
      </c>
      <c r="B33" s="12"/>
      <c r="C33" s="13"/>
      <c r="D33" s="13"/>
      <c r="E33" s="13"/>
      <c r="F33" s="13"/>
      <c r="G33" s="14"/>
      <c r="H33" s="10">
        <f>SUM(Tabelle2[[#This Row],[Spalte2]:[Spalte7]])</f>
        <v>0</v>
      </c>
      <c r="I33" s="16"/>
      <c r="J33" s="13"/>
      <c r="K33" s="13"/>
      <c r="L33" s="13"/>
      <c r="M33" s="13"/>
      <c r="N33" s="14"/>
      <c r="O33" s="10">
        <f>SUM(Tabelle2[[#This Row],[Spalte9]:[Spalte14]])</f>
        <v>0</v>
      </c>
      <c r="P33" s="16"/>
      <c r="Q33" s="13"/>
      <c r="R33" s="13"/>
      <c r="S33" s="13"/>
      <c r="T33" s="13"/>
      <c r="U33" s="14"/>
      <c r="V33" s="31">
        <f>SUM(Tabelle2[[#This Row],[Spalte16]:[Spalte21]])</f>
        <v>0</v>
      </c>
    </row>
    <row r="34" spans="1:22" x14ac:dyDescent="0.3">
      <c r="A34" s="28" t="s">
        <v>50</v>
      </c>
      <c r="B34" s="12"/>
      <c r="C34" s="13"/>
      <c r="D34" s="13"/>
      <c r="E34" s="13"/>
      <c r="F34" s="13"/>
      <c r="G34" s="14"/>
      <c r="H34" s="10">
        <f>SUM(Tabelle2[[#This Row],[Spalte2]:[Spalte7]])</f>
        <v>0</v>
      </c>
      <c r="I34" s="16"/>
      <c r="J34" s="13"/>
      <c r="K34" s="13"/>
      <c r="L34" s="13"/>
      <c r="M34" s="13"/>
      <c r="N34" s="14"/>
      <c r="O34" s="10">
        <f>SUM(Tabelle2[[#This Row],[Spalte9]:[Spalte14]])</f>
        <v>0</v>
      </c>
      <c r="P34" s="16"/>
      <c r="Q34" s="13"/>
      <c r="R34" s="13"/>
      <c r="S34" s="13"/>
      <c r="T34" s="13"/>
      <c r="U34" s="14"/>
      <c r="V34" s="31">
        <f>SUM(Tabelle2[[#This Row],[Spalte16]:[Spalte21]])</f>
        <v>0</v>
      </c>
    </row>
    <row r="35" spans="1:22" x14ac:dyDescent="0.3">
      <c r="A35" s="28" t="s">
        <v>51</v>
      </c>
      <c r="B35" s="12"/>
      <c r="C35" s="13"/>
      <c r="D35" s="13"/>
      <c r="E35" s="13"/>
      <c r="F35" s="13"/>
      <c r="G35" s="14"/>
      <c r="H35" s="10">
        <f>SUM(Tabelle2[[#This Row],[Spalte2]:[Spalte7]])</f>
        <v>0</v>
      </c>
      <c r="I35" s="16"/>
      <c r="J35" s="13"/>
      <c r="K35" s="13"/>
      <c r="L35" s="13"/>
      <c r="M35" s="13"/>
      <c r="N35" s="14"/>
      <c r="O35" s="10">
        <f>SUM(Tabelle2[[#This Row],[Spalte9]:[Spalte14]])</f>
        <v>0</v>
      </c>
      <c r="P35" s="16"/>
      <c r="Q35" s="13"/>
      <c r="R35" s="13"/>
      <c r="S35" s="13"/>
      <c r="T35" s="13"/>
      <c r="U35" s="14"/>
      <c r="V35" s="31">
        <f>SUM(Tabelle2[[#This Row],[Spalte16]:[Spalte21]])</f>
        <v>0</v>
      </c>
    </row>
    <row r="36" spans="1:22" x14ac:dyDescent="0.3">
      <c r="A36" s="28" t="s">
        <v>52</v>
      </c>
      <c r="B36" s="12"/>
      <c r="C36" s="13"/>
      <c r="D36" s="13"/>
      <c r="E36" s="13"/>
      <c r="F36" s="13"/>
      <c r="G36" s="14"/>
      <c r="H36" s="10">
        <f>SUM(Tabelle2[[#This Row],[Spalte2]:[Spalte7]])</f>
        <v>0</v>
      </c>
      <c r="I36" s="16"/>
      <c r="J36" s="13"/>
      <c r="K36" s="13"/>
      <c r="L36" s="13"/>
      <c r="M36" s="13"/>
      <c r="N36" s="14"/>
      <c r="O36" s="10">
        <f>SUM(Tabelle2[[#This Row],[Spalte9]:[Spalte14]])</f>
        <v>0</v>
      </c>
      <c r="P36" s="16"/>
      <c r="Q36" s="13"/>
      <c r="R36" s="13"/>
      <c r="S36" s="13"/>
      <c r="T36" s="13"/>
      <c r="U36" s="14"/>
      <c r="V36" s="31">
        <f>SUM(Tabelle2[[#This Row],[Spalte16]:[Spalte21]])</f>
        <v>0</v>
      </c>
    </row>
    <row r="37" spans="1:22" x14ac:dyDescent="0.3">
      <c r="A37" s="28" t="s">
        <v>53</v>
      </c>
      <c r="B37" s="12"/>
      <c r="C37" s="13"/>
      <c r="D37" s="13"/>
      <c r="E37" s="13">
        <v>1</v>
      </c>
      <c r="F37" s="13"/>
      <c r="G37" s="14"/>
      <c r="H37" s="10">
        <f>SUM(Tabelle2[[#This Row],[Spalte2]:[Spalte7]])</f>
        <v>1</v>
      </c>
      <c r="I37" s="16"/>
      <c r="J37" s="13"/>
      <c r="K37" s="13"/>
      <c r="L37" s="13"/>
      <c r="M37" s="13"/>
      <c r="N37" s="14"/>
      <c r="O37" s="10">
        <f>SUM(Tabelle2[[#This Row],[Spalte9]:[Spalte14]])</f>
        <v>0</v>
      </c>
      <c r="P37" s="16"/>
      <c r="Q37" s="13"/>
      <c r="R37" s="13"/>
      <c r="S37" s="13"/>
      <c r="T37" s="13"/>
      <c r="U37" s="14"/>
      <c r="V37" s="31">
        <f>SUM(Tabelle2[[#This Row],[Spalte16]:[Spalte21]])</f>
        <v>0</v>
      </c>
    </row>
    <row r="38" spans="1:22" x14ac:dyDescent="0.3">
      <c r="A38" s="28" t="s">
        <v>54</v>
      </c>
      <c r="B38" s="12">
        <v>2</v>
      </c>
      <c r="C38" s="13"/>
      <c r="D38" s="13">
        <v>6</v>
      </c>
      <c r="E38" s="13">
        <v>1</v>
      </c>
      <c r="F38" s="13">
        <v>9</v>
      </c>
      <c r="G38" s="14">
        <v>2</v>
      </c>
      <c r="H38" s="10">
        <f>SUM(Tabelle2[[#This Row],[Spalte2]:[Spalte7]])</f>
        <v>20</v>
      </c>
      <c r="I38" s="16"/>
      <c r="J38" s="13">
        <v>3</v>
      </c>
      <c r="K38" s="13">
        <v>4</v>
      </c>
      <c r="L38" s="13">
        <v>2</v>
      </c>
      <c r="M38" s="13">
        <v>18</v>
      </c>
      <c r="N38" s="14">
        <v>17</v>
      </c>
      <c r="O38" s="10">
        <f>SUM(Tabelle2[[#This Row],[Spalte9]:[Spalte14]])</f>
        <v>44</v>
      </c>
      <c r="P38" s="16"/>
      <c r="Q38" s="13"/>
      <c r="R38" s="13">
        <v>2</v>
      </c>
      <c r="S38" s="13">
        <v>4</v>
      </c>
      <c r="T38" s="13">
        <v>11</v>
      </c>
      <c r="U38" s="14">
        <v>1</v>
      </c>
      <c r="V38" s="31">
        <f>SUM(Tabelle2[[#This Row],[Spalte16]:[Spalte21]])</f>
        <v>18</v>
      </c>
    </row>
    <row r="39" spans="1:22" x14ac:dyDescent="0.3">
      <c r="A39" s="28" t="s">
        <v>55</v>
      </c>
      <c r="B39" s="12"/>
      <c r="C39" s="13"/>
      <c r="D39" s="13"/>
      <c r="E39" s="13"/>
      <c r="F39" s="13"/>
      <c r="G39" s="14"/>
      <c r="H39" s="10">
        <f>SUM(Tabelle2[[#This Row],[Spalte2]:[Spalte7]])</f>
        <v>0</v>
      </c>
      <c r="I39" s="16"/>
      <c r="J39" s="13"/>
      <c r="K39" s="13"/>
      <c r="L39" s="13"/>
      <c r="M39" s="13"/>
      <c r="N39" s="14"/>
      <c r="O39" s="10">
        <f>SUM(Tabelle2[[#This Row],[Spalte9]:[Spalte14]])</f>
        <v>0</v>
      </c>
      <c r="P39" s="16"/>
      <c r="Q39" s="13"/>
      <c r="R39" s="13"/>
      <c r="S39" s="13"/>
      <c r="T39" s="13"/>
      <c r="U39" s="14"/>
      <c r="V39" s="31">
        <f>SUM(Tabelle2[[#This Row],[Spalte16]:[Spalte21]])</f>
        <v>0</v>
      </c>
    </row>
    <row r="40" spans="1:22" x14ac:dyDescent="0.3">
      <c r="A40" s="28" t="s">
        <v>56</v>
      </c>
      <c r="B40" s="12"/>
      <c r="C40" s="13"/>
      <c r="D40" s="13"/>
      <c r="E40" s="13">
        <v>1</v>
      </c>
      <c r="F40" s="13"/>
      <c r="G40" s="14"/>
      <c r="H40" s="10">
        <f>SUM(Tabelle2[[#This Row],[Spalte2]:[Spalte7]])</f>
        <v>1</v>
      </c>
      <c r="I40" s="16"/>
      <c r="J40" s="13">
        <v>1</v>
      </c>
      <c r="K40" s="13"/>
      <c r="L40" s="13"/>
      <c r="M40" s="13"/>
      <c r="N40" s="14"/>
      <c r="O40" s="10">
        <f>SUM(Tabelle2[[#This Row],[Spalte9]:[Spalte14]])</f>
        <v>1</v>
      </c>
      <c r="P40" s="16">
        <v>3</v>
      </c>
      <c r="Q40" s="13"/>
      <c r="R40" s="13">
        <v>3</v>
      </c>
      <c r="S40" s="13"/>
      <c r="T40" s="13"/>
      <c r="U40" s="14"/>
      <c r="V40" s="31">
        <f>SUM(Tabelle2[[#This Row],[Spalte16]:[Spalte21]])</f>
        <v>6</v>
      </c>
    </row>
    <row r="41" spans="1:22" x14ac:dyDescent="0.3">
      <c r="A41" s="28" t="s">
        <v>95</v>
      </c>
      <c r="B41" s="12"/>
      <c r="C41" s="13"/>
      <c r="D41" s="13"/>
      <c r="E41" s="13"/>
      <c r="F41" s="13"/>
      <c r="G41" s="14"/>
      <c r="H41" s="10">
        <f>SUM(Tabelle2[[#This Row],[Spalte2]:[Spalte7]])</f>
        <v>0</v>
      </c>
      <c r="I41" s="16"/>
      <c r="J41" s="13"/>
      <c r="K41" s="13"/>
      <c r="L41" s="13"/>
      <c r="M41" s="13"/>
      <c r="N41" s="14"/>
      <c r="O41" s="10">
        <f>SUM(Tabelle2[[#This Row],[Spalte9]:[Spalte14]])</f>
        <v>0</v>
      </c>
      <c r="P41" s="16"/>
      <c r="Q41" s="13"/>
      <c r="R41" s="13"/>
      <c r="S41" s="13"/>
      <c r="T41" s="13"/>
      <c r="U41" s="14"/>
      <c r="V41" s="31">
        <f>SUM(Tabelle2[[#This Row],[Spalte16]:[Spalte21]])</f>
        <v>0</v>
      </c>
    </row>
    <row r="42" spans="1:22" x14ac:dyDescent="0.3">
      <c r="A42" s="28" t="s">
        <v>57</v>
      </c>
      <c r="B42" s="12"/>
      <c r="C42" s="13"/>
      <c r="D42" s="13"/>
      <c r="E42" s="13"/>
      <c r="F42" s="13"/>
      <c r="G42" s="14"/>
      <c r="H42" s="10">
        <f>SUM(Tabelle2[[#This Row],[Spalte2]:[Spalte7]])</f>
        <v>0</v>
      </c>
      <c r="I42" s="16"/>
      <c r="J42" s="13"/>
      <c r="K42" s="13">
        <v>1</v>
      </c>
      <c r="L42" s="13"/>
      <c r="M42" s="13"/>
      <c r="N42" s="14"/>
      <c r="O42" s="10">
        <f>SUM(Tabelle2[[#This Row],[Spalte9]:[Spalte14]])</f>
        <v>1</v>
      </c>
      <c r="P42" s="16"/>
      <c r="Q42" s="13"/>
      <c r="R42" s="13"/>
      <c r="S42" s="13"/>
      <c r="T42" s="13"/>
      <c r="U42" s="14"/>
      <c r="V42" s="31">
        <f>SUM(Tabelle2[[#This Row],[Spalte16]:[Spalte21]])</f>
        <v>0</v>
      </c>
    </row>
    <row r="43" spans="1:22" x14ac:dyDescent="0.3">
      <c r="A43" s="28" t="s">
        <v>58</v>
      </c>
      <c r="B43" s="12"/>
      <c r="C43" s="13"/>
      <c r="D43" s="13"/>
      <c r="E43" s="13"/>
      <c r="F43" s="13"/>
      <c r="G43" s="14"/>
      <c r="H43" s="10">
        <f>SUM(Tabelle2[[#This Row],[Spalte2]:[Spalte7]])</f>
        <v>0</v>
      </c>
      <c r="I43" s="16"/>
      <c r="J43" s="13"/>
      <c r="K43" s="13"/>
      <c r="L43" s="13"/>
      <c r="M43" s="13"/>
      <c r="N43" s="14"/>
      <c r="O43" s="10">
        <f>SUM(Tabelle2[[#This Row],[Spalte9]:[Spalte14]])</f>
        <v>0</v>
      </c>
      <c r="P43" s="16"/>
      <c r="Q43" s="13"/>
      <c r="R43" s="13"/>
      <c r="S43" s="13"/>
      <c r="T43" s="13"/>
      <c r="U43" s="14"/>
      <c r="V43" s="31">
        <f>SUM(Tabelle2[[#This Row],[Spalte16]:[Spalte21]])</f>
        <v>0</v>
      </c>
    </row>
    <row r="44" spans="1:22" x14ac:dyDescent="0.3">
      <c r="A44" s="28" t="s">
        <v>59</v>
      </c>
      <c r="B44" s="12"/>
      <c r="C44" s="13"/>
      <c r="D44" s="13">
        <v>7</v>
      </c>
      <c r="E44" s="13">
        <v>7</v>
      </c>
      <c r="F44" s="13"/>
      <c r="G44" s="14"/>
      <c r="H44" s="10">
        <f>SUM(Tabelle2[[#This Row],[Spalte2]:[Spalte7]])</f>
        <v>14</v>
      </c>
      <c r="I44" s="16"/>
      <c r="J44" s="13"/>
      <c r="K44" s="13"/>
      <c r="L44" s="13"/>
      <c r="M44" s="13"/>
      <c r="N44" s="14"/>
      <c r="O44" s="10">
        <f>SUM(Tabelle2[[#This Row],[Spalte9]:[Spalte14]])</f>
        <v>0</v>
      </c>
      <c r="P44" s="16">
        <v>3</v>
      </c>
      <c r="Q44" s="13">
        <v>2</v>
      </c>
      <c r="R44" s="13"/>
      <c r="S44" s="13"/>
      <c r="T44" s="13"/>
      <c r="U44" s="14"/>
      <c r="V44" s="31">
        <f>SUM(Tabelle2[[#This Row],[Spalte16]:[Spalte21]])</f>
        <v>5</v>
      </c>
    </row>
    <row r="45" spans="1:22" x14ac:dyDescent="0.3">
      <c r="A45" s="28" t="s">
        <v>60</v>
      </c>
      <c r="B45" s="12"/>
      <c r="C45" s="13"/>
      <c r="D45" s="13"/>
      <c r="E45" s="13"/>
      <c r="F45" s="13"/>
      <c r="G45" s="14"/>
      <c r="H45" s="10">
        <f>SUM(Tabelle2[[#This Row],[Spalte2]:[Spalte7]])</f>
        <v>0</v>
      </c>
      <c r="I45" s="16"/>
      <c r="J45" s="13"/>
      <c r="K45" s="13"/>
      <c r="L45" s="13"/>
      <c r="M45" s="13"/>
      <c r="N45" s="14"/>
      <c r="O45" s="10">
        <f>SUM(Tabelle2[[#This Row],[Spalte9]:[Spalte14]])</f>
        <v>0</v>
      </c>
      <c r="P45" s="16">
        <v>20</v>
      </c>
      <c r="Q45" s="13">
        <v>12</v>
      </c>
      <c r="R45" s="13"/>
      <c r="S45" s="13"/>
      <c r="T45" s="13"/>
      <c r="U45" s="14"/>
      <c r="V45" s="31">
        <f>SUM(Tabelle2[[#This Row],[Spalte16]:[Spalte21]])</f>
        <v>32</v>
      </c>
    </row>
    <row r="46" spans="1:22" x14ac:dyDescent="0.3">
      <c r="A46" s="28" t="s">
        <v>98</v>
      </c>
      <c r="B46" s="12"/>
      <c r="C46" s="13"/>
      <c r="D46" s="13"/>
      <c r="E46" s="13"/>
      <c r="F46" s="13"/>
      <c r="G46" s="14"/>
      <c r="H46" s="10">
        <f>SUM(Tabelle2[[#This Row],[Spalte2]:[Spalte7]])</f>
        <v>0</v>
      </c>
      <c r="I46" s="16"/>
      <c r="J46" s="13"/>
      <c r="K46" s="13"/>
      <c r="L46" s="13"/>
      <c r="M46" s="13"/>
      <c r="N46" s="14"/>
      <c r="O46" s="10">
        <f>SUM(Tabelle2[[#This Row],[Spalte9]:[Spalte14]])</f>
        <v>0</v>
      </c>
      <c r="P46" s="16"/>
      <c r="Q46" s="13"/>
      <c r="R46" s="13"/>
      <c r="S46" s="13"/>
      <c r="T46" s="13"/>
      <c r="U46" s="14"/>
      <c r="V46" s="31">
        <f>SUM(Tabelle2[[#This Row],[Spalte16]:[Spalte21]])</f>
        <v>0</v>
      </c>
    </row>
    <row r="47" spans="1:22" x14ac:dyDescent="0.3">
      <c r="A47" s="28" t="s">
        <v>61</v>
      </c>
      <c r="B47" s="12"/>
      <c r="C47" s="13"/>
      <c r="D47" s="13"/>
      <c r="E47" s="13"/>
      <c r="F47" s="13"/>
      <c r="G47" s="14"/>
      <c r="H47" s="10">
        <f>SUM(Tabelle2[[#This Row],[Spalte2]:[Spalte7]])</f>
        <v>0</v>
      </c>
      <c r="I47" s="16"/>
      <c r="J47" s="13"/>
      <c r="K47" s="13"/>
      <c r="L47" s="13"/>
      <c r="M47" s="13"/>
      <c r="N47" s="14"/>
      <c r="O47" s="10">
        <f>SUM(Tabelle2[[#This Row],[Spalte9]:[Spalte14]])</f>
        <v>0</v>
      </c>
      <c r="P47" s="16"/>
      <c r="Q47" s="13"/>
      <c r="R47" s="13"/>
      <c r="S47" s="13"/>
      <c r="T47" s="13"/>
      <c r="U47" s="14"/>
      <c r="V47" s="31">
        <f>SUM(Tabelle2[[#This Row],[Spalte16]:[Spalte21]])</f>
        <v>0</v>
      </c>
    </row>
    <row r="48" spans="1:22" x14ac:dyDescent="0.3">
      <c r="A48" s="28" t="s">
        <v>96</v>
      </c>
      <c r="B48" s="12"/>
      <c r="C48" s="13"/>
      <c r="D48" s="13">
        <v>1</v>
      </c>
      <c r="E48" s="13"/>
      <c r="F48" s="13"/>
      <c r="G48" s="14"/>
      <c r="H48" s="10">
        <f>SUM(Tabelle2[[#This Row],[Spalte2]:[Spalte7]])</f>
        <v>1</v>
      </c>
      <c r="I48" s="16"/>
      <c r="J48" s="13"/>
      <c r="K48" s="13"/>
      <c r="L48" s="13"/>
      <c r="M48" s="13"/>
      <c r="N48" s="14"/>
      <c r="O48" s="10">
        <f>SUM(Tabelle2[[#This Row],[Spalte9]:[Spalte14]])</f>
        <v>0</v>
      </c>
      <c r="P48" s="16"/>
      <c r="Q48" s="13"/>
      <c r="R48" s="13"/>
      <c r="S48" s="13"/>
      <c r="T48" s="13"/>
      <c r="U48" s="14"/>
      <c r="V48" s="31">
        <f>SUM(Tabelle2[[#This Row],[Spalte16]:[Spalte21]])</f>
        <v>0</v>
      </c>
    </row>
    <row r="49" spans="1:22" x14ac:dyDescent="0.3">
      <c r="A49" s="28" t="s">
        <v>62</v>
      </c>
      <c r="B49" s="12"/>
      <c r="C49" s="13"/>
      <c r="D49" s="13"/>
      <c r="E49" s="13"/>
      <c r="F49" s="13"/>
      <c r="G49" s="14"/>
      <c r="H49" s="10">
        <f>SUM(Tabelle2[[#This Row],[Spalte2]:[Spalte7]])</f>
        <v>0</v>
      </c>
      <c r="I49" s="16">
        <v>2</v>
      </c>
      <c r="J49" s="13">
        <v>1</v>
      </c>
      <c r="K49" s="13">
        <v>1</v>
      </c>
      <c r="L49" s="13"/>
      <c r="M49" s="13"/>
      <c r="N49" s="14"/>
      <c r="O49" s="10">
        <f>SUM(Tabelle2[[#This Row],[Spalte9]:[Spalte14]])</f>
        <v>4</v>
      </c>
      <c r="P49" s="16"/>
      <c r="Q49" s="13"/>
      <c r="R49" s="13"/>
      <c r="S49" s="13"/>
      <c r="T49" s="13"/>
      <c r="U49" s="14"/>
      <c r="V49" s="31">
        <f>SUM(Tabelle2[[#This Row],[Spalte16]:[Spalte21]])</f>
        <v>0</v>
      </c>
    </row>
    <row r="50" spans="1:22" x14ac:dyDescent="0.3">
      <c r="A50" s="28" t="s">
        <v>63</v>
      </c>
      <c r="B50" s="12"/>
      <c r="C50" s="13"/>
      <c r="D50" s="13"/>
      <c r="E50" s="13"/>
      <c r="F50" s="13"/>
      <c r="G50" s="14"/>
      <c r="H50" s="10">
        <f>SUM(Tabelle2[[#This Row],[Spalte2]:[Spalte7]])</f>
        <v>0</v>
      </c>
      <c r="I50" s="16"/>
      <c r="J50" s="13"/>
      <c r="K50" s="13"/>
      <c r="L50" s="13"/>
      <c r="M50" s="13"/>
      <c r="N50" s="14"/>
      <c r="O50" s="10">
        <f>SUM(Tabelle2[[#This Row],[Spalte9]:[Spalte14]])</f>
        <v>0</v>
      </c>
      <c r="P50" s="16"/>
      <c r="Q50" s="13"/>
      <c r="R50" s="13"/>
      <c r="S50" s="13"/>
      <c r="T50" s="13"/>
      <c r="U50" s="14"/>
      <c r="V50" s="31">
        <f>SUM(Tabelle2[[#This Row],[Spalte16]:[Spalte21]])</f>
        <v>0</v>
      </c>
    </row>
    <row r="51" spans="1:22" x14ac:dyDescent="0.3">
      <c r="A51" s="28" t="s">
        <v>64</v>
      </c>
      <c r="B51" s="12">
        <v>11</v>
      </c>
      <c r="C51" s="13"/>
      <c r="D51" s="13">
        <v>9</v>
      </c>
      <c r="E51" s="13"/>
      <c r="F51" s="13"/>
      <c r="G51" s="14"/>
      <c r="H51" s="10">
        <f>SUM(Tabelle2[[#This Row],[Spalte2]:[Spalte7]])</f>
        <v>20</v>
      </c>
      <c r="I51" s="16">
        <v>1</v>
      </c>
      <c r="J51" s="13"/>
      <c r="K51" s="13"/>
      <c r="L51" s="13"/>
      <c r="M51" s="13"/>
      <c r="N51" s="14"/>
      <c r="O51" s="10">
        <f>SUM(Tabelle2[[#This Row],[Spalte9]:[Spalte14]])</f>
        <v>1</v>
      </c>
      <c r="P51" s="16"/>
      <c r="Q51" s="13"/>
      <c r="R51" s="13"/>
      <c r="S51" s="13"/>
      <c r="T51" s="13"/>
      <c r="U51" s="14"/>
      <c r="V51" s="31">
        <f>SUM(Tabelle2[[#This Row],[Spalte16]:[Spalte21]])</f>
        <v>0</v>
      </c>
    </row>
    <row r="52" spans="1:22" x14ac:dyDescent="0.3">
      <c r="A52" s="28" t="s">
        <v>97</v>
      </c>
      <c r="B52" s="12"/>
      <c r="C52" s="13"/>
      <c r="D52" s="13"/>
      <c r="E52" s="13"/>
      <c r="F52" s="13"/>
      <c r="G52" s="14"/>
      <c r="H52" s="10">
        <f>SUM(Tabelle2[[#This Row],[Spalte2]:[Spalte7]])</f>
        <v>0</v>
      </c>
      <c r="I52" s="16"/>
      <c r="J52" s="13"/>
      <c r="K52" s="13"/>
      <c r="L52" s="13"/>
      <c r="M52" s="13"/>
      <c r="N52" s="14"/>
      <c r="O52" s="10">
        <f>SUM(Tabelle2[[#This Row],[Spalte9]:[Spalte14]])</f>
        <v>0</v>
      </c>
      <c r="P52" s="16"/>
      <c r="Q52" s="13"/>
      <c r="R52" s="13"/>
      <c r="S52" s="13"/>
      <c r="T52" s="13"/>
      <c r="U52" s="14"/>
      <c r="V52" s="31">
        <f>SUM(Tabelle2[[#This Row],[Spalte16]:[Spalte21]])</f>
        <v>0</v>
      </c>
    </row>
    <row r="53" spans="1:22" x14ac:dyDescent="0.3">
      <c r="A53" s="28" t="s">
        <v>65</v>
      </c>
      <c r="B53" s="12"/>
      <c r="C53" s="13"/>
      <c r="D53" s="13"/>
      <c r="E53" s="13"/>
      <c r="F53" s="13"/>
      <c r="G53" s="14"/>
      <c r="H53" s="10">
        <f>SUM(Tabelle2[[#This Row],[Spalte2]:[Spalte7]])</f>
        <v>0</v>
      </c>
      <c r="I53" s="16"/>
      <c r="J53" s="13"/>
      <c r="K53" s="13"/>
      <c r="L53" s="13"/>
      <c r="M53" s="13"/>
      <c r="N53" s="14"/>
      <c r="O53" s="10">
        <f>SUM(Tabelle2[[#This Row],[Spalte9]:[Spalte14]])</f>
        <v>0</v>
      </c>
      <c r="P53" s="16"/>
      <c r="Q53" s="13"/>
      <c r="R53" s="13"/>
      <c r="S53" s="13"/>
      <c r="T53" s="13"/>
      <c r="U53" s="14"/>
      <c r="V53" s="31">
        <f>SUM(Tabelle2[[#This Row],[Spalte16]:[Spalte21]])</f>
        <v>0</v>
      </c>
    </row>
    <row r="54" spans="1:22" x14ac:dyDescent="0.3">
      <c r="A54" s="28" t="s">
        <v>66</v>
      </c>
      <c r="B54" s="12"/>
      <c r="C54" s="13"/>
      <c r="D54" s="13"/>
      <c r="E54" s="13"/>
      <c r="F54" s="13"/>
      <c r="G54" s="14"/>
      <c r="H54" s="10">
        <f>SUM(Tabelle2[[#This Row],[Spalte2]:[Spalte7]])</f>
        <v>0</v>
      </c>
      <c r="I54" s="16"/>
      <c r="J54" s="13"/>
      <c r="K54" s="13"/>
      <c r="L54" s="13"/>
      <c r="M54" s="13"/>
      <c r="N54" s="14"/>
      <c r="O54" s="10">
        <f>SUM(Tabelle2[[#This Row],[Spalte9]:[Spalte14]])</f>
        <v>0</v>
      </c>
      <c r="P54" s="16"/>
      <c r="Q54" s="13"/>
      <c r="R54" s="13"/>
      <c r="S54" s="13"/>
      <c r="T54" s="13"/>
      <c r="U54" s="14"/>
      <c r="V54" s="31">
        <f>SUM(Tabelle2[[#This Row],[Spalte16]:[Spalte21]])</f>
        <v>0</v>
      </c>
    </row>
    <row r="55" spans="1:22" x14ac:dyDescent="0.3">
      <c r="A55" s="29" t="s">
        <v>67</v>
      </c>
      <c r="B55" s="12"/>
      <c r="C55" s="13"/>
      <c r="D55" s="13"/>
      <c r="E55" s="13"/>
      <c r="F55" s="13"/>
      <c r="G55" s="14"/>
      <c r="H55" s="10">
        <f>SUM(Tabelle2[[#This Row],[Spalte2]:[Spalte7]])</f>
        <v>0</v>
      </c>
      <c r="I55" s="16"/>
      <c r="J55" s="13"/>
      <c r="K55" s="13"/>
      <c r="L55" s="13"/>
      <c r="M55" s="13"/>
      <c r="N55" s="14">
        <v>16</v>
      </c>
      <c r="O55" s="10">
        <f>SUM(Tabelle2[[#This Row],[Spalte9]:[Spalte14]])</f>
        <v>16</v>
      </c>
      <c r="P55" s="16"/>
      <c r="Q55" s="13"/>
      <c r="R55" s="13"/>
      <c r="S55" s="13">
        <v>2</v>
      </c>
      <c r="T55" s="13"/>
      <c r="U55" s="14"/>
      <c r="V55" s="31">
        <f>SUM(Tabelle2[[#This Row],[Spalte16]:[Spalte21]])</f>
        <v>2</v>
      </c>
    </row>
    <row r="56" spans="1:22" x14ac:dyDescent="0.3">
      <c r="A56" s="28" t="s">
        <v>68</v>
      </c>
      <c r="B56" s="12"/>
      <c r="C56" s="13"/>
      <c r="D56" s="13"/>
      <c r="E56" s="13"/>
      <c r="F56" s="13"/>
      <c r="G56" s="14">
        <v>1</v>
      </c>
      <c r="H56" s="10">
        <f>SUM(Tabelle2[[#This Row],[Spalte2]:[Spalte7]])</f>
        <v>1</v>
      </c>
      <c r="I56" s="16"/>
      <c r="J56" s="13"/>
      <c r="K56" s="13"/>
      <c r="L56" s="13"/>
      <c r="M56" s="13"/>
      <c r="N56" s="14">
        <v>1</v>
      </c>
      <c r="O56" s="10">
        <f>SUM(Tabelle2[[#This Row],[Spalte9]:[Spalte14]])</f>
        <v>1</v>
      </c>
      <c r="P56" s="16"/>
      <c r="Q56" s="13"/>
      <c r="R56" s="13"/>
      <c r="S56" s="13"/>
      <c r="T56" s="13"/>
      <c r="U56" s="14"/>
      <c r="V56" s="31">
        <f>SUM(Tabelle2[[#This Row],[Spalte16]:[Spalte21]])</f>
        <v>0</v>
      </c>
    </row>
    <row r="57" spans="1:22" x14ac:dyDescent="0.3">
      <c r="A57" s="28" t="s">
        <v>69</v>
      </c>
      <c r="B57" s="12"/>
      <c r="C57" s="13">
        <v>4</v>
      </c>
      <c r="D57" s="13"/>
      <c r="E57" s="13">
        <v>2</v>
      </c>
      <c r="F57" s="13"/>
      <c r="G57" s="14"/>
      <c r="H57" s="10">
        <f>SUM(Tabelle2[[#This Row],[Spalte2]:[Spalte7]])</f>
        <v>6</v>
      </c>
      <c r="I57" s="16"/>
      <c r="J57" s="13"/>
      <c r="K57" s="13"/>
      <c r="L57" s="13"/>
      <c r="M57" s="13"/>
      <c r="N57" s="14"/>
      <c r="O57" s="10">
        <f>SUM(Tabelle2[[#This Row],[Spalte9]:[Spalte14]])</f>
        <v>0</v>
      </c>
      <c r="P57" s="16"/>
      <c r="Q57" s="13"/>
      <c r="R57" s="13"/>
      <c r="S57" s="13"/>
      <c r="T57" s="13"/>
      <c r="U57" s="14"/>
      <c r="V57" s="31">
        <f>SUM(Tabelle2[[#This Row],[Spalte16]:[Spalte21]])</f>
        <v>0</v>
      </c>
    </row>
    <row r="58" spans="1:22" x14ac:dyDescent="0.3">
      <c r="A58" s="28" t="s">
        <v>70</v>
      </c>
      <c r="B58" s="12"/>
      <c r="C58" s="13">
        <v>4</v>
      </c>
      <c r="D58" s="13">
        <v>1</v>
      </c>
      <c r="E58" s="13"/>
      <c r="F58" s="13"/>
      <c r="G58" s="14"/>
      <c r="H58" s="10">
        <f>SUM(Tabelle2[[#This Row],[Spalte2]:[Spalte7]])</f>
        <v>5</v>
      </c>
      <c r="I58" s="16"/>
      <c r="J58" s="13"/>
      <c r="K58" s="13"/>
      <c r="L58" s="13"/>
      <c r="M58" s="13"/>
      <c r="N58" s="14"/>
      <c r="O58" s="10">
        <f>SUM(Tabelle2[[#This Row],[Spalte9]:[Spalte14]])</f>
        <v>0</v>
      </c>
      <c r="P58" s="16"/>
      <c r="Q58" s="13"/>
      <c r="R58" s="13"/>
      <c r="S58" s="13"/>
      <c r="T58" s="13"/>
      <c r="U58" s="14"/>
      <c r="V58" s="31">
        <f>SUM(Tabelle2[[#This Row],[Spalte16]:[Spalte21]])</f>
        <v>0</v>
      </c>
    </row>
    <row r="59" spans="1:22" x14ac:dyDescent="0.3">
      <c r="A59" s="28" t="s">
        <v>71</v>
      </c>
      <c r="B59" s="12"/>
      <c r="C59" s="13">
        <v>3</v>
      </c>
      <c r="D59" s="13"/>
      <c r="E59" s="13">
        <v>4</v>
      </c>
      <c r="F59" s="13"/>
      <c r="G59" s="14"/>
      <c r="H59" s="10">
        <f>SUM(Tabelle2[[#This Row],[Spalte2]:[Spalte7]])</f>
        <v>7</v>
      </c>
      <c r="I59" s="16">
        <v>9</v>
      </c>
      <c r="J59" s="13"/>
      <c r="K59" s="13">
        <v>2</v>
      </c>
      <c r="L59" s="13"/>
      <c r="M59" s="13">
        <v>1</v>
      </c>
      <c r="N59" s="14">
        <v>4</v>
      </c>
      <c r="O59" s="10">
        <f>SUM(Tabelle2[[#This Row],[Spalte9]:[Spalte14]])</f>
        <v>16</v>
      </c>
      <c r="P59" s="16">
        <v>39</v>
      </c>
      <c r="Q59" s="13">
        <v>51</v>
      </c>
      <c r="R59" s="13"/>
      <c r="S59" s="13"/>
      <c r="T59" s="13">
        <v>6</v>
      </c>
      <c r="U59" s="14"/>
      <c r="V59" s="31">
        <f>SUM(Tabelle2[[#This Row],[Spalte16]:[Spalte21]])</f>
        <v>96</v>
      </c>
    </row>
    <row r="60" spans="1:22" x14ac:dyDescent="0.3">
      <c r="A60" s="28" t="s">
        <v>72</v>
      </c>
      <c r="B60" s="12"/>
      <c r="C60" s="13"/>
      <c r="D60" s="13"/>
      <c r="E60" s="13">
        <v>1</v>
      </c>
      <c r="F60" s="13">
        <v>1</v>
      </c>
      <c r="G60" s="14"/>
      <c r="H60" s="10">
        <f>SUM(Tabelle2[[#This Row],[Spalte2]:[Spalte7]])</f>
        <v>2</v>
      </c>
      <c r="I60" s="16"/>
      <c r="J60" s="13"/>
      <c r="K60" s="13">
        <v>4</v>
      </c>
      <c r="L60" s="13">
        <v>3</v>
      </c>
      <c r="M60" s="13">
        <v>22</v>
      </c>
      <c r="N60" s="14">
        <v>6</v>
      </c>
      <c r="O60" s="10">
        <f>SUM(Tabelle2[[#This Row],[Spalte9]:[Spalte14]])</f>
        <v>35</v>
      </c>
      <c r="P60" s="16">
        <v>1</v>
      </c>
      <c r="Q60" s="13">
        <v>1</v>
      </c>
      <c r="R60" s="13"/>
      <c r="S60" s="13"/>
      <c r="T60" s="13"/>
      <c r="U60" s="14"/>
      <c r="V60" s="31">
        <f>SUM(Tabelle2[[#This Row],[Spalte16]:[Spalte21]])</f>
        <v>2</v>
      </c>
    </row>
    <row r="61" spans="1:22" x14ac:dyDescent="0.3">
      <c r="A61" s="28" t="s">
        <v>73</v>
      </c>
      <c r="B61" s="12"/>
      <c r="C61" s="13"/>
      <c r="D61" s="13"/>
      <c r="E61" s="13"/>
      <c r="F61" s="13">
        <v>3</v>
      </c>
      <c r="G61" s="14"/>
      <c r="H61" s="10">
        <f>SUM(Tabelle2[[#This Row],[Spalte2]:[Spalte7]])</f>
        <v>3</v>
      </c>
      <c r="I61" s="16"/>
      <c r="J61" s="13"/>
      <c r="K61" s="13"/>
      <c r="L61" s="13"/>
      <c r="M61" s="13">
        <v>2</v>
      </c>
      <c r="N61" s="14"/>
      <c r="O61" s="10">
        <f>SUM(Tabelle2[[#This Row],[Spalte9]:[Spalte14]])</f>
        <v>2</v>
      </c>
      <c r="P61" s="16"/>
      <c r="Q61" s="13"/>
      <c r="R61" s="13"/>
      <c r="S61" s="13"/>
      <c r="T61" s="13"/>
      <c r="U61" s="14"/>
      <c r="V61" s="31">
        <f>SUM(Tabelle2[[#This Row],[Spalte16]:[Spalte21]])</f>
        <v>0</v>
      </c>
    </row>
    <row r="62" spans="1:22" x14ac:dyDescent="0.3">
      <c r="A62" s="28" t="s">
        <v>74</v>
      </c>
      <c r="B62" s="12"/>
      <c r="C62" s="13"/>
      <c r="D62" s="13"/>
      <c r="E62" s="13"/>
      <c r="F62" s="13"/>
      <c r="G62" s="14">
        <v>2</v>
      </c>
      <c r="H62" s="10">
        <f>SUM(Tabelle2[[#This Row],[Spalte2]:[Spalte7]])</f>
        <v>2</v>
      </c>
      <c r="I62" s="16"/>
      <c r="J62" s="13"/>
      <c r="K62" s="13">
        <v>1</v>
      </c>
      <c r="L62" s="13">
        <v>16</v>
      </c>
      <c r="M62" s="13">
        <v>17</v>
      </c>
      <c r="N62" s="14">
        <v>11</v>
      </c>
      <c r="O62" s="10">
        <f>SUM(Tabelle2[[#This Row],[Spalte9]:[Spalte14]])</f>
        <v>45</v>
      </c>
      <c r="P62" s="16"/>
      <c r="Q62" s="13"/>
      <c r="R62" s="13"/>
      <c r="S62" s="13"/>
      <c r="T62" s="13"/>
      <c r="U62" s="14">
        <v>1</v>
      </c>
      <c r="V62" s="31">
        <f>SUM(Tabelle2[[#This Row],[Spalte16]:[Spalte21]])</f>
        <v>1</v>
      </c>
    </row>
    <row r="63" spans="1:22" x14ac:dyDescent="0.3">
      <c r="A63" s="28" t="s">
        <v>75</v>
      </c>
      <c r="B63" s="12"/>
      <c r="C63" s="13"/>
      <c r="D63" s="13"/>
      <c r="E63" s="13"/>
      <c r="F63" s="13"/>
      <c r="G63" s="14"/>
      <c r="H63" s="10">
        <f>SUM(Tabelle2[[#This Row],[Spalte2]:[Spalte7]])</f>
        <v>0</v>
      </c>
      <c r="I63" s="16"/>
      <c r="J63" s="13"/>
      <c r="K63" s="13"/>
      <c r="L63" s="13"/>
      <c r="M63" s="13"/>
      <c r="N63" s="14"/>
      <c r="O63" s="10">
        <f>SUM(Tabelle2[[#This Row],[Spalte9]:[Spalte14]])</f>
        <v>0</v>
      </c>
      <c r="P63" s="16"/>
      <c r="Q63" s="13"/>
      <c r="R63" s="13"/>
      <c r="S63" s="13"/>
      <c r="T63" s="13"/>
      <c r="U63" s="14"/>
      <c r="V63" s="31">
        <f>SUM(Tabelle2[[#This Row],[Spalte16]:[Spalte21]])</f>
        <v>0</v>
      </c>
    </row>
    <row r="64" spans="1:22" x14ac:dyDescent="0.3">
      <c r="A64" s="28" t="s">
        <v>76</v>
      </c>
      <c r="B64" s="12"/>
      <c r="C64" s="13"/>
      <c r="D64" s="13"/>
      <c r="E64" s="13"/>
      <c r="F64" s="13"/>
      <c r="G64" s="14"/>
      <c r="H64" s="10">
        <f>SUM(Tabelle2[[#This Row],[Spalte2]:[Spalte7]])</f>
        <v>0</v>
      </c>
      <c r="I64" s="16"/>
      <c r="J64" s="13"/>
      <c r="K64" s="13"/>
      <c r="L64" s="13"/>
      <c r="M64" s="13"/>
      <c r="N64" s="14"/>
      <c r="O64" s="10">
        <f>SUM(Tabelle2[[#This Row],[Spalte9]:[Spalte14]])</f>
        <v>0</v>
      </c>
      <c r="P64" s="16"/>
      <c r="Q64" s="13"/>
      <c r="R64" s="13"/>
      <c r="S64" s="13"/>
      <c r="T64" s="13"/>
      <c r="U64" s="14"/>
      <c r="V64" s="31">
        <f>SUM(Tabelle2[[#This Row],[Spalte16]:[Spalte21]])</f>
        <v>0</v>
      </c>
    </row>
    <row r="65" spans="1:22" x14ac:dyDescent="0.3">
      <c r="A65" s="28" t="s">
        <v>77</v>
      </c>
      <c r="B65" s="12"/>
      <c r="C65" s="13"/>
      <c r="D65" s="13"/>
      <c r="E65" s="13"/>
      <c r="F65" s="13"/>
      <c r="G65" s="14"/>
      <c r="H65" s="10">
        <f>SUM(Tabelle2[[#This Row],[Spalte2]:[Spalte7]])</f>
        <v>0</v>
      </c>
      <c r="I65" s="16"/>
      <c r="J65" s="13"/>
      <c r="K65" s="13"/>
      <c r="L65" s="13"/>
      <c r="M65" s="13"/>
      <c r="N65" s="14"/>
      <c r="O65" s="10">
        <f>SUM(Tabelle2[[#This Row],[Spalte9]:[Spalte14]])</f>
        <v>0</v>
      </c>
      <c r="P65" s="16"/>
      <c r="Q65" s="13"/>
      <c r="R65" s="13"/>
      <c r="S65" s="13"/>
      <c r="T65" s="13"/>
      <c r="U65" s="14"/>
      <c r="V65" s="31">
        <f>SUM(Tabelle2[[#This Row],[Spalte16]:[Spalte21]])</f>
        <v>0</v>
      </c>
    </row>
    <row r="66" spans="1:22" x14ac:dyDescent="0.3">
      <c r="A66" s="28" t="s">
        <v>775</v>
      </c>
      <c r="B66" s="12"/>
      <c r="C66" s="13"/>
      <c r="D66" s="13"/>
      <c r="E66" s="13"/>
      <c r="F66" s="13"/>
      <c r="G66" s="14"/>
      <c r="H66" s="10">
        <f>SUM(Tabelle2[[#This Row],[Spalte2]:[Spalte7]])</f>
        <v>0</v>
      </c>
      <c r="I66" s="16"/>
      <c r="J66" s="13"/>
      <c r="K66" s="13"/>
      <c r="L66" s="13"/>
      <c r="M66" s="13"/>
      <c r="N66" s="14"/>
      <c r="O66" s="10">
        <f>SUM(Tabelle2[[#This Row],[Spalte9]:[Spalte14]])</f>
        <v>0</v>
      </c>
      <c r="P66" s="16"/>
      <c r="Q66" s="13"/>
      <c r="R66" s="13"/>
      <c r="S66" s="13"/>
      <c r="T66" s="13"/>
      <c r="U66" s="14"/>
      <c r="V66" s="31">
        <f>SUM(Tabelle2[[#This Row],[Spalte16]:[Spalte21]])</f>
        <v>0</v>
      </c>
    </row>
    <row r="67" spans="1:22" x14ac:dyDescent="0.3">
      <c r="A67" s="28" t="s">
        <v>100</v>
      </c>
      <c r="B67" s="12"/>
      <c r="C67" s="13"/>
      <c r="D67" s="13"/>
      <c r="E67" s="13"/>
      <c r="F67" s="13">
        <v>1</v>
      </c>
      <c r="G67" s="14"/>
      <c r="H67" s="10">
        <f>SUM(Tabelle2[[#This Row],[Spalte2]:[Spalte7]])</f>
        <v>1</v>
      </c>
      <c r="I67" s="16"/>
      <c r="J67" s="13"/>
      <c r="K67" s="13"/>
      <c r="L67" s="13"/>
      <c r="M67" s="13"/>
      <c r="N67" s="14"/>
      <c r="O67" s="10">
        <f>SUM(Tabelle2[[#This Row],[Spalte9]:[Spalte14]])</f>
        <v>0</v>
      </c>
      <c r="P67" s="16"/>
      <c r="Q67" s="13"/>
      <c r="R67" s="13"/>
      <c r="S67" s="13"/>
      <c r="T67" s="13"/>
      <c r="U67" s="14"/>
      <c r="V67" s="31">
        <f>SUM(Tabelle2[[#This Row],[Spalte16]:[Spalte21]])</f>
        <v>0</v>
      </c>
    </row>
    <row r="68" spans="1:22" x14ac:dyDescent="0.3">
      <c r="A68" s="28" t="s">
        <v>78</v>
      </c>
      <c r="B68" s="12"/>
      <c r="C68" s="13"/>
      <c r="D68" s="13"/>
      <c r="E68" s="13"/>
      <c r="F68" s="13"/>
      <c r="G68" s="14"/>
      <c r="H68" s="10">
        <f>SUM(Tabelle2[[#This Row],[Spalte2]:[Spalte7]])</f>
        <v>0</v>
      </c>
      <c r="I68" s="16"/>
      <c r="J68" s="13"/>
      <c r="K68" s="13"/>
      <c r="L68" s="13"/>
      <c r="M68" s="13"/>
      <c r="N68" s="14"/>
      <c r="O68" s="10">
        <f>SUM(Tabelle2[[#This Row],[Spalte9]:[Spalte14]])</f>
        <v>0</v>
      </c>
      <c r="P68" s="16"/>
      <c r="Q68" s="13"/>
      <c r="R68" s="13"/>
      <c r="S68" s="13"/>
      <c r="T68" s="13"/>
      <c r="U68" s="14"/>
      <c r="V68" s="31">
        <f>SUM(Tabelle2[[#This Row],[Spalte16]:[Spalte21]])</f>
        <v>0</v>
      </c>
    </row>
    <row r="69" spans="1:22" x14ac:dyDescent="0.3">
      <c r="A69" s="28" t="s">
        <v>79</v>
      </c>
      <c r="B69" s="12">
        <v>1</v>
      </c>
      <c r="C69" s="13">
        <v>1</v>
      </c>
      <c r="D69" s="13"/>
      <c r="E69" s="13"/>
      <c r="F69" s="13">
        <v>1</v>
      </c>
      <c r="G69" s="14"/>
      <c r="H69" s="10">
        <f>SUM(Tabelle2[[#This Row],[Spalte2]:[Spalte7]])</f>
        <v>3</v>
      </c>
      <c r="I69" s="16"/>
      <c r="J69" s="13">
        <v>4</v>
      </c>
      <c r="K69" s="13">
        <v>3</v>
      </c>
      <c r="L69" s="13"/>
      <c r="M69" s="13"/>
      <c r="N69" s="14"/>
      <c r="O69" s="10">
        <f>SUM(Tabelle2[[#This Row],[Spalte9]:[Spalte14]])</f>
        <v>7</v>
      </c>
      <c r="P69" s="16">
        <v>4</v>
      </c>
      <c r="Q69" s="13"/>
      <c r="R69" s="13">
        <v>1</v>
      </c>
      <c r="S69" s="13"/>
      <c r="T69" s="13"/>
      <c r="U69" s="14"/>
      <c r="V69" s="31">
        <f>SUM(Tabelle2[[#This Row],[Spalte16]:[Spalte21]])</f>
        <v>5</v>
      </c>
    </row>
    <row r="70" spans="1:22" x14ac:dyDescent="0.3">
      <c r="A70" s="28" t="s">
        <v>80</v>
      </c>
      <c r="B70" s="12">
        <v>1</v>
      </c>
      <c r="C70" s="13"/>
      <c r="D70" s="13"/>
      <c r="E70" s="13"/>
      <c r="F70" s="13"/>
      <c r="G70" s="14"/>
      <c r="H70" s="10">
        <f>SUM(Tabelle2[[#This Row],[Spalte2]:[Spalte7]])</f>
        <v>1</v>
      </c>
      <c r="I70" s="16"/>
      <c r="J70" s="13">
        <v>2</v>
      </c>
      <c r="K70" s="13">
        <v>2</v>
      </c>
      <c r="L70" s="13"/>
      <c r="M70" s="13"/>
      <c r="N70" s="14"/>
      <c r="O70" s="10">
        <f>SUM(Tabelle2[[#This Row],[Spalte9]:[Spalte14]])</f>
        <v>4</v>
      </c>
      <c r="P70" s="16">
        <v>1</v>
      </c>
      <c r="Q70" s="13"/>
      <c r="R70" s="13"/>
      <c r="S70" s="13"/>
      <c r="T70" s="13"/>
      <c r="U70" s="14"/>
      <c r="V70" s="31">
        <f>SUM(Tabelle2[[#This Row],[Spalte16]:[Spalte21]])</f>
        <v>1</v>
      </c>
    </row>
    <row r="71" spans="1:22" x14ac:dyDescent="0.3">
      <c r="A71" s="28" t="s">
        <v>101</v>
      </c>
      <c r="B71" s="12"/>
      <c r="C71" s="13"/>
      <c r="D71" s="13"/>
      <c r="E71" s="13"/>
      <c r="F71" s="13"/>
      <c r="G71" s="14"/>
      <c r="H71" s="10">
        <f>SUM(Tabelle2[[#This Row],[Spalte2]:[Spalte7]])</f>
        <v>0</v>
      </c>
      <c r="I71" s="16"/>
      <c r="J71" s="13"/>
      <c r="K71" s="13"/>
      <c r="L71" s="13"/>
      <c r="M71" s="13"/>
      <c r="N71" s="14"/>
      <c r="O71" s="10">
        <f>SUM(Tabelle2[[#This Row],[Spalte9]:[Spalte14]])</f>
        <v>0</v>
      </c>
      <c r="P71" s="16"/>
      <c r="Q71" s="13"/>
      <c r="R71" s="13"/>
      <c r="S71" s="13">
        <v>2</v>
      </c>
      <c r="T71" s="13"/>
      <c r="U71" s="14"/>
      <c r="V71" s="31">
        <f>SUM(Tabelle2[[#This Row],[Spalte16]:[Spalte21]])</f>
        <v>2</v>
      </c>
    </row>
    <row r="72" spans="1:22" x14ac:dyDescent="0.3">
      <c r="A72" s="28" t="s">
        <v>81</v>
      </c>
      <c r="B72" s="12"/>
      <c r="C72" s="13"/>
      <c r="D72" s="13"/>
      <c r="E72" s="13"/>
      <c r="F72" s="13"/>
      <c r="G72" s="14"/>
      <c r="H72" s="10">
        <f>SUM(Tabelle2[[#This Row],[Spalte2]:[Spalte7]])</f>
        <v>0</v>
      </c>
      <c r="I72" s="16"/>
      <c r="J72" s="13"/>
      <c r="K72" s="13"/>
      <c r="L72" s="13"/>
      <c r="M72" s="13"/>
      <c r="N72" s="14"/>
      <c r="O72" s="10">
        <f>SUM(Tabelle2[[#This Row],[Spalte9]:[Spalte14]])</f>
        <v>0</v>
      </c>
      <c r="P72" s="16"/>
      <c r="Q72" s="13"/>
      <c r="R72" s="13"/>
      <c r="S72" s="13"/>
      <c r="T72" s="13"/>
      <c r="U72" s="14"/>
      <c r="V72" s="31">
        <f>SUM(Tabelle2[[#This Row],[Spalte16]:[Spalte21]])</f>
        <v>0</v>
      </c>
    </row>
    <row r="73" spans="1:22" x14ac:dyDescent="0.3">
      <c r="A73" s="28" t="s">
        <v>82</v>
      </c>
      <c r="B73" s="12"/>
      <c r="C73" s="13"/>
      <c r="D73" s="13"/>
      <c r="E73" s="13"/>
      <c r="F73" s="13"/>
      <c r="G73" s="14"/>
      <c r="H73" s="10">
        <f>SUM(Tabelle2[[#This Row],[Spalte2]:[Spalte7]])</f>
        <v>0</v>
      </c>
      <c r="I73" s="16"/>
      <c r="J73" s="13"/>
      <c r="K73" s="13"/>
      <c r="L73" s="13"/>
      <c r="M73" s="13"/>
      <c r="N73" s="14"/>
      <c r="O73" s="10">
        <f>SUM(Tabelle2[[#This Row],[Spalte9]:[Spalte14]])</f>
        <v>0</v>
      </c>
      <c r="P73" s="16"/>
      <c r="Q73" s="13"/>
      <c r="R73" s="13"/>
      <c r="S73" s="13"/>
      <c r="T73" s="13"/>
      <c r="U73" s="14"/>
      <c r="V73" s="31">
        <f>SUM(Tabelle2[[#This Row],[Spalte16]:[Spalte21]])</f>
        <v>0</v>
      </c>
    </row>
    <row r="74" spans="1:22" x14ac:dyDescent="0.3">
      <c r="A74" s="28" t="s">
        <v>83</v>
      </c>
      <c r="B74" s="12"/>
      <c r="C74" s="13"/>
      <c r="D74" s="13"/>
      <c r="E74" s="13"/>
      <c r="F74" s="13"/>
      <c r="G74" s="14"/>
      <c r="H74" s="10">
        <f>SUM(Tabelle2[[#This Row],[Spalte2]:[Spalte7]])</f>
        <v>0</v>
      </c>
      <c r="I74" s="16"/>
      <c r="J74" s="13"/>
      <c r="K74" s="13"/>
      <c r="L74" s="13"/>
      <c r="M74" s="13"/>
      <c r="N74" s="14"/>
      <c r="O74" s="10">
        <f>SUM(Tabelle2[[#This Row],[Spalte9]:[Spalte14]])</f>
        <v>0</v>
      </c>
      <c r="P74" s="16"/>
      <c r="Q74" s="13"/>
      <c r="R74" s="13"/>
      <c r="S74" s="13"/>
      <c r="T74" s="13"/>
      <c r="U74" s="14"/>
      <c r="V74" s="31">
        <f>SUM(Tabelle2[[#This Row],[Spalte16]:[Spalte21]])</f>
        <v>0</v>
      </c>
    </row>
    <row r="75" spans="1:22" x14ac:dyDescent="0.3">
      <c r="A75" s="29" t="s">
        <v>84</v>
      </c>
      <c r="B75" s="12"/>
      <c r="C75" s="13"/>
      <c r="D75" s="13"/>
      <c r="E75" s="13"/>
      <c r="F75" s="13"/>
      <c r="G75" s="14"/>
      <c r="H75" s="10">
        <f>SUM(Tabelle2[[#This Row],[Spalte2]:[Spalte7]])</f>
        <v>0</v>
      </c>
      <c r="I75" s="16"/>
      <c r="J75" s="13"/>
      <c r="K75" s="13"/>
      <c r="L75" s="13"/>
      <c r="M75" s="13"/>
      <c r="N75" s="14"/>
      <c r="O75" s="10">
        <f>SUM(Tabelle2[[#This Row],[Spalte9]:[Spalte14]])</f>
        <v>0</v>
      </c>
      <c r="P75" s="16"/>
      <c r="Q75" s="13"/>
      <c r="R75" s="13"/>
      <c r="S75" s="13"/>
      <c r="T75" s="13">
        <v>14</v>
      </c>
      <c r="U75" s="14">
        <v>1</v>
      </c>
      <c r="V75" s="31">
        <f>SUM(Tabelle2[[#This Row],[Spalte16]:[Spalte21]])</f>
        <v>15</v>
      </c>
    </row>
    <row r="76" spans="1:22" x14ac:dyDescent="0.3">
      <c r="A76" s="28" t="s">
        <v>85</v>
      </c>
      <c r="B76" s="12"/>
      <c r="C76" s="13"/>
      <c r="D76" s="13"/>
      <c r="E76" s="13"/>
      <c r="F76" s="13"/>
      <c r="G76" s="14"/>
      <c r="H76" s="10">
        <f>SUM(Tabelle2[[#This Row],[Spalte2]:[Spalte7]])</f>
        <v>0</v>
      </c>
      <c r="I76" s="16"/>
      <c r="J76" s="13"/>
      <c r="K76" s="13">
        <v>1</v>
      </c>
      <c r="L76" s="13"/>
      <c r="M76" s="13"/>
      <c r="N76" s="14"/>
      <c r="O76" s="10">
        <f>SUM(Tabelle2[[#This Row],[Spalte9]:[Spalte14]])</f>
        <v>1</v>
      </c>
      <c r="P76" s="16"/>
      <c r="Q76" s="13"/>
      <c r="R76" s="13"/>
      <c r="S76" s="13">
        <v>2</v>
      </c>
      <c r="T76" s="13"/>
      <c r="U76" s="14"/>
      <c r="V76" s="31">
        <f>SUM(Tabelle2[[#This Row],[Spalte16]:[Spalte21]])</f>
        <v>2</v>
      </c>
    </row>
    <row r="77" spans="1:22" x14ac:dyDescent="0.3">
      <c r="A77" s="28" t="s">
        <v>86</v>
      </c>
      <c r="B77" s="12"/>
      <c r="C77" s="13"/>
      <c r="D77" s="13"/>
      <c r="E77" s="13"/>
      <c r="F77" s="13"/>
      <c r="G77" s="14"/>
      <c r="H77" s="10">
        <f>SUM(Tabelle2[[#This Row],[Spalte2]:[Spalte7]])</f>
        <v>0</v>
      </c>
      <c r="I77" s="16"/>
      <c r="J77" s="13"/>
      <c r="K77" s="13"/>
      <c r="L77" s="13"/>
      <c r="M77" s="13"/>
      <c r="N77" s="14"/>
      <c r="O77" s="10">
        <f>SUM(Tabelle2[[#This Row],[Spalte9]:[Spalte14]])</f>
        <v>0</v>
      </c>
      <c r="P77" s="16"/>
      <c r="Q77" s="13"/>
      <c r="R77" s="13"/>
      <c r="S77" s="13"/>
      <c r="T77" s="13"/>
      <c r="U77" s="14"/>
      <c r="V77" s="31">
        <f>SUM(Tabelle2[[#This Row],[Spalte16]:[Spalte21]])</f>
        <v>0</v>
      </c>
    </row>
    <row r="78" spans="1:22" x14ac:dyDescent="0.3">
      <c r="A78" s="28" t="s">
        <v>102</v>
      </c>
      <c r="B78" s="12"/>
      <c r="C78" s="13"/>
      <c r="D78" s="13"/>
      <c r="E78" s="13"/>
      <c r="F78" s="13"/>
      <c r="G78" s="14"/>
      <c r="H78" s="10">
        <f>SUM(Tabelle2[[#This Row],[Spalte2]:[Spalte7]])</f>
        <v>0</v>
      </c>
      <c r="I78" s="16"/>
      <c r="J78" s="13"/>
      <c r="K78" s="13"/>
      <c r="L78" s="13"/>
      <c r="M78" s="13"/>
      <c r="N78" s="14"/>
      <c r="O78" s="10">
        <f>SUM(Tabelle2[[#This Row],[Spalte9]:[Spalte14]])</f>
        <v>0</v>
      </c>
      <c r="P78" s="16"/>
      <c r="Q78" s="13"/>
      <c r="R78" s="13"/>
      <c r="S78" s="13"/>
      <c r="T78" s="13"/>
      <c r="U78" s="14"/>
      <c r="V78" s="31">
        <f>SUM(Tabelle2[[#This Row],[Spalte16]:[Spalte21]])</f>
        <v>0</v>
      </c>
    </row>
    <row r="79" spans="1:22" x14ac:dyDescent="0.3">
      <c r="A79" s="28" t="s">
        <v>103</v>
      </c>
      <c r="B79" s="12"/>
      <c r="C79" s="13"/>
      <c r="D79" s="13"/>
      <c r="E79" s="13"/>
      <c r="F79" s="13"/>
      <c r="G79" s="14"/>
      <c r="H79" s="10">
        <f>SUM(Tabelle2[[#This Row],[Spalte2]:[Spalte7]])</f>
        <v>0</v>
      </c>
      <c r="I79" s="16"/>
      <c r="J79" s="13"/>
      <c r="K79" s="13"/>
      <c r="L79" s="13"/>
      <c r="M79" s="13"/>
      <c r="N79" s="14"/>
      <c r="O79" s="10">
        <f>SUM(Tabelle2[[#This Row],[Spalte9]:[Spalte14]])</f>
        <v>0</v>
      </c>
      <c r="P79" s="16"/>
      <c r="Q79" s="13"/>
      <c r="R79" s="13"/>
      <c r="S79" s="13"/>
      <c r="T79" s="13"/>
      <c r="U79" s="14"/>
      <c r="V79" s="31">
        <f>SUM(Tabelle2[[#This Row],[Spalte16]:[Spalte21]])</f>
        <v>0</v>
      </c>
    </row>
    <row r="80" spans="1:22" x14ac:dyDescent="0.3">
      <c r="A80" s="28" t="s">
        <v>87</v>
      </c>
      <c r="B80" s="12"/>
      <c r="C80" s="13"/>
      <c r="D80" s="13"/>
      <c r="E80" s="13"/>
      <c r="F80" s="13"/>
      <c r="G80" s="14"/>
      <c r="H80" s="10">
        <f>SUM(Tabelle2[[#This Row],[Spalte2]:[Spalte7]])</f>
        <v>0</v>
      </c>
      <c r="I80" s="16"/>
      <c r="J80" s="13"/>
      <c r="K80" s="13"/>
      <c r="L80" s="13"/>
      <c r="M80" s="13"/>
      <c r="N80" s="14"/>
      <c r="O80" s="10">
        <f>SUM(Tabelle2[[#This Row],[Spalte9]:[Spalte14]])</f>
        <v>0</v>
      </c>
      <c r="P80" s="16"/>
      <c r="Q80" s="13"/>
      <c r="R80" s="13"/>
      <c r="S80" s="13"/>
      <c r="T80" s="13"/>
      <c r="U80" s="14"/>
      <c r="V80" s="31">
        <f>SUM(Tabelle2[[#This Row],[Spalte16]:[Spalte21]])</f>
        <v>0</v>
      </c>
    </row>
    <row r="81" spans="1:22" x14ac:dyDescent="0.3">
      <c r="A81" s="28" t="s">
        <v>88</v>
      </c>
      <c r="B81" s="12">
        <v>2</v>
      </c>
      <c r="C81" s="13"/>
      <c r="D81" s="13"/>
      <c r="E81" s="13"/>
      <c r="F81" s="13">
        <v>1</v>
      </c>
      <c r="G81" s="14"/>
      <c r="H81" s="10">
        <f>SUM(Tabelle2[[#This Row],[Spalte2]:[Spalte7]])</f>
        <v>3</v>
      </c>
      <c r="I81" s="16"/>
      <c r="J81" s="13"/>
      <c r="K81" s="13"/>
      <c r="L81" s="13"/>
      <c r="M81" s="13"/>
      <c r="N81" s="14"/>
      <c r="O81" s="10">
        <f>SUM(Tabelle2[[#This Row],[Spalte9]:[Spalte14]])</f>
        <v>0</v>
      </c>
      <c r="P81" s="16">
        <v>1</v>
      </c>
      <c r="Q81" s="13"/>
      <c r="R81" s="13">
        <v>2</v>
      </c>
      <c r="S81" s="13"/>
      <c r="T81" s="13"/>
      <c r="U81" s="14"/>
      <c r="V81" s="31">
        <f>SUM(Tabelle2[[#This Row],[Spalte16]:[Spalte21]])</f>
        <v>3</v>
      </c>
    </row>
    <row r="82" spans="1:22" x14ac:dyDescent="0.3">
      <c r="A82" s="33" t="s">
        <v>89</v>
      </c>
      <c r="B82" s="34"/>
      <c r="C82" s="35">
        <v>1</v>
      </c>
      <c r="D82" s="35"/>
      <c r="E82" s="35"/>
      <c r="F82" s="35"/>
      <c r="G82" s="36"/>
      <c r="H82" s="10">
        <f>SUM(Tabelle2[[#This Row],[Spalte2]:[Spalte7]])</f>
        <v>1</v>
      </c>
      <c r="I82" s="38"/>
      <c r="J82" s="35"/>
      <c r="K82" s="35"/>
      <c r="L82" s="35"/>
      <c r="M82" s="35"/>
      <c r="N82" s="36"/>
      <c r="O82" s="10">
        <f>SUM(Tabelle2[[#This Row],[Spalte9]:[Spalte14]])</f>
        <v>0</v>
      </c>
      <c r="P82" s="38"/>
      <c r="Q82" s="35"/>
      <c r="R82" s="35"/>
      <c r="S82" s="35"/>
      <c r="T82" s="35"/>
      <c r="U82" s="36"/>
      <c r="V82" s="31">
        <f>SUM(Tabelle2[[#This Row],[Spalte16]:[Spalte21]])</f>
        <v>0</v>
      </c>
    </row>
    <row r="83" spans="1:22" x14ac:dyDescent="0.3">
      <c r="A83" s="17"/>
      <c r="B83" s="12"/>
      <c r="C83" s="13"/>
      <c r="D83" s="13"/>
      <c r="E83" s="13"/>
      <c r="F83" s="13"/>
      <c r="G83" s="14"/>
      <c r="H83" s="15"/>
      <c r="I83" s="16"/>
      <c r="J83" s="13"/>
      <c r="K83" s="13"/>
      <c r="L83" s="13"/>
      <c r="M83" s="13"/>
      <c r="N83" s="14"/>
      <c r="O83" s="15"/>
      <c r="P83" s="16"/>
      <c r="Q83" s="13"/>
      <c r="R83" s="13"/>
      <c r="S83" s="13"/>
      <c r="T83" s="13"/>
      <c r="U83" s="14"/>
      <c r="V83" s="15"/>
    </row>
    <row r="84" spans="1:22" x14ac:dyDescent="0.3">
      <c r="A84" s="17"/>
      <c r="B84" s="12"/>
      <c r="C84" s="13"/>
      <c r="D84" s="13"/>
      <c r="E84" s="13"/>
      <c r="F84" s="13"/>
      <c r="G84" s="14"/>
      <c r="H84" s="15"/>
      <c r="I84" s="16"/>
      <c r="J84" s="13"/>
      <c r="K84" s="13"/>
      <c r="L84" s="13"/>
      <c r="M84" s="13"/>
      <c r="N84" s="14"/>
      <c r="O84" s="15"/>
      <c r="P84" s="16"/>
      <c r="Q84" s="13"/>
      <c r="R84" s="13"/>
      <c r="S84" s="13"/>
      <c r="T84" s="13"/>
      <c r="U84" s="14"/>
      <c r="V84" s="15"/>
    </row>
    <row r="85" spans="1:22" x14ac:dyDescent="0.3">
      <c r="A85" s="17"/>
      <c r="B85" s="12"/>
      <c r="C85" s="13"/>
      <c r="D85" s="13"/>
      <c r="E85" s="13"/>
      <c r="F85" s="13"/>
      <c r="G85" s="14"/>
      <c r="H85" s="15"/>
      <c r="I85" s="16"/>
      <c r="J85" s="13"/>
      <c r="K85" s="13"/>
      <c r="L85" s="13"/>
      <c r="M85" s="13"/>
      <c r="N85" s="14"/>
      <c r="O85" s="15"/>
      <c r="P85" s="16"/>
      <c r="Q85" s="13"/>
      <c r="R85" s="13"/>
      <c r="S85" s="13"/>
      <c r="T85" s="13"/>
      <c r="U85" s="14"/>
      <c r="V85" s="15"/>
    </row>
    <row r="86" spans="1:22" x14ac:dyDescent="0.3">
      <c r="A86" s="17" t="s">
        <v>90</v>
      </c>
      <c r="B86" s="12">
        <f t="shared" ref="B86:V86" si="0">SUM(B5:B82)</f>
        <v>30</v>
      </c>
      <c r="C86" s="13">
        <f t="shared" si="0"/>
        <v>18</v>
      </c>
      <c r="D86" s="13">
        <f t="shared" si="0"/>
        <v>25</v>
      </c>
      <c r="E86" s="13">
        <f t="shared" si="0"/>
        <v>19</v>
      </c>
      <c r="F86" s="13">
        <f t="shared" si="0"/>
        <v>17</v>
      </c>
      <c r="G86" s="14">
        <f t="shared" si="0"/>
        <v>18</v>
      </c>
      <c r="H86" s="15">
        <f t="shared" si="0"/>
        <v>127</v>
      </c>
      <c r="I86" s="16">
        <f t="shared" si="0"/>
        <v>44</v>
      </c>
      <c r="J86" s="13">
        <f t="shared" si="0"/>
        <v>13</v>
      </c>
      <c r="K86" s="13">
        <f t="shared" si="0"/>
        <v>33</v>
      </c>
      <c r="L86" s="13">
        <f t="shared" si="0"/>
        <v>21</v>
      </c>
      <c r="M86" s="13">
        <f t="shared" si="0"/>
        <v>72</v>
      </c>
      <c r="N86" s="14">
        <f t="shared" si="0"/>
        <v>61</v>
      </c>
      <c r="O86" s="15">
        <f t="shared" si="0"/>
        <v>244</v>
      </c>
      <c r="P86" s="16">
        <f t="shared" si="0"/>
        <v>101</v>
      </c>
      <c r="Q86" s="13">
        <f t="shared" si="0"/>
        <v>83</v>
      </c>
      <c r="R86" s="13">
        <f t="shared" si="0"/>
        <v>28</v>
      </c>
      <c r="S86" s="13">
        <f t="shared" si="0"/>
        <v>10</v>
      </c>
      <c r="T86" s="13">
        <f t="shared" si="0"/>
        <v>33</v>
      </c>
      <c r="U86" s="14">
        <f t="shared" si="0"/>
        <v>3</v>
      </c>
      <c r="V86" s="15">
        <f t="shared" si="0"/>
        <v>258</v>
      </c>
    </row>
    <row r="87" spans="1:22" x14ac:dyDescent="0.3">
      <c r="A87" s="18" t="s">
        <v>91</v>
      </c>
      <c r="B87" s="40">
        <f>SUM(H86,O86,V86,AE86)</f>
        <v>629</v>
      </c>
      <c r="C87" s="13"/>
      <c r="D87" s="13"/>
      <c r="E87" s="13"/>
      <c r="F87" s="13"/>
      <c r="G87" s="14"/>
      <c r="H87" s="15"/>
      <c r="I87" s="16"/>
      <c r="J87" s="13"/>
      <c r="K87" s="13"/>
      <c r="L87" s="13"/>
      <c r="M87" s="13"/>
      <c r="N87" s="14"/>
      <c r="O87" s="15"/>
      <c r="P87" s="16"/>
      <c r="Q87" s="13"/>
      <c r="R87" s="13"/>
      <c r="S87" s="13"/>
      <c r="T87" s="13"/>
      <c r="U87" s="14"/>
      <c r="V87" s="15"/>
    </row>
    <row r="88" spans="1:22" x14ac:dyDescent="0.3">
      <c r="A88" s="17"/>
      <c r="B88" s="12"/>
      <c r="C88" s="13"/>
      <c r="D88" s="13"/>
      <c r="E88" s="13"/>
      <c r="F88" s="13"/>
      <c r="G88" s="14"/>
      <c r="H88" s="15"/>
      <c r="I88" s="16"/>
      <c r="J88" s="13"/>
      <c r="K88" s="13"/>
      <c r="L88" s="13"/>
      <c r="M88" s="13"/>
      <c r="N88" s="14"/>
      <c r="O88" s="15"/>
      <c r="P88" s="16"/>
      <c r="Q88" s="13"/>
      <c r="R88" s="13"/>
      <c r="S88" s="13"/>
      <c r="T88" s="13"/>
      <c r="U88" s="14"/>
      <c r="V88" s="15"/>
    </row>
    <row r="89" spans="1:22" ht="15" thickBot="1" x14ac:dyDescent="0.35">
      <c r="A89" s="19" t="s">
        <v>92</v>
      </c>
      <c r="B89" s="20">
        <f t="shared" ref="B89:O89" si="1">COUNT(B5:B82)</f>
        <v>7</v>
      </c>
      <c r="C89" s="21">
        <f t="shared" si="1"/>
        <v>9</v>
      </c>
      <c r="D89" s="21">
        <f t="shared" si="1"/>
        <v>6</v>
      </c>
      <c r="E89" s="21">
        <f t="shared" si="1"/>
        <v>9</v>
      </c>
      <c r="F89" s="21">
        <f t="shared" si="1"/>
        <v>7</v>
      </c>
      <c r="G89" s="22">
        <f t="shared" si="1"/>
        <v>5</v>
      </c>
      <c r="H89" s="23">
        <f t="shared" si="1"/>
        <v>78</v>
      </c>
      <c r="I89" s="24">
        <f t="shared" si="1"/>
        <v>8</v>
      </c>
      <c r="J89" s="21">
        <f t="shared" si="1"/>
        <v>6</v>
      </c>
      <c r="K89" s="21">
        <f t="shared" si="1"/>
        <v>14</v>
      </c>
      <c r="L89" s="21">
        <f t="shared" si="1"/>
        <v>3</v>
      </c>
      <c r="M89" s="21">
        <f t="shared" si="1"/>
        <v>11</v>
      </c>
      <c r="N89" s="22">
        <f t="shared" si="1"/>
        <v>10</v>
      </c>
      <c r="O89" s="23">
        <f t="shared" si="1"/>
        <v>78</v>
      </c>
      <c r="P89" s="24">
        <f t="shared" ref="P89:U89" si="2">COUNT(P5:P82)</f>
        <v>18</v>
      </c>
      <c r="Q89" s="21">
        <f t="shared" si="2"/>
        <v>10</v>
      </c>
      <c r="R89" s="21">
        <f t="shared" si="2"/>
        <v>8</v>
      </c>
      <c r="S89" s="21">
        <f t="shared" si="2"/>
        <v>4</v>
      </c>
      <c r="T89" s="21">
        <f t="shared" si="2"/>
        <v>4</v>
      </c>
      <c r="U89" s="22">
        <f t="shared" si="2"/>
        <v>3</v>
      </c>
      <c r="V89" s="23">
        <v>26</v>
      </c>
    </row>
    <row r="90" spans="1:22" ht="15" thickTop="1" x14ac:dyDescent="0.3"/>
  </sheetData>
  <mergeCells count="3">
    <mergeCell ref="B3:H3"/>
    <mergeCell ref="I3:O3"/>
    <mergeCell ref="P3:V3"/>
  </mergeCells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AE346-B51A-4F7A-AB3B-204E0F0F626D}">
  <dimension ref="A1:W84"/>
  <sheetViews>
    <sheetView zoomScaleNormal="100" workbookViewId="0">
      <pane xSplit="1" ySplit="1" topLeftCell="B74" activePane="bottomRight" state="frozen"/>
      <selection pane="topRight" activeCell="B1" sqref="B1"/>
      <selection pane="bottomLeft" activeCell="A2" sqref="A2"/>
      <selection pane="bottomRight" activeCell="B82" sqref="B82"/>
    </sheetView>
  </sheetViews>
  <sheetFormatPr baseColWidth="10" defaultRowHeight="14.4" x14ac:dyDescent="0.3"/>
  <cols>
    <col min="1" max="1" width="26.44140625" style="76" bestFit="1" customWidth="1"/>
    <col min="2" max="2" width="9.109375" style="80" bestFit="1" customWidth="1"/>
    <col min="3" max="3" width="8.44140625" bestFit="1" customWidth="1"/>
    <col min="4" max="4" width="8.77734375" style="151" bestFit="1" customWidth="1"/>
    <col min="5" max="5" width="11.77734375" bestFit="1" customWidth="1"/>
    <col min="6" max="6" width="4" bestFit="1" customWidth="1"/>
    <col min="7" max="7" width="3.33203125" bestFit="1" customWidth="1"/>
    <col min="8" max="8" width="4" bestFit="1" customWidth="1"/>
    <col min="9" max="9" width="3.33203125" bestFit="1" customWidth="1"/>
    <col min="10" max="11" width="4" bestFit="1" customWidth="1"/>
    <col min="12" max="13" width="3.109375" bestFit="1" customWidth="1"/>
    <col min="14" max="14" width="4" bestFit="1" customWidth="1"/>
    <col min="15" max="15" width="3.109375" bestFit="1" customWidth="1"/>
    <col min="16" max="19" width="4" bestFit="1" customWidth="1"/>
    <col min="20" max="23" width="3" bestFit="1" customWidth="1"/>
  </cols>
  <sheetData>
    <row r="1" spans="1:23" x14ac:dyDescent="0.3">
      <c r="B1" s="142" t="s">
        <v>788</v>
      </c>
      <c r="C1" s="141" t="s">
        <v>444</v>
      </c>
      <c r="D1" s="152" t="s">
        <v>625</v>
      </c>
      <c r="E1" s="141" t="s">
        <v>626</v>
      </c>
      <c r="F1" s="191" t="s">
        <v>4</v>
      </c>
      <c r="G1" s="191" t="s">
        <v>5</v>
      </c>
      <c r="H1" s="191" t="s">
        <v>6</v>
      </c>
      <c r="I1" s="191" t="s">
        <v>7</v>
      </c>
      <c r="J1" s="191" t="s">
        <v>8</v>
      </c>
      <c r="K1" s="191" t="s">
        <v>9</v>
      </c>
      <c r="L1" s="191" t="s">
        <v>11</v>
      </c>
      <c r="M1" s="191" t="s">
        <v>12</v>
      </c>
      <c r="N1" s="191" t="s">
        <v>13</v>
      </c>
      <c r="O1" s="191" t="s">
        <v>14</v>
      </c>
      <c r="P1" s="191" t="s">
        <v>15</v>
      </c>
      <c r="Q1" s="191" t="s">
        <v>16</v>
      </c>
      <c r="R1" s="191" t="s">
        <v>18</v>
      </c>
      <c r="S1" s="191" t="s">
        <v>19</v>
      </c>
      <c r="T1" s="191" t="s">
        <v>20</v>
      </c>
      <c r="U1" s="191" t="s">
        <v>21</v>
      </c>
      <c r="V1" s="191" t="s">
        <v>22</v>
      </c>
      <c r="W1" s="191" t="s">
        <v>23</v>
      </c>
    </row>
    <row r="2" spans="1:23" s="196" customFormat="1" x14ac:dyDescent="0.3">
      <c r="A2" s="198" t="s">
        <v>25</v>
      </c>
      <c r="B2" s="80" t="s">
        <v>613</v>
      </c>
      <c r="C2" s="80" t="s">
        <v>622</v>
      </c>
      <c r="D2" s="151" t="s">
        <v>630</v>
      </c>
      <c r="E2" s="80" t="s">
        <v>627</v>
      </c>
      <c r="F2" s="252">
        <v>1</v>
      </c>
      <c r="G2" s="253"/>
      <c r="H2" s="253"/>
      <c r="I2" s="253"/>
      <c r="J2" s="253">
        <v>3</v>
      </c>
      <c r="K2" s="254">
        <v>110</v>
      </c>
      <c r="L2" s="252"/>
      <c r="M2" s="253"/>
      <c r="N2" s="253"/>
      <c r="O2" s="253"/>
      <c r="P2" s="253"/>
      <c r="Q2" s="253"/>
      <c r="R2" s="252"/>
      <c r="S2" s="253"/>
      <c r="T2" s="253"/>
      <c r="U2" s="253">
        <v>2</v>
      </c>
      <c r="V2" s="253">
        <v>38</v>
      </c>
      <c r="W2" s="254">
        <v>2</v>
      </c>
    </row>
    <row r="3" spans="1:23" s="196" customFormat="1" x14ac:dyDescent="0.3">
      <c r="A3" s="198" t="s">
        <v>94</v>
      </c>
      <c r="B3" s="80" t="s">
        <v>139</v>
      </c>
      <c r="C3" s="80" t="s">
        <v>622</v>
      </c>
      <c r="D3" s="151" t="s">
        <v>632</v>
      </c>
      <c r="E3" s="80" t="s">
        <v>628</v>
      </c>
      <c r="F3" s="255"/>
      <c r="G3">
        <v>1</v>
      </c>
      <c r="H3"/>
      <c r="I3"/>
      <c r="J3"/>
      <c r="K3" s="256"/>
      <c r="L3" s="255">
        <v>1</v>
      </c>
      <c r="M3"/>
      <c r="N3"/>
      <c r="O3"/>
      <c r="P3"/>
      <c r="Q3">
        <v>1</v>
      </c>
      <c r="R3" s="255">
        <v>5</v>
      </c>
      <c r="S3"/>
      <c r="T3"/>
      <c r="U3"/>
      <c r="V3"/>
      <c r="W3" s="256"/>
    </row>
    <row r="4" spans="1:23" s="196" customFormat="1" x14ac:dyDescent="0.3">
      <c r="A4" s="198" t="s">
        <v>104</v>
      </c>
      <c r="B4" s="80" t="s">
        <v>139</v>
      </c>
      <c r="C4" s="80" t="s">
        <v>622</v>
      </c>
      <c r="D4" s="151" t="s">
        <v>631</v>
      </c>
      <c r="E4" s="80" t="s">
        <v>628</v>
      </c>
      <c r="F4" s="255"/>
      <c r="G4"/>
      <c r="H4"/>
      <c r="I4"/>
      <c r="J4"/>
      <c r="K4" s="256"/>
      <c r="L4" s="255"/>
      <c r="M4"/>
      <c r="N4"/>
      <c r="O4"/>
      <c r="P4"/>
      <c r="Q4"/>
      <c r="R4" s="255">
        <v>2</v>
      </c>
      <c r="S4">
        <v>2</v>
      </c>
      <c r="T4"/>
      <c r="U4"/>
      <c r="V4"/>
      <c r="W4" s="256"/>
    </row>
    <row r="5" spans="1:23" s="195" customFormat="1" x14ac:dyDescent="0.3">
      <c r="A5" s="198" t="s">
        <v>26</v>
      </c>
      <c r="B5" s="80" t="s">
        <v>139</v>
      </c>
      <c r="C5" s="80" t="s">
        <v>623</v>
      </c>
      <c r="D5" s="151" t="s">
        <v>633</v>
      </c>
      <c r="E5" s="80" t="s">
        <v>628</v>
      </c>
      <c r="F5" s="255">
        <v>62</v>
      </c>
      <c r="G5">
        <v>9</v>
      </c>
      <c r="H5">
        <v>3</v>
      </c>
      <c r="I5">
        <v>5</v>
      </c>
      <c r="J5"/>
      <c r="K5" s="256"/>
      <c r="L5" s="255">
        <v>75</v>
      </c>
      <c r="M5">
        <v>13</v>
      </c>
      <c r="N5">
        <v>4</v>
      </c>
      <c r="O5"/>
      <c r="P5"/>
      <c r="Q5">
        <v>1</v>
      </c>
      <c r="R5" s="255">
        <v>38</v>
      </c>
      <c r="S5">
        <v>9</v>
      </c>
      <c r="T5">
        <v>65</v>
      </c>
      <c r="U5"/>
      <c r="V5"/>
      <c r="W5" s="256"/>
    </row>
    <row r="6" spans="1:23" s="195" customFormat="1" x14ac:dyDescent="0.3">
      <c r="A6" s="198" t="s">
        <v>27</v>
      </c>
      <c r="B6" s="80" t="s">
        <v>139</v>
      </c>
      <c r="C6" s="80" t="s">
        <v>623</v>
      </c>
      <c r="D6" s="151" t="s">
        <v>522</v>
      </c>
      <c r="E6" s="80" t="s">
        <v>628</v>
      </c>
      <c r="F6" s="255">
        <v>1</v>
      </c>
      <c r="G6"/>
      <c r="H6"/>
      <c r="I6"/>
      <c r="J6"/>
      <c r="K6" s="256"/>
      <c r="L6" s="255"/>
      <c r="M6"/>
      <c r="N6"/>
      <c r="O6"/>
      <c r="P6"/>
      <c r="Q6"/>
      <c r="R6" s="255">
        <v>1</v>
      </c>
      <c r="S6"/>
      <c r="T6"/>
      <c r="U6"/>
      <c r="V6"/>
      <c r="W6" s="256"/>
    </row>
    <row r="7" spans="1:23" s="195" customFormat="1" x14ac:dyDescent="0.3">
      <c r="A7" s="198" t="s">
        <v>28</v>
      </c>
      <c r="B7" s="80" t="s">
        <v>139</v>
      </c>
      <c r="C7" s="80" t="s">
        <v>623</v>
      </c>
      <c r="D7" s="151" t="s">
        <v>634</v>
      </c>
      <c r="E7" s="80" t="s">
        <v>628</v>
      </c>
      <c r="F7" s="255"/>
      <c r="G7"/>
      <c r="H7"/>
      <c r="I7"/>
      <c r="J7"/>
      <c r="K7" s="256"/>
      <c r="L7" s="255"/>
      <c r="M7"/>
      <c r="N7"/>
      <c r="O7"/>
      <c r="P7"/>
      <c r="Q7"/>
      <c r="R7" s="255">
        <v>9</v>
      </c>
      <c r="S7"/>
      <c r="T7"/>
      <c r="U7"/>
      <c r="V7"/>
      <c r="W7" s="256"/>
    </row>
    <row r="8" spans="1:23" s="196" customFormat="1" x14ac:dyDescent="0.3">
      <c r="A8" s="198" t="s">
        <v>29</v>
      </c>
      <c r="B8" s="80" t="s">
        <v>139</v>
      </c>
      <c r="C8" s="80" t="s">
        <v>622</v>
      </c>
      <c r="D8" s="151" t="s">
        <v>635</v>
      </c>
      <c r="E8" s="80" t="s">
        <v>628</v>
      </c>
      <c r="F8" s="255">
        <v>3</v>
      </c>
      <c r="G8"/>
      <c r="H8"/>
      <c r="I8">
        <v>1</v>
      </c>
      <c r="J8"/>
      <c r="K8" s="256"/>
      <c r="L8" s="255">
        <v>3</v>
      </c>
      <c r="M8"/>
      <c r="N8"/>
      <c r="O8"/>
      <c r="P8">
        <v>3</v>
      </c>
      <c r="Q8"/>
      <c r="R8" s="255"/>
      <c r="S8"/>
      <c r="T8">
        <v>9</v>
      </c>
      <c r="U8">
        <v>1</v>
      </c>
      <c r="V8">
        <v>1</v>
      </c>
      <c r="W8" s="256"/>
    </row>
    <row r="9" spans="1:23" s="195" customFormat="1" x14ac:dyDescent="0.3">
      <c r="A9" s="198" t="s">
        <v>30</v>
      </c>
      <c r="B9" s="80" t="s">
        <v>139</v>
      </c>
      <c r="C9" s="80" t="s">
        <v>623</v>
      </c>
      <c r="D9" s="151" t="s">
        <v>635</v>
      </c>
      <c r="E9" s="80" t="s">
        <v>628</v>
      </c>
      <c r="F9" s="255"/>
      <c r="G9">
        <v>1</v>
      </c>
      <c r="H9">
        <v>4</v>
      </c>
      <c r="I9"/>
      <c r="J9"/>
      <c r="K9" s="256"/>
      <c r="L9" s="255"/>
      <c r="M9"/>
      <c r="N9">
        <v>1</v>
      </c>
      <c r="O9"/>
      <c r="P9">
        <v>3</v>
      </c>
      <c r="Q9"/>
      <c r="R9" s="255"/>
      <c r="S9"/>
      <c r="T9">
        <v>3</v>
      </c>
      <c r="U9"/>
      <c r="V9">
        <v>3</v>
      </c>
      <c r="W9" s="256"/>
    </row>
    <row r="10" spans="1:23" s="195" customFormat="1" x14ac:dyDescent="0.3">
      <c r="A10" s="198" t="s">
        <v>32</v>
      </c>
      <c r="B10" s="80" t="s">
        <v>139</v>
      </c>
      <c r="C10" s="80" t="s">
        <v>623</v>
      </c>
      <c r="D10" s="151" t="s">
        <v>526</v>
      </c>
      <c r="E10" s="80" t="s">
        <v>628</v>
      </c>
      <c r="F10" s="255">
        <v>2</v>
      </c>
      <c r="G10"/>
      <c r="H10">
        <v>8</v>
      </c>
      <c r="I10"/>
      <c r="J10"/>
      <c r="K10" s="256"/>
      <c r="L10" s="255">
        <v>1</v>
      </c>
      <c r="M10"/>
      <c r="N10"/>
      <c r="O10"/>
      <c r="P10"/>
      <c r="Q10">
        <v>1</v>
      </c>
      <c r="R10" s="255"/>
      <c r="S10"/>
      <c r="T10"/>
      <c r="U10"/>
      <c r="V10"/>
      <c r="W10" s="256"/>
    </row>
    <row r="11" spans="1:23" s="195" customFormat="1" x14ac:dyDescent="0.3">
      <c r="A11" s="198" t="s">
        <v>33</v>
      </c>
      <c r="B11" s="80" t="s">
        <v>139</v>
      </c>
      <c r="C11" s="80" t="s">
        <v>623</v>
      </c>
      <c r="D11" s="151" t="s">
        <v>636</v>
      </c>
      <c r="E11" s="80" t="s">
        <v>628</v>
      </c>
      <c r="F11" s="255"/>
      <c r="G11"/>
      <c r="H11">
        <v>2</v>
      </c>
      <c r="I11"/>
      <c r="J11"/>
      <c r="K11" s="256"/>
      <c r="L11" s="255"/>
      <c r="M11">
        <v>5</v>
      </c>
      <c r="N11"/>
      <c r="O11"/>
      <c r="P11"/>
      <c r="Q11"/>
      <c r="R11" s="255"/>
      <c r="S11"/>
      <c r="T11">
        <v>1</v>
      </c>
      <c r="U11"/>
      <c r="V11"/>
      <c r="W11" s="256"/>
    </row>
    <row r="12" spans="1:23" s="195" customFormat="1" x14ac:dyDescent="0.3">
      <c r="A12" s="198" t="s">
        <v>34</v>
      </c>
      <c r="B12" s="80" t="s">
        <v>139</v>
      </c>
      <c r="C12" s="80" t="s">
        <v>623</v>
      </c>
      <c r="D12" s="151" t="s">
        <v>637</v>
      </c>
      <c r="E12" s="80" t="s">
        <v>628</v>
      </c>
      <c r="F12" s="255"/>
      <c r="G12"/>
      <c r="H12">
        <v>7</v>
      </c>
      <c r="I12"/>
      <c r="J12"/>
      <c r="K12" s="256"/>
      <c r="L12" s="255"/>
      <c r="M12"/>
      <c r="N12">
        <v>2</v>
      </c>
      <c r="O12"/>
      <c r="P12">
        <v>5</v>
      </c>
      <c r="Q12">
        <v>1</v>
      </c>
      <c r="R12" s="255"/>
      <c r="S12"/>
      <c r="T12"/>
      <c r="U12"/>
      <c r="V12"/>
      <c r="W12" s="256"/>
    </row>
    <row r="13" spans="1:23" s="195" customFormat="1" x14ac:dyDescent="0.3">
      <c r="A13" s="198" t="s">
        <v>35</v>
      </c>
      <c r="B13" s="80" t="s">
        <v>139</v>
      </c>
      <c r="C13" s="80" t="s">
        <v>623</v>
      </c>
      <c r="D13" s="151" t="s">
        <v>637</v>
      </c>
      <c r="E13" s="80" t="s">
        <v>628</v>
      </c>
      <c r="F13" s="255">
        <v>3</v>
      </c>
      <c r="G13"/>
      <c r="H13">
        <v>40</v>
      </c>
      <c r="I13">
        <v>1</v>
      </c>
      <c r="J13">
        <v>4</v>
      </c>
      <c r="K13" s="256">
        <v>1</v>
      </c>
      <c r="L13" s="255">
        <v>1</v>
      </c>
      <c r="M13"/>
      <c r="N13">
        <v>10</v>
      </c>
      <c r="O13"/>
      <c r="P13">
        <v>20</v>
      </c>
      <c r="Q13">
        <v>2</v>
      </c>
      <c r="R13" s="255">
        <v>1</v>
      </c>
      <c r="S13"/>
      <c r="T13">
        <v>6</v>
      </c>
      <c r="U13"/>
      <c r="V13"/>
      <c r="W13" s="256"/>
    </row>
    <row r="14" spans="1:23" s="195" customFormat="1" x14ac:dyDescent="0.3">
      <c r="A14" s="198" t="s">
        <v>36</v>
      </c>
      <c r="B14" s="80" t="s">
        <v>139</v>
      </c>
      <c r="C14" s="80" t="s">
        <v>623</v>
      </c>
      <c r="D14" s="151" t="s">
        <v>638</v>
      </c>
      <c r="E14" s="80" t="s">
        <v>628</v>
      </c>
      <c r="F14" s="255">
        <v>4</v>
      </c>
      <c r="G14"/>
      <c r="H14">
        <v>38</v>
      </c>
      <c r="I14"/>
      <c r="J14">
        <v>119</v>
      </c>
      <c r="K14" s="256">
        <v>1</v>
      </c>
      <c r="L14" s="255"/>
      <c r="M14"/>
      <c r="N14">
        <v>1</v>
      </c>
      <c r="O14"/>
      <c r="P14"/>
      <c r="Q14"/>
      <c r="R14" s="255"/>
      <c r="S14"/>
      <c r="T14"/>
      <c r="U14"/>
      <c r="V14"/>
      <c r="W14" s="256"/>
    </row>
    <row r="15" spans="1:23" s="196" customFormat="1" x14ac:dyDescent="0.3">
      <c r="A15" s="198" t="s">
        <v>37</v>
      </c>
      <c r="B15" s="80" t="s">
        <v>613</v>
      </c>
      <c r="C15" s="80" t="s">
        <v>622</v>
      </c>
      <c r="D15" s="151" t="s">
        <v>639</v>
      </c>
      <c r="E15" s="80" t="s">
        <v>628</v>
      </c>
      <c r="F15" s="255"/>
      <c r="G15"/>
      <c r="H15"/>
      <c r="I15"/>
      <c r="J15"/>
      <c r="K15" s="256"/>
      <c r="L15" s="255"/>
      <c r="M15"/>
      <c r="N15"/>
      <c r="O15"/>
      <c r="P15"/>
      <c r="Q15"/>
      <c r="R15" s="255">
        <v>27</v>
      </c>
      <c r="S15">
        <v>8</v>
      </c>
      <c r="T15"/>
      <c r="U15"/>
      <c r="V15"/>
      <c r="W15" s="256"/>
    </row>
    <row r="16" spans="1:23" s="197" customFormat="1" x14ac:dyDescent="0.3">
      <c r="A16" s="198" t="s">
        <v>38</v>
      </c>
      <c r="B16" s="80" t="s">
        <v>139</v>
      </c>
      <c r="C16" s="80" t="s">
        <v>624</v>
      </c>
      <c r="D16" s="151" t="s">
        <v>640</v>
      </c>
      <c r="E16" s="80" t="s">
        <v>628</v>
      </c>
      <c r="F16" s="255"/>
      <c r="G16"/>
      <c r="H16"/>
      <c r="I16"/>
      <c r="J16"/>
      <c r="K16" s="256"/>
      <c r="L16" s="255"/>
      <c r="M16"/>
      <c r="N16"/>
      <c r="O16">
        <v>1</v>
      </c>
      <c r="P16">
        <v>18</v>
      </c>
      <c r="Q16">
        <v>7</v>
      </c>
      <c r="R16" s="255">
        <v>2</v>
      </c>
      <c r="S16"/>
      <c r="T16"/>
      <c r="U16"/>
      <c r="V16"/>
      <c r="W16" s="256"/>
    </row>
    <row r="17" spans="1:23" s="195" customFormat="1" x14ac:dyDescent="0.3">
      <c r="A17" s="198" t="s">
        <v>745</v>
      </c>
      <c r="B17" s="80" t="s">
        <v>139</v>
      </c>
      <c r="C17" s="80" t="s">
        <v>623</v>
      </c>
      <c r="D17" s="151" t="s">
        <v>777</v>
      </c>
      <c r="E17" s="80" t="s">
        <v>628</v>
      </c>
      <c r="F17" s="255"/>
      <c r="G17"/>
      <c r="H17"/>
      <c r="I17"/>
      <c r="J17"/>
      <c r="K17" s="256"/>
      <c r="L17" s="255"/>
      <c r="M17"/>
      <c r="N17"/>
      <c r="O17"/>
      <c r="P17"/>
      <c r="Q17"/>
      <c r="R17" s="255">
        <v>2</v>
      </c>
      <c r="S17"/>
      <c r="T17"/>
      <c r="U17"/>
      <c r="V17"/>
      <c r="W17" s="256"/>
    </row>
    <row r="18" spans="1:23" s="196" customFormat="1" x14ac:dyDescent="0.3">
      <c r="A18" s="198" t="s">
        <v>39</v>
      </c>
      <c r="B18" s="80" t="s">
        <v>139</v>
      </c>
      <c r="C18" s="80" t="s">
        <v>622</v>
      </c>
      <c r="D18" s="151" t="s">
        <v>641</v>
      </c>
      <c r="E18" s="80" t="s">
        <v>628</v>
      </c>
      <c r="F18" s="255"/>
      <c r="G18">
        <v>1</v>
      </c>
      <c r="H18">
        <v>9</v>
      </c>
      <c r="I18">
        <v>4</v>
      </c>
      <c r="J18">
        <v>6</v>
      </c>
      <c r="K18" s="256">
        <v>3</v>
      </c>
      <c r="L18" s="255"/>
      <c r="M18"/>
      <c r="N18">
        <v>8</v>
      </c>
      <c r="O18">
        <v>2</v>
      </c>
      <c r="P18">
        <v>2</v>
      </c>
      <c r="Q18">
        <v>1</v>
      </c>
      <c r="R18" s="255"/>
      <c r="S18"/>
      <c r="T18"/>
      <c r="U18"/>
      <c r="V18"/>
      <c r="W18" s="256"/>
    </row>
    <row r="19" spans="1:23" s="196" customFormat="1" x14ac:dyDescent="0.3">
      <c r="A19" s="198" t="s">
        <v>40</v>
      </c>
      <c r="B19" s="80" t="s">
        <v>128</v>
      </c>
      <c r="C19" s="80" t="s">
        <v>622</v>
      </c>
      <c r="D19" s="151" t="s">
        <v>642</v>
      </c>
      <c r="E19" s="80" t="s">
        <v>628</v>
      </c>
      <c r="F19" s="255">
        <v>1</v>
      </c>
      <c r="G19"/>
      <c r="H19">
        <v>1</v>
      </c>
      <c r="I19"/>
      <c r="J19">
        <v>2</v>
      </c>
      <c r="K19" s="256">
        <v>3</v>
      </c>
      <c r="L19" s="255"/>
      <c r="M19"/>
      <c r="N19"/>
      <c r="O19"/>
      <c r="P19"/>
      <c r="Q19">
        <v>1</v>
      </c>
      <c r="R19" s="255">
        <v>1</v>
      </c>
      <c r="S19"/>
      <c r="T19"/>
      <c r="U19"/>
      <c r="V19">
        <v>1</v>
      </c>
      <c r="W19" s="256"/>
    </row>
    <row r="20" spans="1:23" s="196" customFormat="1" x14ac:dyDescent="0.3">
      <c r="A20" s="198" t="s">
        <v>105</v>
      </c>
      <c r="B20" s="80" t="s">
        <v>139</v>
      </c>
      <c r="C20" s="80" t="s">
        <v>622</v>
      </c>
      <c r="D20" s="151" t="s">
        <v>582</v>
      </c>
      <c r="E20" s="80" t="s">
        <v>628</v>
      </c>
      <c r="F20" s="255"/>
      <c r="G20"/>
      <c r="H20"/>
      <c r="I20"/>
      <c r="J20"/>
      <c r="K20" s="256"/>
      <c r="L20" s="255"/>
      <c r="M20"/>
      <c r="N20"/>
      <c r="O20"/>
      <c r="P20"/>
      <c r="Q20"/>
      <c r="R20" s="255"/>
      <c r="S20"/>
      <c r="T20"/>
      <c r="U20">
        <v>1</v>
      </c>
      <c r="V20"/>
      <c r="W20" s="256"/>
    </row>
    <row r="21" spans="1:23" s="196" customFormat="1" x14ac:dyDescent="0.3">
      <c r="A21" s="198" t="s">
        <v>612</v>
      </c>
      <c r="B21" s="80" t="s">
        <v>139</v>
      </c>
      <c r="C21" s="80" t="s">
        <v>622</v>
      </c>
      <c r="D21" s="151" t="s">
        <v>643</v>
      </c>
      <c r="E21" s="80" t="s">
        <v>628</v>
      </c>
      <c r="F21" s="255"/>
      <c r="G21"/>
      <c r="H21"/>
      <c r="I21"/>
      <c r="J21"/>
      <c r="K21" s="256"/>
      <c r="L21" s="255"/>
      <c r="M21"/>
      <c r="N21"/>
      <c r="O21"/>
      <c r="P21"/>
      <c r="Q21"/>
      <c r="R21" s="255">
        <v>1</v>
      </c>
      <c r="S21"/>
      <c r="T21"/>
      <c r="U21"/>
      <c r="V21"/>
      <c r="W21" s="256"/>
    </row>
    <row r="22" spans="1:23" s="195" customFormat="1" x14ac:dyDescent="0.3">
      <c r="A22" s="198" t="s">
        <v>41</v>
      </c>
      <c r="B22" s="80" t="s">
        <v>139</v>
      </c>
      <c r="C22" s="80" t="s">
        <v>623</v>
      </c>
      <c r="D22" s="151" t="s">
        <v>644</v>
      </c>
      <c r="E22" s="80" t="s">
        <v>628</v>
      </c>
      <c r="F22" s="255"/>
      <c r="G22"/>
      <c r="H22"/>
      <c r="I22"/>
      <c r="J22"/>
      <c r="K22" s="256"/>
      <c r="L22" s="255">
        <v>1</v>
      </c>
      <c r="M22"/>
      <c r="N22"/>
      <c r="O22"/>
      <c r="P22"/>
      <c r="Q22"/>
      <c r="R22" s="255">
        <v>2</v>
      </c>
      <c r="S22">
        <v>9</v>
      </c>
      <c r="T22"/>
      <c r="U22"/>
      <c r="V22"/>
      <c r="W22" s="256"/>
    </row>
    <row r="23" spans="1:23" s="196" customFormat="1" x14ac:dyDescent="0.3">
      <c r="A23" s="198" t="s">
        <v>42</v>
      </c>
      <c r="B23" s="80" t="s">
        <v>613</v>
      </c>
      <c r="C23" s="80" t="s">
        <v>622</v>
      </c>
      <c r="D23" s="151" t="s">
        <v>645</v>
      </c>
      <c r="E23" s="80" t="s">
        <v>629</v>
      </c>
      <c r="F23" s="255"/>
      <c r="G23">
        <v>1</v>
      </c>
      <c r="H23"/>
      <c r="I23"/>
      <c r="J23"/>
      <c r="K23" s="256"/>
      <c r="L23" s="255">
        <v>10</v>
      </c>
      <c r="M23">
        <v>1</v>
      </c>
      <c r="N23">
        <v>18</v>
      </c>
      <c r="O23"/>
      <c r="P23"/>
      <c r="Q23"/>
      <c r="R23" s="255">
        <v>14</v>
      </c>
      <c r="S23">
        <v>2</v>
      </c>
      <c r="T23">
        <v>2</v>
      </c>
      <c r="U23"/>
      <c r="V23"/>
      <c r="W23" s="256"/>
    </row>
    <row r="24" spans="1:23" s="196" customFormat="1" x14ac:dyDescent="0.3">
      <c r="A24" s="198" t="s">
        <v>43</v>
      </c>
      <c r="B24" s="80" t="s">
        <v>139</v>
      </c>
      <c r="C24" s="80" t="s">
        <v>622</v>
      </c>
      <c r="D24" s="151" t="s">
        <v>646</v>
      </c>
      <c r="E24" s="80" t="s">
        <v>628</v>
      </c>
      <c r="F24" s="255"/>
      <c r="G24">
        <v>2</v>
      </c>
      <c r="H24"/>
      <c r="I24"/>
      <c r="J24"/>
      <c r="K24" s="256"/>
      <c r="L24" s="255"/>
      <c r="M24"/>
      <c r="N24"/>
      <c r="O24"/>
      <c r="P24"/>
      <c r="Q24"/>
      <c r="R24" s="255">
        <v>1</v>
      </c>
      <c r="S24">
        <v>1</v>
      </c>
      <c r="T24"/>
      <c r="U24"/>
      <c r="V24"/>
      <c r="W24" s="256"/>
    </row>
    <row r="25" spans="1:23" s="197" customFormat="1" x14ac:dyDescent="0.3">
      <c r="A25" s="198" t="s">
        <v>44</v>
      </c>
      <c r="B25" s="80" t="s">
        <v>139</v>
      </c>
      <c r="C25" s="80" t="s">
        <v>624</v>
      </c>
      <c r="D25" s="151" t="s">
        <v>538</v>
      </c>
      <c r="E25" s="80" t="s">
        <v>629</v>
      </c>
      <c r="F25" s="255"/>
      <c r="G25"/>
      <c r="H25"/>
      <c r="I25"/>
      <c r="J25"/>
      <c r="K25" s="256"/>
      <c r="L25" s="255"/>
      <c r="M25"/>
      <c r="N25"/>
      <c r="O25"/>
      <c r="P25"/>
      <c r="Q25">
        <v>3</v>
      </c>
      <c r="R25" s="255"/>
      <c r="S25"/>
      <c r="T25"/>
      <c r="U25"/>
      <c r="V25"/>
      <c r="W25" s="256"/>
    </row>
    <row r="26" spans="1:23" s="196" customFormat="1" x14ac:dyDescent="0.3">
      <c r="A26" s="198" t="s">
        <v>45</v>
      </c>
      <c r="B26" s="80" t="s">
        <v>613</v>
      </c>
      <c r="C26" s="80" t="s">
        <v>622</v>
      </c>
      <c r="D26" s="151" t="s">
        <v>582</v>
      </c>
      <c r="E26" s="80" t="s">
        <v>629</v>
      </c>
      <c r="F26" s="255"/>
      <c r="G26">
        <v>8</v>
      </c>
      <c r="H26"/>
      <c r="I26"/>
      <c r="J26"/>
      <c r="K26" s="256"/>
      <c r="L26" s="255">
        <v>3</v>
      </c>
      <c r="M26"/>
      <c r="N26">
        <v>10</v>
      </c>
      <c r="O26"/>
      <c r="P26">
        <v>1</v>
      </c>
      <c r="Q26">
        <v>1</v>
      </c>
      <c r="R26" s="255">
        <v>4</v>
      </c>
      <c r="S26">
        <v>1</v>
      </c>
      <c r="T26">
        <v>8</v>
      </c>
      <c r="U26"/>
      <c r="V26"/>
      <c r="W26" s="256"/>
    </row>
    <row r="27" spans="1:23" s="195" customFormat="1" x14ac:dyDescent="0.3">
      <c r="A27" s="198" t="s">
        <v>46</v>
      </c>
      <c r="B27" s="80" t="s">
        <v>613</v>
      </c>
      <c r="C27" s="80" t="s">
        <v>623</v>
      </c>
      <c r="D27" s="151" t="s">
        <v>540</v>
      </c>
      <c r="E27" s="80" t="s">
        <v>628</v>
      </c>
      <c r="F27" s="255"/>
      <c r="G27">
        <v>3</v>
      </c>
      <c r="H27"/>
      <c r="I27"/>
      <c r="J27"/>
      <c r="K27" s="256"/>
      <c r="L27" s="255"/>
      <c r="M27"/>
      <c r="N27"/>
      <c r="O27"/>
      <c r="P27"/>
      <c r="Q27"/>
      <c r="R27" s="255">
        <v>2</v>
      </c>
      <c r="S27">
        <v>4</v>
      </c>
      <c r="T27"/>
      <c r="U27"/>
      <c r="V27"/>
      <c r="W27" s="256"/>
    </row>
    <row r="28" spans="1:23" s="196" customFormat="1" x14ac:dyDescent="0.3">
      <c r="A28" s="198" t="s">
        <v>47</v>
      </c>
      <c r="B28" s="80" t="s">
        <v>613</v>
      </c>
      <c r="C28" s="80" t="s">
        <v>622</v>
      </c>
      <c r="D28" s="151" t="s">
        <v>541</v>
      </c>
      <c r="E28" s="80" t="s">
        <v>629</v>
      </c>
      <c r="F28" s="255">
        <v>1</v>
      </c>
      <c r="G28"/>
      <c r="H28"/>
      <c r="I28"/>
      <c r="J28"/>
      <c r="K28" s="256"/>
      <c r="L28" s="255"/>
      <c r="M28"/>
      <c r="N28"/>
      <c r="O28"/>
      <c r="P28"/>
      <c r="Q28"/>
      <c r="R28" s="255">
        <v>21</v>
      </c>
      <c r="S28">
        <v>2</v>
      </c>
      <c r="T28"/>
      <c r="U28"/>
      <c r="V28"/>
      <c r="W28" s="256"/>
    </row>
    <row r="29" spans="1:23" s="195" customFormat="1" x14ac:dyDescent="0.3">
      <c r="A29" s="198" t="s">
        <v>48</v>
      </c>
      <c r="B29" s="80" t="s">
        <v>139</v>
      </c>
      <c r="C29" s="80" t="s">
        <v>623</v>
      </c>
      <c r="D29" s="151" t="s">
        <v>647</v>
      </c>
      <c r="E29" s="80" t="s">
        <v>628</v>
      </c>
      <c r="F29" s="255">
        <v>15</v>
      </c>
      <c r="G29"/>
      <c r="H29">
        <v>297</v>
      </c>
      <c r="I29">
        <v>1</v>
      </c>
      <c r="J29">
        <v>73</v>
      </c>
      <c r="K29" s="256"/>
      <c r="L29" s="255"/>
      <c r="M29">
        <v>1</v>
      </c>
      <c r="N29"/>
      <c r="O29"/>
      <c r="P29"/>
      <c r="Q29"/>
      <c r="R29" s="255"/>
      <c r="S29"/>
      <c r="T29"/>
      <c r="U29"/>
      <c r="V29"/>
      <c r="W29" s="256"/>
    </row>
    <row r="30" spans="1:23" s="195" customFormat="1" x14ac:dyDescent="0.3">
      <c r="A30" s="198" t="s">
        <v>49</v>
      </c>
      <c r="B30" s="80" t="s">
        <v>139</v>
      </c>
      <c r="C30" s="80" t="s">
        <v>623</v>
      </c>
      <c r="D30" s="151" t="s">
        <v>648</v>
      </c>
      <c r="E30" s="80" t="s">
        <v>629</v>
      </c>
      <c r="F30" s="255"/>
      <c r="G30"/>
      <c r="H30"/>
      <c r="I30"/>
      <c r="J30"/>
      <c r="K30" s="256"/>
      <c r="L30" s="255"/>
      <c r="M30"/>
      <c r="N30"/>
      <c r="O30"/>
      <c r="P30"/>
      <c r="Q30"/>
      <c r="R30" s="255"/>
      <c r="S30">
        <v>1</v>
      </c>
      <c r="T30"/>
      <c r="U30"/>
      <c r="V30"/>
      <c r="W30" s="256"/>
    </row>
    <row r="31" spans="1:23" s="195" customFormat="1" x14ac:dyDescent="0.3">
      <c r="A31" s="198" t="s">
        <v>50</v>
      </c>
      <c r="B31" s="80" t="s">
        <v>139</v>
      </c>
      <c r="C31" s="80" t="s">
        <v>623</v>
      </c>
      <c r="D31" s="151" t="s">
        <v>649</v>
      </c>
      <c r="E31" s="80" t="s">
        <v>629</v>
      </c>
      <c r="F31" s="255">
        <v>1</v>
      </c>
      <c r="G31"/>
      <c r="H31"/>
      <c r="I31"/>
      <c r="J31"/>
      <c r="K31" s="256"/>
      <c r="L31" s="255">
        <v>5</v>
      </c>
      <c r="M31">
        <v>2</v>
      </c>
      <c r="N31"/>
      <c r="O31"/>
      <c r="P31">
        <v>1</v>
      </c>
      <c r="Q31"/>
      <c r="R31" s="255"/>
      <c r="S31"/>
      <c r="T31"/>
      <c r="U31"/>
      <c r="V31"/>
      <c r="W31" s="256"/>
    </row>
    <row r="32" spans="1:23" s="197" customFormat="1" x14ac:dyDescent="0.3">
      <c r="A32" s="198" t="s">
        <v>51</v>
      </c>
      <c r="B32" s="80" t="s">
        <v>139</v>
      </c>
      <c r="C32" s="80" t="s">
        <v>624</v>
      </c>
      <c r="D32" s="151" t="s">
        <v>648</v>
      </c>
      <c r="E32" s="80" t="s">
        <v>629</v>
      </c>
      <c r="F32" s="255">
        <v>1</v>
      </c>
      <c r="G32"/>
      <c r="H32"/>
      <c r="I32"/>
      <c r="J32"/>
      <c r="K32" s="256"/>
      <c r="L32" s="255"/>
      <c r="M32"/>
      <c r="N32"/>
      <c r="O32"/>
      <c r="P32"/>
      <c r="Q32"/>
      <c r="R32" s="255"/>
      <c r="S32"/>
      <c r="T32"/>
      <c r="U32"/>
      <c r="V32"/>
      <c r="W32" s="256"/>
    </row>
    <row r="33" spans="1:23" s="197" customFormat="1" x14ac:dyDescent="0.3">
      <c r="A33" s="198" t="s">
        <v>52</v>
      </c>
      <c r="B33" s="80" t="s">
        <v>128</v>
      </c>
      <c r="C33" s="80" t="s">
        <v>624</v>
      </c>
      <c r="D33" s="151" t="s">
        <v>650</v>
      </c>
      <c r="E33" s="80" t="s">
        <v>629</v>
      </c>
      <c r="F33" s="255"/>
      <c r="G33"/>
      <c r="H33"/>
      <c r="I33"/>
      <c r="J33"/>
      <c r="K33" s="256"/>
      <c r="L33" s="255"/>
      <c r="M33"/>
      <c r="N33"/>
      <c r="O33">
        <v>1</v>
      </c>
      <c r="P33">
        <v>9</v>
      </c>
      <c r="Q33">
        <v>8</v>
      </c>
      <c r="R33" s="255"/>
      <c r="S33"/>
      <c r="T33"/>
      <c r="U33"/>
      <c r="V33"/>
      <c r="W33" s="256"/>
    </row>
    <row r="34" spans="1:23" s="197" customFormat="1" x14ac:dyDescent="0.3">
      <c r="A34" s="198" t="s">
        <v>53</v>
      </c>
      <c r="B34" s="80" t="s">
        <v>613</v>
      </c>
      <c r="C34" s="80" t="s">
        <v>624</v>
      </c>
      <c r="D34" s="151" t="s">
        <v>651</v>
      </c>
      <c r="E34" s="80" t="s">
        <v>627</v>
      </c>
      <c r="F34" s="255">
        <v>15</v>
      </c>
      <c r="G34"/>
      <c r="H34">
        <v>5</v>
      </c>
      <c r="I34">
        <v>21</v>
      </c>
      <c r="J34">
        <v>50</v>
      </c>
      <c r="K34" s="256">
        <v>76</v>
      </c>
      <c r="L34" s="255"/>
      <c r="M34">
        <v>2</v>
      </c>
      <c r="N34">
        <v>27</v>
      </c>
      <c r="O34">
        <v>13</v>
      </c>
      <c r="P34">
        <v>3</v>
      </c>
      <c r="Q34">
        <v>7</v>
      </c>
      <c r="R34" s="255">
        <v>2</v>
      </c>
      <c r="S34"/>
      <c r="T34">
        <v>2</v>
      </c>
      <c r="U34">
        <v>15</v>
      </c>
      <c r="V34">
        <v>25</v>
      </c>
      <c r="W34" s="256">
        <v>22</v>
      </c>
    </row>
    <row r="35" spans="1:23" s="197" customFormat="1" x14ac:dyDescent="0.3">
      <c r="A35" s="198" t="s">
        <v>54</v>
      </c>
      <c r="B35" s="80" t="s">
        <v>613</v>
      </c>
      <c r="C35" s="80" t="s">
        <v>624</v>
      </c>
      <c r="D35" s="151" t="s">
        <v>652</v>
      </c>
      <c r="E35" s="80" t="s">
        <v>627</v>
      </c>
      <c r="F35" s="255">
        <v>6</v>
      </c>
      <c r="G35"/>
      <c r="H35">
        <v>25</v>
      </c>
      <c r="I35">
        <v>7</v>
      </c>
      <c r="J35">
        <v>135</v>
      </c>
      <c r="K35" s="256">
        <v>30</v>
      </c>
      <c r="L35" s="255"/>
      <c r="M35">
        <v>5</v>
      </c>
      <c r="N35">
        <v>6</v>
      </c>
      <c r="O35">
        <v>11</v>
      </c>
      <c r="P35">
        <v>33</v>
      </c>
      <c r="Q35">
        <v>47</v>
      </c>
      <c r="R35" s="255"/>
      <c r="S35"/>
      <c r="T35">
        <v>2</v>
      </c>
      <c r="U35">
        <v>14</v>
      </c>
      <c r="V35">
        <v>35</v>
      </c>
      <c r="W35" s="256">
        <v>4</v>
      </c>
    </row>
    <row r="36" spans="1:23" s="197" customFormat="1" x14ac:dyDescent="0.3">
      <c r="A36" s="198" t="s">
        <v>55</v>
      </c>
      <c r="B36" s="80" t="s">
        <v>128</v>
      </c>
      <c r="C36" s="80" t="s">
        <v>624</v>
      </c>
      <c r="D36" s="151" t="s">
        <v>653</v>
      </c>
      <c r="E36" s="80" t="s">
        <v>627</v>
      </c>
      <c r="F36" s="255"/>
      <c r="G36"/>
      <c r="H36"/>
      <c r="I36"/>
      <c r="J36"/>
      <c r="K36" s="256"/>
      <c r="L36" s="255"/>
      <c r="M36"/>
      <c r="N36"/>
      <c r="O36"/>
      <c r="P36"/>
      <c r="Q36"/>
      <c r="R36" s="255"/>
      <c r="S36"/>
      <c r="T36"/>
      <c r="U36"/>
      <c r="V36">
        <v>2</v>
      </c>
      <c r="W36" s="256">
        <v>1</v>
      </c>
    </row>
    <row r="37" spans="1:23" s="195" customFormat="1" x14ac:dyDescent="0.3">
      <c r="A37" s="198" t="s">
        <v>56</v>
      </c>
      <c r="B37" s="80" t="s">
        <v>139</v>
      </c>
      <c r="C37" s="80" t="s">
        <v>623</v>
      </c>
      <c r="D37" s="151" t="s">
        <v>522</v>
      </c>
      <c r="E37" s="80" t="s">
        <v>628</v>
      </c>
      <c r="F37" s="255"/>
      <c r="G37">
        <v>1</v>
      </c>
      <c r="H37"/>
      <c r="I37">
        <v>19</v>
      </c>
      <c r="J37"/>
      <c r="K37" s="256"/>
      <c r="L37" s="255"/>
      <c r="M37">
        <v>1</v>
      </c>
      <c r="N37"/>
      <c r="O37"/>
      <c r="P37"/>
      <c r="Q37"/>
      <c r="R37" s="255">
        <v>6</v>
      </c>
      <c r="S37">
        <v>15</v>
      </c>
      <c r="T37">
        <v>5</v>
      </c>
      <c r="U37"/>
      <c r="V37"/>
      <c r="W37" s="256"/>
    </row>
    <row r="38" spans="1:23" s="195" customFormat="1" x14ac:dyDescent="0.3">
      <c r="A38" s="198" t="s">
        <v>95</v>
      </c>
      <c r="B38" s="80" t="s">
        <v>139</v>
      </c>
      <c r="C38" s="80" t="s">
        <v>623</v>
      </c>
      <c r="D38" s="151" t="s">
        <v>654</v>
      </c>
      <c r="E38" s="80" t="s">
        <v>628</v>
      </c>
      <c r="F38" s="255"/>
      <c r="G38"/>
      <c r="H38"/>
      <c r="I38"/>
      <c r="J38"/>
      <c r="K38" s="256"/>
      <c r="L38" s="255"/>
      <c r="M38"/>
      <c r="N38"/>
      <c r="O38"/>
      <c r="P38"/>
      <c r="Q38"/>
      <c r="R38" s="255"/>
      <c r="S38">
        <v>7</v>
      </c>
      <c r="T38"/>
      <c r="U38"/>
      <c r="V38"/>
      <c r="W38" s="256"/>
    </row>
    <row r="39" spans="1:23" s="196" customFormat="1" x14ac:dyDescent="0.3">
      <c r="A39" s="198" t="s">
        <v>57</v>
      </c>
      <c r="B39" s="80" t="s">
        <v>139</v>
      </c>
      <c r="C39" s="80" t="s">
        <v>622</v>
      </c>
      <c r="D39" s="151" t="s">
        <v>655</v>
      </c>
      <c r="E39" s="80" t="s">
        <v>629</v>
      </c>
      <c r="F39" s="255"/>
      <c r="G39"/>
      <c r="H39"/>
      <c r="I39"/>
      <c r="J39"/>
      <c r="K39" s="256"/>
      <c r="L39" s="255"/>
      <c r="M39"/>
      <c r="N39">
        <v>1</v>
      </c>
      <c r="O39"/>
      <c r="P39"/>
      <c r="Q39"/>
      <c r="R39" s="255"/>
      <c r="S39"/>
      <c r="T39"/>
      <c r="U39"/>
      <c r="V39"/>
      <c r="W39" s="256"/>
    </row>
    <row r="40" spans="1:23" s="196" customFormat="1" x14ac:dyDescent="0.3">
      <c r="A40" s="198" t="s">
        <v>58</v>
      </c>
      <c r="B40" s="80" t="s">
        <v>128</v>
      </c>
      <c r="C40" s="80" t="s">
        <v>622</v>
      </c>
      <c r="D40" s="151" t="s">
        <v>656</v>
      </c>
      <c r="E40" s="80" t="s">
        <v>627</v>
      </c>
      <c r="F40" s="255"/>
      <c r="G40"/>
      <c r="H40"/>
      <c r="I40"/>
      <c r="J40"/>
      <c r="K40" s="256"/>
      <c r="L40" s="255"/>
      <c r="M40"/>
      <c r="N40"/>
      <c r="O40"/>
      <c r="P40"/>
      <c r="Q40"/>
      <c r="R40" s="255"/>
      <c r="S40"/>
      <c r="T40"/>
      <c r="U40"/>
      <c r="V40"/>
      <c r="W40" s="256">
        <v>1</v>
      </c>
    </row>
    <row r="41" spans="1:23" s="195" customFormat="1" x14ac:dyDescent="0.3">
      <c r="A41" s="198" t="s">
        <v>59</v>
      </c>
      <c r="B41" s="80" t="s">
        <v>139</v>
      </c>
      <c r="C41" s="80" t="s">
        <v>623</v>
      </c>
      <c r="D41" s="151" t="s">
        <v>657</v>
      </c>
      <c r="E41" s="80" t="s">
        <v>628</v>
      </c>
      <c r="F41" s="255"/>
      <c r="G41"/>
      <c r="H41">
        <v>59</v>
      </c>
      <c r="I41">
        <v>32</v>
      </c>
      <c r="J41"/>
      <c r="K41" s="256"/>
      <c r="L41" s="255">
        <v>2</v>
      </c>
      <c r="M41"/>
      <c r="N41"/>
      <c r="O41"/>
      <c r="P41"/>
      <c r="Q41"/>
      <c r="R41" s="255">
        <v>11</v>
      </c>
      <c r="S41">
        <v>10</v>
      </c>
      <c r="T41"/>
      <c r="U41"/>
      <c r="V41"/>
      <c r="W41" s="256"/>
    </row>
    <row r="42" spans="1:23" s="195" customFormat="1" x14ac:dyDescent="0.3">
      <c r="A42" s="198" t="s">
        <v>60</v>
      </c>
      <c r="B42" s="80" t="s">
        <v>139</v>
      </c>
      <c r="C42" s="80" t="s">
        <v>623</v>
      </c>
      <c r="D42" s="151" t="s">
        <v>658</v>
      </c>
      <c r="E42" s="80" t="s">
        <v>628</v>
      </c>
      <c r="F42" s="255"/>
      <c r="G42"/>
      <c r="H42"/>
      <c r="I42"/>
      <c r="J42"/>
      <c r="K42" s="256"/>
      <c r="L42" s="255"/>
      <c r="M42"/>
      <c r="N42"/>
      <c r="O42"/>
      <c r="P42"/>
      <c r="Q42"/>
      <c r="R42" s="255">
        <v>38</v>
      </c>
      <c r="S42">
        <v>47</v>
      </c>
      <c r="T42"/>
      <c r="U42"/>
      <c r="V42"/>
      <c r="W42" s="256"/>
    </row>
    <row r="43" spans="1:23" s="197" customFormat="1" x14ac:dyDescent="0.3">
      <c r="A43" s="198" t="s">
        <v>98</v>
      </c>
      <c r="B43" s="80" t="s">
        <v>613</v>
      </c>
      <c r="C43" s="80" t="s">
        <v>624</v>
      </c>
      <c r="D43" s="151" t="s">
        <v>659</v>
      </c>
      <c r="E43" s="80" t="s">
        <v>628</v>
      </c>
      <c r="F43" s="255"/>
      <c r="G43"/>
      <c r="H43"/>
      <c r="I43"/>
      <c r="J43"/>
      <c r="K43" s="256"/>
      <c r="L43" s="255"/>
      <c r="M43"/>
      <c r="N43"/>
      <c r="O43">
        <v>1</v>
      </c>
      <c r="P43"/>
      <c r="Q43"/>
      <c r="R43" s="255"/>
      <c r="S43"/>
      <c r="T43"/>
      <c r="U43"/>
      <c r="V43"/>
      <c r="W43" s="256"/>
    </row>
    <row r="44" spans="1:23" s="195" customFormat="1" x14ac:dyDescent="0.3">
      <c r="A44" s="198" t="s">
        <v>61</v>
      </c>
      <c r="B44" s="80" t="s">
        <v>613</v>
      </c>
      <c r="C44" s="80" t="s">
        <v>623</v>
      </c>
      <c r="D44" s="151" t="s">
        <v>660</v>
      </c>
      <c r="E44" s="80" t="s">
        <v>628</v>
      </c>
      <c r="F44" s="255">
        <v>1</v>
      </c>
      <c r="G44"/>
      <c r="H44">
        <v>2</v>
      </c>
      <c r="I44"/>
      <c r="J44"/>
      <c r="K44" s="256"/>
      <c r="L44" s="255"/>
      <c r="M44"/>
      <c r="N44"/>
      <c r="O44"/>
      <c r="P44"/>
      <c r="Q44"/>
      <c r="R44" s="255"/>
      <c r="S44"/>
      <c r="T44"/>
      <c r="U44"/>
      <c r="V44"/>
      <c r="W44" s="256"/>
    </row>
    <row r="45" spans="1:23" s="197" customFormat="1" x14ac:dyDescent="0.3">
      <c r="A45" s="198" t="s">
        <v>96</v>
      </c>
      <c r="B45" s="80" t="s">
        <v>613</v>
      </c>
      <c r="C45" s="80" t="s">
        <v>624</v>
      </c>
      <c r="D45" s="151" t="s">
        <v>661</v>
      </c>
      <c r="E45" s="80" t="s">
        <v>628</v>
      </c>
      <c r="F45" s="255">
        <v>1</v>
      </c>
      <c r="G45"/>
      <c r="H45">
        <v>2</v>
      </c>
      <c r="I45"/>
      <c r="J45">
        <v>1</v>
      </c>
      <c r="K45" s="256"/>
      <c r="L45" s="255"/>
      <c r="M45"/>
      <c r="N45"/>
      <c r="O45"/>
      <c r="P45"/>
      <c r="Q45"/>
      <c r="R45" s="255"/>
      <c r="S45"/>
      <c r="T45"/>
      <c r="U45"/>
      <c r="V45"/>
      <c r="W45" s="256"/>
    </row>
    <row r="46" spans="1:23" s="195" customFormat="1" x14ac:dyDescent="0.3">
      <c r="A46" s="198" t="s">
        <v>62</v>
      </c>
      <c r="B46" s="80" t="s">
        <v>139</v>
      </c>
      <c r="C46" s="80" t="s">
        <v>623</v>
      </c>
      <c r="D46" s="151" t="s">
        <v>658</v>
      </c>
      <c r="E46" s="80" t="s">
        <v>628</v>
      </c>
      <c r="F46" s="255"/>
      <c r="G46"/>
      <c r="H46">
        <v>4</v>
      </c>
      <c r="I46"/>
      <c r="J46"/>
      <c r="K46" s="256"/>
      <c r="L46" s="255">
        <v>9</v>
      </c>
      <c r="M46">
        <v>6</v>
      </c>
      <c r="N46">
        <v>2</v>
      </c>
      <c r="O46">
        <v>1</v>
      </c>
      <c r="P46"/>
      <c r="Q46"/>
      <c r="R46" s="255">
        <v>1</v>
      </c>
      <c r="S46">
        <v>6</v>
      </c>
      <c r="T46"/>
      <c r="U46"/>
      <c r="V46">
        <v>2</v>
      </c>
      <c r="W46" s="256"/>
    </row>
    <row r="47" spans="1:23" s="195" customFormat="1" x14ac:dyDescent="0.3">
      <c r="A47" s="198" t="s">
        <v>63</v>
      </c>
      <c r="B47" s="80" t="s">
        <v>139</v>
      </c>
      <c r="C47" s="80" t="s">
        <v>623</v>
      </c>
      <c r="D47" s="151" t="s">
        <v>662</v>
      </c>
      <c r="E47" s="80" t="s">
        <v>628</v>
      </c>
      <c r="F47" s="255">
        <v>2</v>
      </c>
      <c r="G47"/>
      <c r="H47"/>
      <c r="I47"/>
      <c r="J47">
        <v>1</v>
      </c>
      <c r="K47" s="256"/>
      <c r="L47" s="255"/>
      <c r="M47"/>
      <c r="N47"/>
      <c r="O47"/>
      <c r="P47"/>
      <c r="Q47"/>
      <c r="R47" s="255"/>
      <c r="S47"/>
      <c r="T47"/>
      <c r="U47"/>
      <c r="V47"/>
      <c r="W47" s="256"/>
    </row>
    <row r="48" spans="1:23" s="195" customFormat="1" x14ac:dyDescent="0.3">
      <c r="A48" s="198" t="s">
        <v>64</v>
      </c>
      <c r="B48" s="80" t="s">
        <v>139</v>
      </c>
      <c r="C48" s="80" t="s">
        <v>623</v>
      </c>
      <c r="D48" s="151" t="s">
        <v>663</v>
      </c>
      <c r="E48" s="80" t="s">
        <v>628</v>
      </c>
      <c r="F48" s="255">
        <v>43</v>
      </c>
      <c r="G48"/>
      <c r="H48">
        <v>73</v>
      </c>
      <c r="I48"/>
      <c r="J48">
        <v>19</v>
      </c>
      <c r="K48" s="256"/>
      <c r="L48" s="255">
        <v>1</v>
      </c>
      <c r="M48"/>
      <c r="N48"/>
      <c r="O48"/>
      <c r="P48"/>
      <c r="Q48"/>
      <c r="R48" s="255"/>
      <c r="S48">
        <v>1</v>
      </c>
      <c r="T48"/>
      <c r="U48"/>
      <c r="V48"/>
      <c r="W48" s="256"/>
    </row>
    <row r="49" spans="1:23" s="197" customFormat="1" x14ac:dyDescent="0.3">
      <c r="A49" s="198" t="s">
        <v>97</v>
      </c>
      <c r="B49" s="80" t="s">
        <v>613</v>
      </c>
      <c r="C49" s="80" t="s">
        <v>624</v>
      </c>
      <c r="D49" s="151" t="s">
        <v>664</v>
      </c>
      <c r="E49" s="80" t="s">
        <v>629</v>
      </c>
      <c r="F49" s="255"/>
      <c r="G49"/>
      <c r="H49"/>
      <c r="I49"/>
      <c r="J49"/>
      <c r="K49" s="256"/>
      <c r="L49" s="255"/>
      <c r="M49"/>
      <c r="N49"/>
      <c r="O49">
        <v>2</v>
      </c>
      <c r="P49"/>
      <c r="Q49"/>
      <c r="R49" s="255"/>
      <c r="S49"/>
      <c r="T49"/>
      <c r="U49"/>
      <c r="V49"/>
      <c r="W49" s="256"/>
    </row>
    <row r="50" spans="1:23" s="196" customFormat="1" x14ac:dyDescent="0.3">
      <c r="A50" s="198" t="s">
        <v>65</v>
      </c>
      <c r="B50" s="80" t="s">
        <v>139</v>
      </c>
      <c r="C50" s="80" t="s">
        <v>622</v>
      </c>
      <c r="D50" s="151" t="s">
        <v>638</v>
      </c>
      <c r="E50" s="80" t="s">
        <v>628</v>
      </c>
      <c r="F50" s="255"/>
      <c r="G50"/>
      <c r="H50"/>
      <c r="I50"/>
      <c r="J50"/>
      <c r="K50" s="256"/>
      <c r="L50" s="255"/>
      <c r="M50"/>
      <c r="N50"/>
      <c r="O50"/>
      <c r="P50"/>
      <c r="Q50">
        <v>6</v>
      </c>
      <c r="R50" s="255"/>
      <c r="S50"/>
      <c r="T50"/>
      <c r="U50"/>
      <c r="V50"/>
      <c r="W50" s="256"/>
    </row>
    <row r="51" spans="1:23" s="196" customFormat="1" x14ac:dyDescent="0.3">
      <c r="A51" s="198" t="s">
        <v>66</v>
      </c>
      <c r="B51" s="80" t="s">
        <v>128</v>
      </c>
      <c r="C51" s="80" t="s">
        <v>622</v>
      </c>
      <c r="D51" s="151" t="s">
        <v>560</v>
      </c>
      <c r="E51" s="80" t="s">
        <v>629</v>
      </c>
      <c r="F51" s="255"/>
      <c r="G51"/>
      <c r="H51"/>
      <c r="I51"/>
      <c r="J51"/>
      <c r="K51" s="256"/>
      <c r="L51" s="255"/>
      <c r="M51"/>
      <c r="N51"/>
      <c r="O51">
        <v>3</v>
      </c>
      <c r="P51">
        <v>4</v>
      </c>
      <c r="Q51">
        <v>2</v>
      </c>
      <c r="R51" s="255"/>
      <c r="S51"/>
      <c r="T51"/>
      <c r="U51"/>
      <c r="V51"/>
      <c r="W51" s="256"/>
    </row>
    <row r="52" spans="1:23" s="196" customFormat="1" x14ac:dyDescent="0.3">
      <c r="A52" s="198" t="s">
        <v>67</v>
      </c>
      <c r="B52" s="80" t="s">
        <v>128</v>
      </c>
      <c r="C52" s="80" t="s">
        <v>622</v>
      </c>
      <c r="D52" s="151" t="s">
        <v>665</v>
      </c>
      <c r="E52" s="80" t="s">
        <v>628</v>
      </c>
      <c r="F52" s="255"/>
      <c r="G52"/>
      <c r="H52"/>
      <c r="I52"/>
      <c r="J52"/>
      <c r="K52" s="256">
        <v>1</v>
      </c>
      <c r="L52" s="255"/>
      <c r="M52"/>
      <c r="N52"/>
      <c r="O52">
        <v>11</v>
      </c>
      <c r="P52">
        <v>1</v>
      </c>
      <c r="Q52">
        <v>75</v>
      </c>
      <c r="R52" s="255"/>
      <c r="S52"/>
      <c r="T52"/>
      <c r="U52">
        <v>11</v>
      </c>
      <c r="V52"/>
      <c r="W52" s="256"/>
    </row>
    <row r="53" spans="1:23" s="196" customFormat="1" x14ac:dyDescent="0.3">
      <c r="A53" s="198" t="s">
        <v>68</v>
      </c>
      <c r="B53" s="80" t="s">
        <v>613</v>
      </c>
      <c r="C53" s="80" t="s">
        <v>622</v>
      </c>
      <c r="D53" s="151" t="s">
        <v>666</v>
      </c>
      <c r="E53" s="80" t="s">
        <v>628</v>
      </c>
      <c r="F53" s="255"/>
      <c r="G53"/>
      <c r="H53"/>
      <c r="I53"/>
      <c r="J53"/>
      <c r="K53" s="256">
        <v>1</v>
      </c>
      <c r="L53" s="255"/>
      <c r="M53"/>
      <c r="N53"/>
      <c r="O53"/>
      <c r="P53"/>
      <c r="Q53">
        <v>1</v>
      </c>
      <c r="R53" s="255">
        <v>2</v>
      </c>
      <c r="S53">
        <v>1</v>
      </c>
      <c r="T53"/>
      <c r="U53"/>
      <c r="V53"/>
      <c r="W53" s="256"/>
    </row>
    <row r="54" spans="1:23" s="195" customFormat="1" x14ac:dyDescent="0.3">
      <c r="A54" s="198" t="s">
        <v>69</v>
      </c>
      <c r="B54" s="80" t="s">
        <v>139</v>
      </c>
      <c r="C54" s="80" t="s">
        <v>623</v>
      </c>
      <c r="D54" s="151" t="s">
        <v>562</v>
      </c>
      <c r="E54" s="80" t="s">
        <v>629</v>
      </c>
      <c r="F54" s="255">
        <v>2</v>
      </c>
      <c r="G54">
        <v>10</v>
      </c>
      <c r="H54">
        <v>14</v>
      </c>
      <c r="I54">
        <v>3</v>
      </c>
      <c r="J54"/>
      <c r="K54" s="256"/>
      <c r="L54" s="255"/>
      <c r="M54"/>
      <c r="N54"/>
      <c r="O54"/>
      <c r="P54"/>
      <c r="Q54"/>
      <c r="R54" s="255"/>
      <c r="S54"/>
      <c r="T54"/>
      <c r="U54"/>
      <c r="V54"/>
      <c r="W54" s="256"/>
    </row>
    <row r="55" spans="1:23" s="195" customFormat="1" x14ac:dyDescent="0.3">
      <c r="A55" s="198" t="s">
        <v>70</v>
      </c>
      <c r="B55" s="80" t="s">
        <v>139</v>
      </c>
      <c r="C55" s="80" t="s">
        <v>623</v>
      </c>
      <c r="D55" s="151" t="s">
        <v>667</v>
      </c>
      <c r="E55" s="80" t="s">
        <v>629</v>
      </c>
      <c r="F55" s="255">
        <v>24</v>
      </c>
      <c r="G55">
        <v>51</v>
      </c>
      <c r="H55">
        <v>22</v>
      </c>
      <c r="I55">
        <v>3</v>
      </c>
      <c r="J55"/>
      <c r="K55" s="256"/>
      <c r="L55" s="255">
        <v>1</v>
      </c>
      <c r="M55"/>
      <c r="N55">
        <v>1</v>
      </c>
      <c r="O55"/>
      <c r="P55"/>
      <c r="Q55"/>
      <c r="R55" s="255"/>
      <c r="S55"/>
      <c r="T55"/>
      <c r="U55"/>
      <c r="V55"/>
      <c r="W55" s="256"/>
    </row>
    <row r="56" spans="1:23" s="196" customFormat="1" x14ac:dyDescent="0.3">
      <c r="A56" s="198" t="s">
        <v>71</v>
      </c>
      <c r="B56" s="80" t="s">
        <v>613</v>
      </c>
      <c r="C56" s="80" t="s">
        <v>622</v>
      </c>
      <c r="D56" s="151" t="s">
        <v>668</v>
      </c>
      <c r="E56" s="80" t="s">
        <v>628</v>
      </c>
      <c r="F56" s="255">
        <v>4</v>
      </c>
      <c r="G56">
        <v>34</v>
      </c>
      <c r="H56"/>
      <c r="I56">
        <v>13</v>
      </c>
      <c r="J56">
        <v>3</v>
      </c>
      <c r="K56" s="256">
        <v>36</v>
      </c>
      <c r="L56" s="255">
        <v>12</v>
      </c>
      <c r="M56">
        <v>1</v>
      </c>
      <c r="N56">
        <v>51</v>
      </c>
      <c r="O56">
        <v>38</v>
      </c>
      <c r="P56">
        <v>5</v>
      </c>
      <c r="Q56">
        <v>133</v>
      </c>
      <c r="R56" s="255">
        <v>170</v>
      </c>
      <c r="S56">
        <v>102</v>
      </c>
      <c r="T56">
        <v>1</v>
      </c>
      <c r="U56">
        <v>5</v>
      </c>
      <c r="V56">
        <v>48</v>
      </c>
      <c r="W56" s="256"/>
    </row>
    <row r="57" spans="1:23" s="197" customFormat="1" x14ac:dyDescent="0.3">
      <c r="A57" s="198" t="s">
        <v>72</v>
      </c>
      <c r="B57" s="80" t="s">
        <v>128</v>
      </c>
      <c r="C57" s="80" t="s">
        <v>624</v>
      </c>
      <c r="D57" s="151" t="s">
        <v>669</v>
      </c>
      <c r="E57" s="80" t="s">
        <v>629</v>
      </c>
      <c r="F57" s="255"/>
      <c r="G57">
        <v>3</v>
      </c>
      <c r="H57"/>
      <c r="I57">
        <v>1</v>
      </c>
      <c r="J57">
        <v>3</v>
      </c>
      <c r="K57" s="256">
        <v>3</v>
      </c>
      <c r="L57" s="255"/>
      <c r="M57"/>
      <c r="N57">
        <v>5</v>
      </c>
      <c r="O57">
        <v>9</v>
      </c>
      <c r="P57">
        <v>60</v>
      </c>
      <c r="Q57">
        <v>26</v>
      </c>
      <c r="R57" s="255">
        <v>4</v>
      </c>
      <c r="S57">
        <v>2</v>
      </c>
      <c r="T57"/>
      <c r="U57"/>
      <c r="V57"/>
      <c r="W57" s="256"/>
    </row>
    <row r="58" spans="1:23" s="196" customFormat="1" x14ac:dyDescent="0.3">
      <c r="A58" s="198" t="s">
        <v>73</v>
      </c>
      <c r="B58" s="80" t="s">
        <v>139</v>
      </c>
      <c r="C58" s="80" t="s">
        <v>622</v>
      </c>
      <c r="D58" s="151" t="s">
        <v>670</v>
      </c>
      <c r="E58" s="80" t="s">
        <v>629</v>
      </c>
      <c r="F58" s="255"/>
      <c r="G58"/>
      <c r="H58"/>
      <c r="I58"/>
      <c r="J58">
        <v>10</v>
      </c>
      <c r="K58" s="256"/>
      <c r="L58" s="255"/>
      <c r="M58"/>
      <c r="N58">
        <v>2</v>
      </c>
      <c r="O58"/>
      <c r="P58">
        <v>5</v>
      </c>
      <c r="Q58"/>
      <c r="R58" s="255">
        <v>2</v>
      </c>
      <c r="S58"/>
      <c r="T58"/>
      <c r="U58"/>
      <c r="V58"/>
      <c r="W58" s="256"/>
    </row>
    <row r="59" spans="1:23" s="195" customFormat="1" x14ac:dyDescent="0.3">
      <c r="A59" s="198" t="s">
        <v>74</v>
      </c>
      <c r="B59" s="80" t="s">
        <v>128</v>
      </c>
      <c r="C59" s="80" t="s">
        <v>623</v>
      </c>
      <c r="D59" s="151" t="s">
        <v>671</v>
      </c>
      <c r="E59" s="80" t="s">
        <v>629</v>
      </c>
      <c r="F59" s="255"/>
      <c r="G59">
        <v>1</v>
      </c>
      <c r="H59">
        <v>2</v>
      </c>
      <c r="I59">
        <v>1</v>
      </c>
      <c r="J59"/>
      <c r="K59" s="256">
        <v>5</v>
      </c>
      <c r="L59" s="255"/>
      <c r="M59"/>
      <c r="N59">
        <v>3</v>
      </c>
      <c r="O59">
        <v>52</v>
      </c>
      <c r="P59">
        <v>58</v>
      </c>
      <c r="Q59">
        <v>21</v>
      </c>
      <c r="R59" s="255"/>
      <c r="S59">
        <v>1</v>
      </c>
      <c r="T59"/>
      <c r="U59"/>
      <c r="V59"/>
      <c r="W59" s="256">
        <v>1</v>
      </c>
    </row>
    <row r="60" spans="1:23" s="195" customFormat="1" x14ac:dyDescent="0.3">
      <c r="A60" s="198" t="s">
        <v>75</v>
      </c>
      <c r="B60" s="80" t="s">
        <v>139</v>
      </c>
      <c r="C60" s="80" t="s">
        <v>623</v>
      </c>
      <c r="D60" s="151" t="s">
        <v>672</v>
      </c>
      <c r="E60" s="80" t="s">
        <v>629</v>
      </c>
      <c r="F60" s="255"/>
      <c r="G60">
        <v>1</v>
      </c>
      <c r="H60"/>
      <c r="I60"/>
      <c r="J60"/>
      <c r="K60" s="256"/>
      <c r="L60" s="255"/>
      <c r="M60"/>
      <c r="N60"/>
      <c r="O60"/>
      <c r="P60"/>
      <c r="Q60"/>
      <c r="R60" s="255"/>
      <c r="S60"/>
      <c r="T60"/>
      <c r="U60"/>
      <c r="V60"/>
      <c r="W60" s="256"/>
    </row>
    <row r="61" spans="1:23" s="195" customFormat="1" x14ac:dyDescent="0.3">
      <c r="A61" s="198" t="s">
        <v>76</v>
      </c>
      <c r="B61" s="80" t="s">
        <v>139</v>
      </c>
      <c r="C61" s="80" t="s">
        <v>623</v>
      </c>
      <c r="D61" s="151" t="s">
        <v>673</v>
      </c>
      <c r="E61" s="80" t="s">
        <v>629</v>
      </c>
      <c r="F61" s="255">
        <v>20</v>
      </c>
      <c r="G61"/>
      <c r="H61">
        <v>11</v>
      </c>
      <c r="I61">
        <v>15</v>
      </c>
      <c r="J61">
        <v>9</v>
      </c>
      <c r="K61" s="256"/>
      <c r="L61" s="255"/>
      <c r="M61"/>
      <c r="N61"/>
      <c r="O61"/>
      <c r="P61"/>
      <c r="Q61"/>
      <c r="R61" s="255"/>
      <c r="S61"/>
      <c r="T61"/>
      <c r="U61"/>
      <c r="V61"/>
      <c r="W61" s="256"/>
    </row>
    <row r="62" spans="1:23" s="197" customFormat="1" x14ac:dyDescent="0.3">
      <c r="A62" s="198" t="s">
        <v>77</v>
      </c>
      <c r="B62" s="80" t="s">
        <v>139</v>
      </c>
      <c r="C62" s="80" t="s">
        <v>624</v>
      </c>
      <c r="D62" s="151" t="s">
        <v>650</v>
      </c>
      <c r="E62" s="80" t="s">
        <v>629</v>
      </c>
      <c r="F62" s="255"/>
      <c r="G62"/>
      <c r="H62"/>
      <c r="I62"/>
      <c r="J62">
        <v>1</v>
      </c>
      <c r="K62" s="256"/>
      <c r="L62" s="255"/>
      <c r="M62"/>
      <c r="N62"/>
      <c r="O62"/>
      <c r="P62"/>
      <c r="Q62"/>
      <c r="R62" s="255"/>
      <c r="S62"/>
      <c r="T62"/>
      <c r="U62"/>
      <c r="V62"/>
      <c r="W62" s="256"/>
    </row>
    <row r="63" spans="1:23" s="195" customFormat="1" x14ac:dyDescent="0.3">
      <c r="A63" s="198" t="s">
        <v>99</v>
      </c>
      <c r="B63" s="80" t="s">
        <v>139</v>
      </c>
      <c r="C63" s="80" t="s">
        <v>623</v>
      </c>
      <c r="D63" s="151" t="s">
        <v>674</v>
      </c>
      <c r="E63" s="80" t="s">
        <v>628</v>
      </c>
      <c r="F63" s="255"/>
      <c r="G63"/>
      <c r="H63"/>
      <c r="I63"/>
      <c r="J63"/>
      <c r="K63" s="256"/>
      <c r="L63" s="255"/>
      <c r="M63">
        <v>1</v>
      </c>
      <c r="N63"/>
      <c r="O63"/>
      <c r="P63"/>
      <c r="Q63"/>
      <c r="R63" s="255"/>
      <c r="S63"/>
      <c r="T63"/>
      <c r="U63"/>
      <c r="V63"/>
      <c r="W63" s="256"/>
    </row>
    <row r="64" spans="1:23" s="197" customFormat="1" x14ac:dyDescent="0.3">
      <c r="A64" s="198" t="s">
        <v>100</v>
      </c>
      <c r="B64" s="80" t="s">
        <v>139</v>
      </c>
      <c r="C64" s="80" t="s">
        <v>624</v>
      </c>
      <c r="D64" s="151" t="s">
        <v>674</v>
      </c>
      <c r="E64" s="80" t="s">
        <v>628</v>
      </c>
      <c r="F64" s="255"/>
      <c r="G64"/>
      <c r="H64"/>
      <c r="I64"/>
      <c r="J64">
        <v>9</v>
      </c>
      <c r="K64" s="256"/>
      <c r="L64" s="255"/>
      <c r="M64"/>
      <c r="N64"/>
      <c r="O64"/>
      <c r="P64"/>
      <c r="Q64"/>
      <c r="R64" s="255"/>
      <c r="S64"/>
      <c r="T64"/>
      <c r="U64"/>
      <c r="V64"/>
      <c r="W64" s="256"/>
    </row>
    <row r="65" spans="1:23" s="195" customFormat="1" x14ac:dyDescent="0.3">
      <c r="A65" s="198" t="s">
        <v>78</v>
      </c>
      <c r="B65" s="80" t="s">
        <v>139</v>
      </c>
      <c r="C65" s="80" t="s">
        <v>623</v>
      </c>
      <c r="D65" s="151" t="s">
        <v>559</v>
      </c>
      <c r="E65" s="80" t="s">
        <v>628</v>
      </c>
      <c r="F65" s="255"/>
      <c r="G65"/>
      <c r="H65"/>
      <c r="I65"/>
      <c r="J65"/>
      <c r="K65" s="256"/>
      <c r="L65" s="255"/>
      <c r="M65"/>
      <c r="N65">
        <v>2</v>
      </c>
      <c r="O65"/>
      <c r="P65"/>
      <c r="Q65">
        <v>1</v>
      </c>
      <c r="R65" s="255"/>
      <c r="S65"/>
      <c r="T65"/>
      <c r="U65"/>
      <c r="V65"/>
      <c r="W65" s="256"/>
    </row>
    <row r="66" spans="1:23" s="196" customFormat="1" x14ac:dyDescent="0.3">
      <c r="A66" s="198" t="s">
        <v>79</v>
      </c>
      <c r="B66" s="80" t="s">
        <v>139</v>
      </c>
      <c r="C66" s="80" t="s">
        <v>622</v>
      </c>
      <c r="D66" s="151" t="s">
        <v>675</v>
      </c>
      <c r="E66" s="80" t="s">
        <v>628</v>
      </c>
      <c r="F66" s="255">
        <v>8</v>
      </c>
      <c r="G66">
        <v>7</v>
      </c>
      <c r="H66">
        <v>5</v>
      </c>
      <c r="I66">
        <v>4</v>
      </c>
      <c r="J66">
        <v>1</v>
      </c>
      <c r="K66" s="256">
        <v>1</v>
      </c>
      <c r="L66" s="255">
        <v>2</v>
      </c>
      <c r="M66">
        <v>9</v>
      </c>
      <c r="N66">
        <v>10</v>
      </c>
      <c r="O66"/>
      <c r="P66">
        <v>1</v>
      </c>
      <c r="Q66">
        <v>1</v>
      </c>
      <c r="R66" s="255">
        <v>34</v>
      </c>
      <c r="S66">
        <v>15</v>
      </c>
      <c r="T66">
        <v>1</v>
      </c>
      <c r="U66"/>
      <c r="V66"/>
      <c r="W66" s="256"/>
    </row>
    <row r="67" spans="1:23" s="197" customFormat="1" x14ac:dyDescent="0.3">
      <c r="A67" s="198" t="s">
        <v>80</v>
      </c>
      <c r="B67" s="80" t="s">
        <v>139</v>
      </c>
      <c r="C67" s="80" t="s">
        <v>624</v>
      </c>
      <c r="D67" s="151" t="s">
        <v>571</v>
      </c>
      <c r="E67" s="80" t="s">
        <v>628</v>
      </c>
      <c r="F67" s="255">
        <v>7</v>
      </c>
      <c r="G67"/>
      <c r="H67">
        <v>3</v>
      </c>
      <c r="I67"/>
      <c r="J67">
        <v>3</v>
      </c>
      <c r="K67" s="256"/>
      <c r="L67" s="255"/>
      <c r="M67">
        <v>3</v>
      </c>
      <c r="N67">
        <v>8</v>
      </c>
      <c r="O67"/>
      <c r="P67"/>
      <c r="Q67"/>
      <c r="R67" s="255">
        <v>4</v>
      </c>
      <c r="S67">
        <v>3</v>
      </c>
      <c r="T67"/>
      <c r="U67"/>
      <c r="V67"/>
      <c r="W67" s="256"/>
    </row>
    <row r="68" spans="1:23" s="196" customFormat="1" x14ac:dyDescent="0.3">
      <c r="A68" s="198" t="s">
        <v>101</v>
      </c>
      <c r="B68" s="80" t="s">
        <v>613</v>
      </c>
      <c r="C68" s="80" t="s">
        <v>622</v>
      </c>
      <c r="D68" s="151" t="s">
        <v>659</v>
      </c>
      <c r="E68" s="80" t="s">
        <v>629</v>
      </c>
      <c r="F68" s="255"/>
      <c r="G68"/>
      <c r="H68"/>
      <c r="I68"/>
      <c r="J68"/>
      <c r="K68" s="256"/>
      <c r="L68" s="255"/>
      <c r="M68"/>
      <c r="N68"/>
      <c r="O68"/>
      <c r="P68"/>
      <c r="Q68"/>
      <c r="R68" s="255"/>
      <c r="S68"/>
      <c r="T68"/>
      <c r="U68">
        <v>7</v>
      </c>
      <c r="V68"/>
      <c r="W68" s="256"/>
    </row>
    <row r="69" spans="1:23" s="197" customFormat="1" x14ac:dyDescent="0.3">
      <c r="A69" s="198" t="s">
        <v>81</v>
      </c>
      <c r="B69" s="80" t="s">
        <v>613</v>
      </c>
      <c r="C69" s="80" t="s">
        <v>624</v>
      </c>
      <c r="D69" s="151" t="s">
        <v>676</v>
      </c>
      <c r="E69" s="80" t="s">
        <v>627</v>
      </c>
      <c r="F69" s="255">
        <v>1</v>
      </c>
      <c r="G69"/>
      <c r="H69"/>
      <c r="I69"/>
      <c r="J69"/>
      <c r="K69" s="256">
        <v>11</v>
      </c>
      <c r="L69" s="255"/>
      <c r="M69"/>
      <c r="N69"/>
      <c r="O69"/>
      <c r="P69"/>
      <c r="Q69"/>
      <c r="R69" s="255"/>
      <c r="S69"/>
      <c r="T69"/>
      <c r="U69"/>
      <c r="V69"/>
      <c r="W69" s="256"/>
    </row>
    <row r="70" spans="1:23" s="196" customFormat="1" x14ac:dyDescent="0.3">
      <c r="A70" s="198" t="s">
        <v>82</v>
      </c>
      <c r="B70" s="80" t="s">
        <v>613</v>
      </c>
      <c r="C70" s="80" t="s">
        <v>622</v>
      </c>
      <c r="D70" s="151" t="s">
        <v>677</v>
      </c>
      <c r="E70" s="80" t="s">
        <v>629</v>
      </c>
      <c r="F70" s="255"/>
      <c r="G70"/>
      <c r="H70"/>
      <c r="I70"/>
      <c r="J70"/>
      <c r="K70" s="256"/>
      <c r="L70" s="255"/>
      <c r="M70"/>
      <c r="N70"/>
      <c r="O70"/>
      <c r="P70"/>
      <c r="Q70">
        <v>4</v>
      </c>
      <c r="R70" s="255"/>
      <c r="S70"/>
      <c r="T70"/>
      <c r="U70"/>
      <c r="V70"/>
      <c r="W70" s="256"/>
    </row>
    <row r="71" spans="1:23" s="197" customFormat="1" x14ac:dyDescent="0.3">
      <c r="A71" s="198" t="s">
        <v>83</v>
      </c>
      <c r="B71" s="80" t="s">
        <v>128</v>
      </c>
      <c r="C71" s="80" t="s">
        <v>624</v>
      </c>
      <c r="D71" s="151" t="s">
        <v>678</v>
      </c>
      <c r="E71" s="80" t="s">
        <v>629</v>
      </c>
      <c r="F71" s="255"/>
      <c r="G71"/>
      <c r="H71"/>
      <c r="I71"/>
      <c r="J71"/>
      <c r="K71" s="256"/>
      <c r="L71" s="255"/>
      <c r="M71"/>
      <c r="N71"/>
      <c r="O71"/>
      <c r="P71"/>
      <c r="Q71"/>
      <c r="R71" s="255"/>
      <c r="S71"/>
      <c r="T71"/>
      <c r="U71">
        <v>18</v>
      </c>
      <c r="V71">
        <v>1</v>
      </c>
      <c r="W71" s="256"/>
    </row>
    <row r="72" spans="1:23" s="197" customFormat="1" x14ac:dyDescent="0.3">
      <c r="A72" s="198" t="s">
        <v>84</v>
      </c>
      <c r="B72" s="80" t="s">
        <v>128</v>
      </c>
      <c r="C72" s="80" t="s">
        <v>624</v>
      </c>
      <c r="D72" s="151" t="s">
        <v>679</v>
      </c>
      <c r="E72" s="80" t="s">
        <v>628</v>
      </c>
      <c r="F72" s="255"/>
      <c r="G72"/>
      <c r="H72"/>
      <c r="I72"/>
      <c r="J72"/>
      <c r="K72" s="256"/>
      <c r="L72" s="255"/>
      <c r="M72"/>
      <c r="N72"/>
      <c r="O72"/>
      <c r="P72"/>
      <c r="Q72"/>
      <c r="R72" s="255"/>
      <c r="S72"/>
      <c r="T72"/>
      <c r="U72"/>
      <c r="V72">
        <v>32</v>
      </c>
      <c r="W72" s="256">
        <v>1</v>
      </c>
    </row>
    <row r="73" spans="1:23" s="196" customFormat="1" x14ac:dyDescent="0.3">
      <c r="A73" s="198" t="s">
        <v>85</v>
      </c>
      <c r="B73" s="80" t="s">
        <v>613</v>
      </c>
      <c r="C73" s="80" t="s">
        <v>622</v>
      </c>
      <c r="D73" s="151" t="s">
        <v>680</v>
      </c>
      <c r="E73" s="80" t="s">
        <v>629</v>
      </c>
      <c r="F73" s="255"/>
      <c r="G73"/>
      <c r="H73"/>
      <c r="I73"/>
      <c r="J73"/>
      <c r="K73" s="256"/>
      <c r="L73" s="255"/>
      <c r="M73"/>
      <c r="N73">
        <v>3</v>
      </c>
      <c r="O73"/>
      <c r="P73"/>
      <c r="Q73"/>
      <c r="R73" s="255"/>
      <c r="S73"/>
      <c r="T73"/>
      <c r="U73">
        <v>8</v>
      </c>
      <c r="V73">
        <v>1</v>
      </c>
      <c r="W73" s="256"/>
    </row>
    <row r="74" spans="1:23" s="196" customFormat="1" x14ac:dyDescent="0.3">
      <c r="A74" s="198" t="s">
        <v>86</v>
      </c>
      <c r="B74" s="80" t="s">
        <v>139</v>
      </c>
      <c r="C74" s="80" t="s">
        <v>622</v>
      </c>
      <c r="D74" s="151" t="s">
        <v>661</v>
      </c>
      <c r="E74" s="80" t="s">
        <v>629</v>
      </c>
      <c r="F74" s="255"/>
      <c r="G74"/>
      <c r="H74"/>
      <c r="I74"/>
      <c r="J74"/>
      <c r="K74" s="256"/>
      <c r="L74" s="255"/>
      <c r="M74">
        <v>1</v>
      </c>
      <c r="N74"/>
      <c r="O74"/>
      <c r="P74"/>
      <c r="Q74"/>
      <c r="R74" s="255">
        <v>1</v>
      </c>
      <c r="S74"/>
      <c r="T74"/>
      <c r="U74"/>
      <c r="V74"/>
      <c r="W74" s="256"/>
    </row>
    <row r="75" spans="1:23" s="196" customFormat="1" x14ac:dyDescent="0.3">
      <c r="A75" s="198" t="s">
        <v>102</v>
      </c>
      <c r="B75" s="80" t="s">
        <v>613</v>
      </c>
      <c r="C75" s="80" t="s">
        <v>622</v>
      </c>
      <c r="D75" s="151" t="s">
        <v>681</v>
      </c>
      <c r="E75" s="80" t="s">
        <v>628</v>
      </c>
      <c r="F75" s="255"/>
      <c r="G75">
        <v>1</v>
      </c>
      <c r="H75"/>
      <c r="I75"/>
      <c r="J75"/>
      <c r="K75" s="256"/>
      <c r="L75" s="255"/>
      <c r="M75"/>
      <c r="N75"/>
      <c r="O75"/>
      <c r="P75"/>
      <c r="Q75"/>
      <c r="R75" s="255"/>
      <c r="S75"/>
      <c r="T75"/>
      <c r="U75"/>
      <c r="V75"/>
      <c r="W75" s="256"/>
    </row>
    <row r="76" spans="1:23" s="196" customFormat="1" x14ac:dyDescent="0.3">
      <c r="A76" s="198" t="s">
        <v>103</v>
      </c>
      <c r="B76" s="80" t="s">
        <v>139</v>
      </c>
      <c r="C76" s="80" t="s">
        <v>622</v>
      </c>
      <c r="D76" s="151" t="s">
        <v>682</v>
      </c>
      <c r="E76" s="80" t="s">
        <v>628</v>
      </c>
      <c r="F76" s="255"/>
      <c r="G76"/>
      <c r="H76"/>
      <c r="I76"/>
      <c r="J76"/>
      <c r="K76" s="256"/>
      <c r="L76" s="255"/>
      <c r="M76"/>
      <c r="N76"/>
      <c r="O76"/>
      <c r="P76"/>
      <c r="Q76"/>
      <c r="R76" s="255">
        <v>1</v>
      </c>
      <c r="S76"/>
      <c r="T76"/>
      <c r="U76"/>
      <c r="V76"/>
      <c r="W76" s="256"/>
    </row>
    <row r="77" spans="1:23" s="195" customFormat="1" x14ac:dyDescent="0.3">
      <c r="A77" s="198" t="s">
        <v>87</v>
      </c>
      <c r="B77" s="80" t="s">
        <v>139</v>
      </c>
      <c r="C77" s="80" t="s">
        <v>623</v>
      </c>
      <c r="D77" s="151" t="s">
        <v>580</v>
      </c>
      <c r="E77" s="80" t="s">
        <v>629</v>
      </c>
      <c r="F77" s="255">
        <v>14</v>
      </c>
      <c r="G77">
        <v>1</v>
      </c>
      <c r="H77"/>
      <c r="I77"/>
      <c r="J77"/>
      <c r="K77" s="256"/>
      <c r="L77" s="255">
        <v>3</v>
      </c>
      <c r="M77">
        <v>5</v>
      </c>
      <c r="N77">
        <v>2</v>
      </c>
      <c r="O77"/>
      <c r="P77"/>
      <c r="Q77"/>
      <c r="R77" s="255">
        <v>1</v>
      </c>
      <c r="S77">
        <v>1</v>
      </c>
      <c r="T77">
        <v>2</v>
      </c>
      <c r="U77"/>
      <c r="V77"/>
      <c r="W77" s="256"/>
    </row>
    <row r="78" spans="1:23" s="195" customFormat="1" x14ac:dyDescent="0.3">
      <c r="A78" s="198" t="s">
        <v>88</v>
      </c>
      <c r="B78" s="80" t="s">
        <v>139</v>
      </c>
      <c r="C78" s="80" t="s">
        <v>623</v>
      </c>
      <c r="D78" s="151" t="s">
        <v>581</v>
      </c>
      <c r="E78" s="80" t="s">
        <v>629</v>
      </c>
      <c r="F78" s="255">
        <v>7</v>
      </c>
      <c r="G78"/>
      <c r="H78">
        <v>7</v>
      </c>
      <c r="I78"/>
      <c r="J78">
        <v>1</v>
      </c>
      <c r="K78" s="256"/>
      <c r="L78" s="255"/>
      <c r="M78">
        <v>4</v>
      </c>
      <c r="N78">
        <v>1</v>
      </c>
      <c r="O78"/>
      <c r="P78"/>
      <c r="Q78">
        <v>1</v>
      </c>
      <c r="R78" s="255">
        <v>1</v>
      </c>
      <c r="S78"/>
      <c r="T78">
        <v>5</v>
      </c>
      <c r="U78"/>
      <c r="V78"/>
      <c r="W78" s="256"/>
    </row>
    <row r="79" spans="1:23" s="197" customFormat="1" x14ac:dyDescent="0.3">
      <c r="A79" s="198" t="s">
        <v>89</v>
      </c>
      <c r="B79" s="80" t="s">
        <v>613</v>
      </c>
      <c r="C79" s="80" t="s">
        <v>624</v>
      </c>
      <c r="D79" s="151" t="s">
        <v>582</v>
      </c>
      <c r="E79" s="80" t="s">
        <v>629</v>
      </c>
      <c r="F79" s="257">
        <v>3</v>
      </c>
      <c r="G79" s="258">
        <v>6</v>
      </c>
      <c r="H79" s="258">
        <v>1</v>
      </c>
      <c r="I79" s="258"/>
      <c r="J79" s="258"/>
      <c r="K79" s="259"/>
      <c r="L79" s="257"/>
      <c r="M79" s="258"/>
      <c r="N79" s="258"/>
      <c r="O79" s="258"/>
      <c r="P79" s="258"/>
      <c r="Q79" s="258"/>
      <c r="R79" s="257"/>
      <c r="S79" s="258"/>
      <c r="T79" s="258">
        <v>1</v>
      </c>
      <c r="U79" s="258"/>
      <c r="V79" s="258"/>
      <c r="W79" s="259"/>
    </row>
    <row r="81" spans="1:23" x14ac:dyDescent="0.3">
      <c r="B81" s="80" t="s">
        <v>598</v>
      </c>
      <c r="C81" s="80" t="s">
        <v>2</v>
      </c>
      <c r="D81" s="151" t="s">
        <v>3</v>
      </c>
    </row>
    <row r="82" spans="1:23" x14ac:dyDescent="0.3">
      <c r="A82" s="192" t="s">
        <v>623</v>
      </c>
      <c r="B82" s="80">
        <f>SUM(F82:K82)</f>
        <v>1185</v>
      </c>
      <c r="C82">
        <f>SUM(L82:Q82)</f>
        <v>334</v>
      </c>
      <c r="D82" s="52">
        <f>SUM(R82:W82)</f>
        <v>317</v>
      </c>
      <c r="F82">
        <f>SUM(F77,F78,F61,F55,F54,F48,F47,F44,F31,F29,F5,F6,F7,F9,F10,F11,F12,F13,F14,F65,F63,F60,F59,F46,F42,F41,F38,F37,F30,F27,F22,F17)</f>
        <v>201</v>
      </c>
      <c r="G82">
        <f>SUM(G77,G78,G61,G55,G54,G48,G47,G44,G31,G29,G5,G6,G7,G9,G10,G11,G12,G13,G14,G65,G63,G60,G59,G46,G42,G41,G38,G37,G30,G27,G22)</f>
        <v>78</v>
      </c>
      <c r="H82">
        <f t="shared" ref="H82:W82" si="0">SUM(H77,H78,H61,H55,H54,H48,H47,H44,H31,H29,H5,H6,H7,H9,H10,H11,H12,H13,H14,H65,H63,H60,H59,H46,H42,H41,H38,H37,H30,H27,H22)</f>
        <v>593</v>
      </c>
      <c r="I82">
        <f t="shared" si="0"/>
        <v>80</v>
      </c>
      <c r="J82">
        <f t="shared" si="0"/>
        <v>226</v>
      </c>
      <c r="K82">
        <f t="shared" si="0"/>
        <v>7</v>
      </c>
      <c r="L82">
        <f t="shared" si="0"/>
        <v>99</v>
      </c>
      <c r="M82">
        <f t="shared" si="0"/>
        <v>38</v>
      </c>
      <c r="N82">
        <f t="shared" si="0"/>
        <v>29</v>
      </c>
      <c r="O82">
        <f t="shared" si="0"/>
        <v>53</v>
      </c>
      <c r="P82">
        <f t="shared" si="0"/>
        <v>87</v>
      </c>
      <c r="Q82">
        <f t="shared" si="0"/>
        <v>28</v>
      </c>
      <c r="R82">
        <f>SUM(R77,R78,R61,R55,R54,R48,R47,R44,R31,R29,R5,R6,R7,R9,R10,R11,R12,R13,R14,R65,R63,R60,R59,R46,R42,R41,R38,R37,R30,R27,R22,R17)</f>
        <v>113</v>
      </c>
      <c r="S82">
        <f t="shared" si="0"/>
        <v>111</v>
      </c>
      <c r="T82">
        <f t="shared" si="0"/>
        <v>87</v>
      </c>
      <c r="U82">
        <f t="shared" si="0"/>
        <v>0</v>
      </c>
      <c r="V82">
        <f t="shared" si="0"/>
        <v>5</v>
      </c>
      <c r="W82">
        <f t="shared" si="0"/>
        <v>1</v>
      </c>
    </row>
    <row r="83" spans="1:23" x14ac:dyDescent="0.3">
      <c r="A83" s="193" t="s">
        <v>624</v>
      </c>
      <c r="B83" s="80">
        <f>SUM(F83:K83)</f>
        <v>430</v>
      </c>
      <c r="C83">
        <f>SUM(L83:Q83)</f>
        <v>315</v>
      </c>
      <c r="D83" s="52">
        <f>SUM(R83:W83)</f>
        <v>192</v>
      </c>
      <c r="F83">
        <f>SUM(F79,F72,F71,F69,F67,F64,F62,F57,F49,F45,F43,F36,F35,F34,F33,F32,F25,F16)</f>
        <v>34</v>
      </c>
      <c r="G83">
        <f t="shared" ref="G83:W83" si="1">SUM(G79,G72,G71,G69,G67,G64,G62,G57,G49,G45,G43,G36,G35,G34,G33,G32,G25,G16)</f>
        <v>9</v>
      </c>
      <c r="H83">
        <f t="shared" si="1"/>
        <v>36</v>
      </c>
      <c r="I83">
        <f t="shared" si="1"/>
        <v>29</v>
      </c>
      <c r="J83">
        <f t="shared" si="1"/>
        <v>202</v>
      </c>
      <c r="K83">
        <f t="shared" si="1"/>
        <v>120</v>
      </c>
      <c r="L83">
        <f t="shared" si="1"/>
        <v>0</v>
      </c>
      <c r="M83">
        <f t="shared" si="1"/>
        <v>10</v>
      </c>
      <c r="N83">
        <f t="shared" si="1"/>
        <v>46</v>
      </c>
      <c r="O83">
        <f t="shared" si="1"/>
        <v>38</v>
      </c>
      <c r="P83">
        <f t="shared" si="1"/>
        <v>123</v>
      </c>
      <c r="Q83">
        <f t="shared" si="1"/>
        <v>98</v>
      </c>
      <c r="R83">
        <f t="shared" si="1"/>
        <v>12</v>
      </c>
      <c r="S83">
        <f t="shared" si="1"/>
        <v>5</v>
      </c>
      <c r="T83">
        <f t="shared" si="1"/>
        <v>5</v>
      </c>
      <c r="U83">
        <f t="shared" si="1"/>
        <v>47</v>
      </c>
      <c r="V83">
        <f t="shared" si="1"/>
        <v>95</v>
      </c>
      <c r="W83">
        <f t="shared" si="1"/>
        <v>28</v>
      </c>
    </row>
    <row r="84" spans="1:23" x14ac:dyDescent="0.3">
      <c r="A84" s="194" t="s">
        <v>622</v>
      </c>
      <c r="B84" s="80">
        <f>SUM(F84:K84)</f>
        <v>290</v>
      </c>
      <c r="C84">
        <f>SUM(L84:Q84)</f>
        <v>448</v>
      </c>
      <c r="D84" s="52">
        <f>SUM(R84,S84,T84,U84,V84,W84)</f>
        <v>568</v>
      </c>
      <c r="F84">
        <f>SUM(F73:F76,F70,F68,F66,F56,F58,F50:F53,F39:F40,F28,F26,F23:F24,F18:F21,F15,F8,F2:F4)</f>
        <v>18</v>
      </c>
      <c r="G84">
        <f t="shared" ref="G84:W84" si="2">SUM(G73:G76,G70,G68,G66,G56,G58,G50:G53,G39:G40,G28,G26,G23:G24,G18:G21,G15,G8,G2:G4)</f>
        <v>55</v>
      </c>
      <c r="H84">
        <f t="shared" si="2"/>
        <v>15</v>
      </c>
      <c r="I84">
        <f t="shared" si="2"/>
        <v>22</v>
      </c>
      <c r="J84">
        <f t="shared" si="2"/>
        <v>25</v>
      </c>
      <c r="K84">
        <f t="shared" si="2"/>
        <v>155</v>
      </c>
      <c r="L84">
        <f t="shared" si="2"/>
        <v>31</v>
      </c>
      <c r="M84">
        <f t="shared" si="2"/>
        <v>12</v>
      </c>
      <c r="N84">
        <f t="shared" si="2"/>
        <v>103</v>
      </c>
      <c r="O84">
        <f t="shared" si="2"/>
        <v>54</v>
      </c>
      <c r="P84">
        <f t="shared" si="2"/>
        <v>22</v>
      </c>
      <c r="Q84">
        <f t="shared" si="2"/>
        <v>226</v>
      </c>
      <c r="R84">
        <f t="shared" si="2"/>
        <v>286</v>
      </c>
      <c r="S84">
        <f t="shared" si="2"/>
        <v>134</v>
      </c>
      <c r="T84">
        <f t="shared" si="2"/>
        <v>21</v>
      </c>
      <c r="U84">
        <f t="shared" si="2"/>
        <v>35</v>
      </c>
      <c r="V84">
        <f t="shared" si="2"/>
        <v>89</v>
      </c>
      <c r="W84">
        <f t="shared" si="2"/>
        <v>3</v>
      </c>
    </row>
  </sheetData>
  <phoneticPr fontId="18" type="noConversion"/>
  <pageMargins left="0.7" right="0.7" top="0.78740157499999996" bottom="0.78740157499999996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558C66-2F04-405B-B1F9-A103348863A6}">
  <dimension ref="A1:AU111"/>
  <sheetViews>
    <sheetView zoomScale="62" zoomScaleNormal="62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G93" sqref="A89:G93"/>
    </sheetView>
  </sheetViews>
  <sheetFormatPr baseColWidth="10" defaultRowHeight="14.4" x14ac:dyDescent="0.3"/>
  <cols>
    <col min="1" max="1" width="30.33203125" customWidth="1"/>
    <col min="2" max="2" width="8.77734375" style="80" customWidth="1"/>
    <col min="3" max="3" width="7.109375" style="80" customWidth="1"/>
    <col min="4" max="4" width="7.5546875" style="80" customWidth="1"/>
    <col min="5" max="5" width="7.44140625" style="80" customWidth="1"/>
    <col min="6" max="6" width="6.6640625" style="80" customWidth="1"/>
    <col min="7" max="7" width="7.109375" style="80" customWidth="1"/>
    <col min="8" max="8" width="11.5546875" style="80"/>
    <col min="9" max="9" width="8.77734375" style="80" customWidth="1"/>
    <col min="10" max="10" width="6.6640625" style="80" customWidth="1"/>
    <col min="11" max="11" width="7" style="80" customWidth="1"/>
    <col min="12" max="12" width="6.5546875" style="80" customWidth="1"/>
    <col min="13" max="13" width="6.33203125" style="80" customWidth="1"/>
    <col min="14" max="14" width="6.88671875" style="80" customWidth="1"/>
    <col min="15" max="15" width="11.5546875" style="80"/>
    <col min="16" max="16" width="7" style="80" customWidth="1"/>
    <col min="17" max="17" width="5.6640625" style="80" customWidth="1"/>
    <col min="18" max="18" width="7.33203125" style="80" customWidth="1"/>
    <col min="19" max="19" width="6.6640625" style="80" customWidth="1"/>
    <col min="20" max="20" width="6.5546875" style="80" customWidth="1"/>
    <col min="21" max="21" width="6.88671875" style="80" customWidth="1"/>
    <col min="22" max="22" width="11.5546875" style="80"/>
    <col min="26" max="26" width="29.21875" customWidth="1"/>
  </cols>
  <sheetData>
    <row r="1" spans="1:47" ht="19.2" thickTop="1" thickBot="1" x14ac:dyDescent="0.35">
      <c r="A1" s="2" t="s">
        <v>0</v>
      </c>
      <c r="B1" s="268" t="s">
        <v>1</v>
      </c>
      <c r="C1" s="269"/>
      <c r="D1" s="269"/>
      <c r="E1" s="269"/>
      <c r="F1" s="269"/>
      <c r="G1" s="269"/>
      <c r="H1" s="270"/>
      <c r="I1" s="271" t="s">
        <v>2</v>
      </c>
      <c r="J1" s="269"/>
      <c r="K1" s="269"/>
      <c r="L1" s="269"/>
      <c r="M1" s="269"/>
      <c r="N1" s="269"/>
      <c r="O1" s="270"/>
      <c r="P1" s="271" t="s">
        <v>3</v>
      </c>
      <c r="Q1" s="269"/>
      <c r="R1" s="269"/>
      <c r="S1" s="269"/>
      <c r="T1" s="269"/>
      <c r="U1" s="269"/>
      <c r="V1" s="270"/>
      <c r="Z1" s="2" t="s">
        <v>0</v>
      </c>
      <c r="AA1" s="268" t="s">
        <v>1</v>
      </c>
      <c r="AB1" s="269"/>
      <c r="AC1" s="269"/>
      <c r="AD1" s="269"/>
      <c r="AE1" s="269"/>
      <c r="AF1" s="269"/>
      <c r="AG1" s="270"/>
      <c r="AH1" s="271" t="s">
        <v>2</v>
      </c>
      <c r="AI1" s="269"/>
      <c r="AJ1" s="269"/>
      <c r="AK1" s="269"/>
      <c r="AL1" s="269"/>
      <c r="AM1" s="269"/>
      <c r="AN1" s="270"/>
      <c r="AO1" s="271" t="s">
        <v>3</v>
      </c>
      <c r="AP1" s="269"/>
      <c r="AQ1" s="269"/>
      <c r="AR1" s="269"/>
      <c r="AS1" s="269"/>
      <c r="AT1" s="269"/>
      <c r="AU1" s="270"/>
    </row>
    <row r="2" spans="1:47" ht="15" thickBot="1" x14ac:dyDescent="0.35">
      <c r="A2" s="25"/>
      <c r="B2" s="3" t="s">
        <v>4</v>
      </c>
      <c r="C2" s="4" t="s">
        <v>5</v>
      </c>
      <c r="D2" s="4" t="s">
        <v>6</v>
      </c>
      <c r="E2" s="4" t="s">
        <v>7</v>
      </c>
      <c r="F2" s="4" t="s">
        <v>8</v>
      </c>
      <c r="G2" s="4" t="s">
        <v>9</v>
      </c>
      <c r="H2" s="96" t="s">
        <v>10</v>
      </c>
      <c r="I2" s="4" t="s">
        <v>11</v>
      </c>
      <c r="J2" s="4" t="s">
        <v>12</v>
      </c>
      <c r="K2" s="4" t="s">
        <v>13</v>
      </c>
      <c r="L2" s="4" t="s">
        <v>14</v>
      </c>
      <c r="M2" s="4" t="s">
        <v>15</v>
      </c>
      <c r="N2" s="4" t="s">
        <v>16</v>
      </c>
      <c r="O2" s="96" t="s">
        <v>17</v>
      </c>
      <c r="P2" s="4" t="s">
        <v>18</v>
      </c>
      <c r="Q2" s="4" t="s">
        <v>19</v>
      </c>
      <c r="R2" s="4" t="s">
        <v>20</v>
      </c>
      <c r="S2" s="4" t="s">
        <v>21</v>
      </c>
      <c r="T2" s="4" t="s">
        <v>22</v>
      </c>
      <c r="U2" s="4" t="s">
        <v>23</v>
      </c>
      <c r="V2" s="96" t="s">
        <v>24</v>
      </c>
      <c r="Z2" s="25"/>
      <c r="AA2" s="3" t="s">
        <v>4</v>
      </c>
      <c r="AB2" s="4" t="s">
        <v>5</v>
      </c>
      <c r="AC2" s="4" t="s">
        <v>6</v>
      </c>
      <c r="AD2" s="4" t="s">
        <v>7</v>
      </c>
      <c r="AE2" s="4" t="s">
        <v>8</v>
      </c>
      <c r="AF2" s="4" t="s">
        <v>9</v>
      </c>
      <c r="AG2" s="5" t="s">
        <v>10</v>
      </c>
      <c r="AH2" s="6" t="s">
        <v>11</v>
      </c>
      <c r="AI2" s="4" t="s">
        <v>12</v>
      </c>
      <c r="AJ2" s="4" t="s">
        <v>13</v>
      </c>
      <c r="AK2" s="4" t="s">
        <v>14</v>
      </c>
      <c r="AL2" s="4" t="s">
        <v>15</v>
      </c>
      <c r="AM2" s="4" t="s">
        <v>16</v>
      </c>
      <c r="AN2" s="5" t="s">
        <v>17</v>
      </c>
      <c r="AO2" s="6" t="s">
        <v>18</v>
      </c>
      <c r="AP2" s="4" t="s">
        <v>19</v>
      </c>
      <c r="AQ2" s="4" t="s">
        <v>20</v>
      </c>
      <c r="AR2" s="4" t="s">
        <v>21</v>
      </c>
      <c r="AS2" s="4" t="s">
        <v>22</v>
      </c>
      <c r="AT2" s="4" t="s">
        <v>23</v>
      </c>
      <c r="AU2" s="30" t="s">
        <v>24</v>
      </c>
    </row>
    <row r="3" spans="1:47" ht="15" thickTop="1" x14ac:dyDescent="0.3">
      <c r="A3" s="26" t="s">
        <v>25</v>
      </c>
      <c r="B3" s="100">
        <f>(Tabelle256789213[[#This Row],[Spalte2]]/$AA$83)*100</f>
        <v>0.39215686274509803</v>
      </c>
      <c r="C3" s="100"/>
      <c r="D3" s="100"/>
      <c r="E3" s="100"/>
      <c r="F3" s="100">
        <f>(Tabelle256789213[[#This Row],[Spalte6]]/$AE$83)*100</f>
        <v>0.66079295154185025</v>
      </c>
      <c r="G3" s="101">
        <f>(Tabelle256789213[[#This Row],[Spalte7]]/$AF$83)*100</f>
        <v>39.00709219858156</v>
      </c>
      <c r="H3" s="98">
        <f>(Tabelle256789213[[#This Row],[Spalte8]]/$AG$83)*100</f>
        <v>6</v>
      </c>
      <c r="I3" s="100"/>
      <c r="J3" s="100"/>
      <c r="K3" s="100"/>
      <c r="L3" s="100"/>
      <c r="M3" s="100"/>
      <c r="N3" s="100"/>
      <c r="O3" s="97"/>
      <c r="P3" s="100"/>
      <c r="Q3" s="100"/>
      <c r="R3" s="100"/>
      <c r="S3" s="100">
        <f>(Tabelle256789213[[#This Row],[Spalte19]]/$AR$83)*100</f>
        <v>2.4390243902439024</v>
      </c>
      <c r="T3" s="102">
        <f>(Tabelle256789213[[#This Row],[Spalte20]]/$AS$83)*100</f>
        <v>20.105820105820104</v>
      </c>
      <c r="U3" s="103">
        <f>(Tabelle256789213[[#This Row],[Spalte21]]/$AT$83)*100</f>
        <v>6.25</v>
      </c>
      <c r="V3" s="98">
        <f>(Tabelle256789213[[#This Row],[Spalte22]]/$AU$83)*100</f>
        <v>3.9106145251396649</v>
      </c>
      <c r="Z3" s="26" t="s">
        <v>25</v>
      </c>
      <c r="AA3" s="7">
        <v>1</v>
      </c>
      <c r="AB3" s="8"/>
      <c r="AC3" s="8"/>
      <c r="AD3" s="8"/>
      <c r="AE3" s="8">
        <v>3</v>
      </c>
      <c r="AF3" s="9">
        <v>110</v>
      </c>
      <c r="AG3" s="10">
        <v>114</v>
      </c>
      <c r="AH3" s="13"/>
      <c r="AI3" s="13"/>
      <c r="AJ3" s="13"/>
      <c r="AK3" s="13"/>
      <c r="AL3" s="13"/>
      <c r="AM3" s="13"/>
      <c r="AN3" s="10"/>
      <c r="AO3" s="13"/>
      <c r="AP3" s="13"/>
      <c r="AQ3" s="13"/>
      <c r="AR3" s="13">
        <v>2</v>
      </c>
      <c r="AS3" s="13">
        <v>38</v>
      </c>
      <c r="AT3" s="13">
        <v>2</v>
      </c>
      <c r="AU3" s="31">
        <v>42</v>
      </c>
    </row>
    <row r="4" spans="1:47" x14ac:dyDescent="0.3">
      <c r="A4" s="27" t="s">
        <v>94</v>
      </c>
      <c r="B4" s="100"/>
      <c r="C4" s="100">
        <f>(Tabelle256789213[[#This Row],[Spalte3]]/$AB$83)*100</f>
        <v>0.71942446043165476</v>
      </c>
      <c r="D4" s="100"/>
      <c r="E4" s="100"/>
      <c r="F4" s="100"/>
      <c r="G4" s="100"/>
      <c r="H4" s="97">
        <f>(Tabelle256789213[[#This Row],[Spalte8]]/$AG$83)*100</f>
        <v>5.2631578947368418E-2</v>
      </c>
      <c r="I4" s="100">
        <f>(Tabelle256789213[[#This Row],[Spalte9]]/$AH$83)*100</f>
        <v>0.76923076923076927</v>
      </c>
      <c r="J4" s="100"/>
      <c r="K4" s="100"/>
      <c r="L4" s="100"/>
      <c r="M4" s="100"/>
      <c r="N4" s="100">
        <f>(Tabelle256789213[[#This Row],[Spalte14]]/$AM$83)*100</f>
        <v>0.28409090909090912</v>
      </c>
      <c r="O4" s="97">
        <f>(Tabelle256789213[[#This Row],[Spalte15]]/$AN$83)*100</f>
        <v>0.18248175182481752</v>
      </c>
      <c r="P4" s="100">
        <f>(Tabelle256789213[[#This Row],[Spalte16]]/$AO$83)*100</f>
        <v>1.2254901960784315</v>
      </c>
      <c r="Q4" s="100"/>
      <c r="R4" s="100"/>
      <c r="S4" s="100"/>
      <c r="T4" s="100"/>
      <c r="U4" s="100"/>
      <c r="V4" s="97">
        <f>(Tabelle256789213[[#This Row],[Spalte22]]/$AU$83)*100</f>
        <v>0.46554934823091249</v>
      </c>
      <c r="Z4" s="27" t="s">
        <v>94</v>
      </c>
      <c r="AA4" s="12"/>
      <c r="AB4" s="13">
        <v>1</v>
      </c>
      <c r="AC4" s="13"/>
      <c r="AD4" s="13"/>
      <c r="AE4" s="13"/>
      <c r="AF4" s="14"/>
      <c r="AG4" s="10">
        <v>1</v>
      </c>
      <c r="AH4" s="13">
        <v>1</v>
      </c>
      <c r="AI4" s="13"/>
      <c r="AJ4" s="13"/>
      <c r="AK4" s="13"/>
      <c r="AL4" s="13"/>
      <c r="AM4" s="13">
        <v>1</v>
      </c>
      <c r="AN4" s="10">
        <v>2</v>
      </c>
      <c r="AO4" s="13">
        <v>5</v>
      </c>
      <c r="AP4" s="13"/>
      <c r="AQ4" s="13"/>
      <c r="AR4" s="13"/>
      <c r="AS4" s="13"/>
      <c r="AT4" s="13"/>
      <c r="AU4" s="31">
        <v>5</v>
      </c>
    </row>
    <row r="5" spans="1:47" x14ac:dyDescent="0.3">
      <c r="A5" s="27" t="s">
        <v>104</v>
      </c>
      <c r="B5" s="100"/>
      <c r="C5" s="100"/>
      <c r="D5" s="100"/>
      <c r="E5" s="100"/>
      <c r="F5" s="100"/>
      <c r="G5" s="100"/>
      <c r="H5" s="97"/>
      <c r="I5" s="100"/>
      <c r="J5" s="100"/>
      <c r="K5" s="100"/>
      <c r="L5" s="100"/>
      <c r="M5" s="100"/>
      <c r="N5" s="100"/>
      <c r="O5" s="97"/>
      <c r="P5" s="100">
        <f>(Tabelle256789213[[#This Row],[Spalte16]]/$AO$83)*100</f>
        <v>0.49019607843137253</v>
      </c>
      <c r="Q5" s="100">
        <f>(Tabelle256789213[[#This Row],[Spalte17]]/$AP$83)*100</f>
        <v>0.8</v>
      </c>
      <c r="R5" s="100"/>
      <c r="S5" s="100"/>
      <c r="T5" s="100"/>
      <c r="U5" s="100"/>
      <c r="V5" s="97">
        <f>(Tabelle256789213[[#This Row],[Spalte22]]/$AU$83)*100</f>
        <v>0.37243947858472998</v>
      </c>
      <c r="Z5" s="27" t="s">
        <v>104</v>
      </c>
      <c r="AA5" s="12"/>
      <c r="AB5" s="13"/>
      <c r="AC5" s="13"/>
      <c r="AD5" s="13"/>
      <c r="AE5" s="13"/>
      <c r="AF5" s="14"/>
      <c r="AG5" s="10"/>
      <c r="AH5" s="13"/>
      <c r="AI5" s="13"/>
      <c r="AJ5" s="13"/>
      <c r="AK5" s="13"/>
      <c r="AL5" s="13"/>
      <c r="AM5" s="13"/>
      <c r="AN5" s="10"/>
      <c r="AO5" s="13">
        <v>2</v>
      </c>
      <c r="AP5" s="13">
        <v>2</v>
      </c>
      <c r="AQ5" s="13"/>
      <c r="AR5" s="13"/>
      <c r="AS5" s="13"/>
      <c r="AT5" s="13"/>
      <c r="AU5" s="31">
        <v>4</v>
      </c>
    </row>
    <row r="6" spans="1:47" x14ac:dyDescent="0.3">
      <c r="A6" s="27" t="s">
        <v>26</v>
      </c>
      <c r="B6" s="102">
        <f>(Tabelle256789213[[#This Row],[Spalte2]]/$AA$83)*100</f>
        <v>24.313725490196077</v>
      </c>
      <c r="C6" s="103">
        <f>(Tabelle256789213[[#This Row],[Spalte3]]/$AB$83)*100</f>
        <v>6.4748201438848918</v>
      </c>
      <c r="D6" s="100">
        <f>(Tabelle256789213[[#This Row],[Spalte4]]/$AC$83)*100</f>
        <v>0.46948356807511737</v>
      </c>
      <c r="E6" s="103">
        <f>(Tabelle256789213[[#This Row],[Spalte5]]/$AD$83)*100</f>
        <v>3.8167938931297711</v>
      </c>
      <c r="F6" s="100"/>
      <c r="G6" s="100"/>
      <c r="H6" s="98">
        <f>(Tabelle256789213[[#This Row],[Spalte8]]/$AG$83)*100</f>
        <v>4.1578947368421053</v>
      </c>
      <c r="I6" s="101">
        <f>(Tabelle256789213[[#This Row],[Spalte9]]/$AH$83)*100</f>
        <v>57.692307692307686</v>
      </c>
      <c r="J6" s="102">
        <f>(Tabelle256789213[[#This Row],[Spalte10]]/$AI$83)*100</f>
        <v>21.666666666666668</v>
      </c>
      <c r="K6" s="100">
        <f>(Tabelle256789213[[#This Row],[Spalte11]]/$AJ$83)*100</f>
        <v>2.2598870056497176</v>
      </c>
      <c r="L6" s="100"/>
      <c r="M6" s="100"/>
      <c r="N6" s="100">
        <f>(Tabelle256789213[[#This Row],[Spalte14]]/$AM$83)*100</f>
        <v>0.28409090909090912</v>
      </c>
      <c r="O6" s="98">
        <f>(Tabelle256789213[[#This Row],[Spalte15]]/$AN$83)*100</f>
        <v>8.485401459854014</v>
      </c>
      <c r="P6" s="103">
        <f>(Tabelle256789213[[#This Row],[Spalte16]]/$AO$83)*100</f>
        <v>9.3137254901960791</v>
      </c>
      <c r="Q6" s="103">
        <f>(Tabelle256789213[[#This Row],[Spalte17]]/$AP$83)*100</f>
        <v>3.5999999999999996</v>
      </c>
      <c r="R6" s="101">
        <f>(Tabelle256789213[[#This Row],[Spalte18]]/$AQ$83)*100</f>
        <v>57.522123893805308</v>
      </c>
      <c r="S6" s="100"/>
      <c r="T6" s="100"/>
      <c r="U6" s="100"/>
      <c r="V6" s="99">
        <f>(Tabelle256789213[[#This Row],[Spalte22]]/$AU$83)*100</f>
        <v>10.428305400372439</v>
      </c>
      <c r="W6" s="186"/>
      <c r="Z6" s="27" t="s">
        <v>26</v>
      </c>
      <c r="AA6" s="12">
        <v>62</v>
      </c>
      <c r="AB6" s="13">
        <v>9</v>
      </c>
      <c r="AC6" s="13">
        <v>3</v>
      </c>
      <c r="AD6" s="13">
        <v>5</v>
      </c>
      <c r="AE6" s="13"/>
      <c r="AF6" s="14"/>
      <c r="AG6" s="10">
        <v>79</v>
      </c>
      <c r="AH6" s="13">
        <v>75</v>
      </c>
      <c r="AI6" s="13">
        <v>13</v>
      </c>
      <c r="AJ6" s="13">
        <v>4</v>
      </c>
      <c r="AK6" s="13"/>
      <c r="AL6" s="13"/>
      <c r="AM6" s="13">
        <v>1</v>
      </c>
      <c r="AN6" s="10">
        <v>93</v>
      </c>
      <c r="AO6" s="13">
        <v>38</v>
      </c>
      <c r="AP6" s="13">
        <v>9</v>
      </c>
      <c r="AQ6" s="13">
        <v>65</v>
      </c>
      <c r="AR6" s="13"/>
      <c r="AS6" s="13"/>
      <c r="AT6" s="13"/>
      <c r="AU6" s="31">
        <v>112</v>
      </c>
    </row>
    <row r="7" spans="1:47" x14ac:dyDescent="0.3">
      <c r="A7" s="27" t="s">
        <v>27</v>
      </c>
      <c r="B7" s="100">
        <f>(Tabelle256789213[[#This Row],[Spalte2]]/$AA$83)*100</f>
        <v>0.39215686274509803</v>
      </c>
      <c r="C7" s="100"/>
      <c r="D7" s="100"/>
      <c r="E7" s="100"/>
      <c r="F7" s="100"/>
      <c r="G7" s="100"/>
      <c r="H7" s="97">
        <f>(Tabelle256789213[[#This Row],[Spalte8]]/$AG$83)*100</f>
        <v>5.2631578947368418E-2</v>
      </c>
      <c r="I7" s="100"/>
      <c r="J7" s="100"/>
      <c r="K7" s="100"/>
      <c r="L7" s="100"/>
      <c r="M7" s="100"/>
      <c r="N7" s="100"/>
      <c r="O7" s="97"/>
      <c r="P7" s="100">
        <f>(Tabelle256789213[[#This Row],[Spalte16]]/$AO$83)*100</f>
        <v>0.24509803921568626</v>
      </c>
      <c r="Q7" s="100"/>
      <c r="R7" s="100"/>
      <c r="S7" s="100"/>
      <c r="T7" s="100"/>
      <c r="U7" s="100"/>
      <c r="V7" s="97">
        <f>(Tabelle256789213[[#This Row],[Spalte22]]/$AU$83)*100</f>
        <v>9.3109869646182494E-2</v>
      </c>
      <c r="Z7" s="27" t="s">
        <v>27</v>
      </c>
      <c r="AA7" s="12">
        <v>1</v>
      </c>
      <c r="AB7" s="13"/>
      <c r="AC7" s="13"/>
      <c r="AD7" s="13"/>
      <c r="AE7" s="13"/>
      <c r="AF7" s="14"/>
      <c r="AG7" s="10">
        <v>1</v>
      </c>
      <c r="AH7" s="13"/>
      <c r="AI7" s="13"/>
      <c r="AJ7" s="13"/>
      <c r="AK7" s="13"/>
      <c r="AL7" s="13"/>
      <c r="AM7" s="13"/>
      <c r="AN7" s="10"/>
      <c r="AO7" s="13">
        <v>1</v>
      </c>
      <c r="AP7" s="13"/>
      <c r="AQ7" s="13"/>
      <c r="AR7" s="13"/>
      <c r="AS7" s="13"/>
      <c r="AT7" s="13"/>
      <c r="AU7" s="31">
        <v>1</v>
      </c>
    </row>
    <row r="8" spans="1:47" x14ac:dyDescent="0.3">
      <c r="A8" s="27" t="s">
        <v>28</v>
      </c>
      <c r="B8" s="100"/>
      <c r="C8" s="100"/>
      <c r="D8" s="100"/>
      <c r="E8" s="100"/>
      <c r="F8" s="100"/>
      <c r="G8" s="100"/>
      <c r="H8" s="97"/>
      <c r="I8" s="100"/>
      <c r="J8" s="100"/>
      <c r="K8" s="100"/>
      <c r="L8" s="100"/>
      <c r="M8" s="100"/>
      <c r="N8" s="100"/>
      <c r="O8" s="97"/>
      <c r="P8" s="100">
        <f>(Tabelle256789213[[#This Row],[Spalte16]]/$AO$83)*100</f>
        <v>2.2058823529411766</v>
      </c>
      <c r="Q8" s="100"/>
      <c r="R8" s="100"/>
      <c r="S8" s="100"/>
      <c r="T8" s="100"/>
      <c r="U8" s="100"/>
      <c r="V8" s="97">
        <f>(Tabelle256789213[[#This Row],[Spalte22]]/$AU$83)*100</f>
        <v>0.83798882681564246</v>
      </c>
      <c r="Z8" s="27" t="s">
        <v>28</v>
      </c>
      <c r="AA8" s="12"/>
      <c r="AB8" s="13"/>
      <c r="AC8" s="13"/>
      <c r="AD8" s="13"/>
      <c r="AE8" s="13"/>
      <c r="AF8" s="14"/>
      <c r="AG8" s="10"/>
      <c r="AH8" s="13"/>
      <c r="AI8" s="13"/>
      <c r="AJ8" s="13"/>
      <c r="AK8" s="13"/>
      <c r="AL8" s="13"/>
      <c r="AM8" s="13"/>
      <c r="AN8" s="10"/>
      <c r="AO8" s="13">
        <v>9</v>
      </c>
      <c r="AP8" s="13"/>
      <c r="AQ8" s="13"/>
      <c r="AR8" s="13"/>
      <c r="AS8" s="13"/>
      <c r="AT8" s="13"/>
      <c r="AU8" s="31">
        <v>9</v>
      </c>
    </row>
    <row r="9" spans="1:47" x14ac:dyDescent="0.3">
      <c r="A9" s="27" t="s">
        <v>29</v>
      </c>
      <c r="B9" s="100">
        <f>(Tabelle256789213[[#This Row],[Spalte2]]/$AA$83)*100</f>
        <v>1.1764705882352942</v>
      </c>
      <c r="C9" s="100"/>
      <c r="D9" s="100"/>
      <c r="E9" s="100">
        <f>(Tabelle256789213[[#This Row],[Spalte5]]/$AD$83)*100</f>
        <v>0.76335877862595414</v>
      </c>
      <c r="F9" s="100"/>
      <c r="G9" s="100"/>
      <c r="H9" s="97">
        <f>(Tabelle256789213[[#This Row],[Spalte8]]/$AG$83)*100</f>
        <v>0.21052631578947367</v>
      </c>
      <c r="I9" s="100">
        <f>(Tabelle256789213[[#This Row],[Spalte9]]/$AH$83)*100</f>
        <v>2.3076923076923079</v>
      </c>
      <c r="J9" s="100"/>
      <c r="K9" s="100"/>
      <c r="L9" s="100"/>
      <c r="M9" s="100">
        <f>(Tabelle256789213[[#This Row],[Spalte13]]/$AL$83)*100</f>
        <v>1.2931034482758621</v>
      </c>
      <c r="N9" s="100"/>
      <c r="O9" s="97">
        <f>(Tabelle256789213[[#This Row],[Spalte15]]/$AN$83)*100</f>
        <v>0.54744525547445255</v>
      </c>
      <c r="P9" s="100"/>
      <c r="Q9" s="100"/>
      <c r="R9" s="103">
        <f>(Tabelle256789213[[#This Row],[Spalte18]]/$AQ$83)*100</f>
        <v>7.9646017699115044</v>
      </c>
      <c r="S9" s="100">
        <f>(Tabelle256789213[[#This Row],[Spalte19]]/$AR$83)*100</f>
        <v>1.2195121951219512</v>
      </c>
      <c r="T9" s="100">
        <f>(Tabelle256789213[[#This Row],[Spalte20]]/$AS$83)*100</f>
        <v>0.52910052910052907</v>
      </c>
      <c r="U9" s="100"/>
      <c r="V9" s="97">
        <f>(Tabelle256789213[[#This Row],[Spalte22]]/$AU$83)*100</f>
        <v>1.0242085661080074</v>
      </c>
      <c r="Z9" s="27" t="s">
        <v>29</v>
      </c>
      <c r="AA9" s="12">
        <v>3</v>
      </c>
      <c r="AB9" s="13"/>
      <c r="AC9" s="13"/>
      <c r="AD9" s="13">
        <v>1</v>
      </c>
      <c r="AE9" s="13"/>
      <c r="AF9" s="14"/>
      <c r="AG9" s="10">
        <v>4</v>
      </c>
      <c r="AH9" s="13">
        <v>3</v>
      </c>
      <c r="AI9" s="13"/>
      <c r="AJ9" s="13"/>
      <c r="AK9" s="13"/>
      <c r="AL9" s="13">
        <v>3</v>
      </c>
      <c r="AM9" s="13"/>
      <c r="AN9" s="10">
        <v>6</v>
      </c>
      <c r="AO9" s="13"/>
      <c r="AP9" s="13"/>
      <c r="AQ9" s="13">
        <v>9</v>
      </c>
      <c r="AR9" s="13">
        <v>1</v>
      </c>
      <c r="AS9" s="13">
        <v>1</v>
      </c>
      <c r="AT9" s="13"/>
      <c r="AU9" s="31">
        <v>11</v>
      </c>
    </row>
    <row r="10" spans="1:47" x14ac:dyDescent="0.3">
      <c r="A10" s="27" t="s">
        <v>30</v>
      </c>
      <c r="B10" s="100"/>
      <c r="C10" s="100">
        <f>(Tabelle256789213[[#This Row],[Spalte3]]/$AB$83)*100</f>
        <v>0.71942446043165476</v>
      </c>
      <c r="D10" s="100">
        <f>(Tabelle256789213[[#This Row],[Spalte4]]/$AC$83)*100</f>
        <v>0.6259780907668232</v>
      </c>
      <c r="E10" s="100"/>
      <c r="F10" s="100"/>
      <c r="G10" s="100"/>
      <c r="H10" s="97">
        <f>(Tabelle256789213[[#This Row],[Spalte8]]/$AG$83)*100</f>
        <v>0.26315789473684209</v>
      </c>
      <c r="I10" s="100"/>
      <c r="J10" s="100"/>
      <c r="K10" s="100">
        <f>(Tabelle256789213[[#This Row],[Spalte11]]/$AJ$83)*100</f>
        <v>0.56497175141242939</v>
      </c>
      <c r="L10" s="100"/>
      <c r="M10" s="100">
        <f>(Tabelle256789213[[#This Row],[Spalte13]]/$AL$83)*100</f>
        <v>1.2931034482758621</v>
      </c>
      <c r="N10" s="100"/>
      <c r="O10" s="97">
        <f>(Tabelle256789213[[#This Row],[Spalte15]]/$AN$83)*100</f>
        <v>0.36496350364963503</v>
      </c>
      <c r="P10" s="100"/>
      <c r="Q10" s="100"/>
      <c r="R10" s="100">
        <f>(Tabelle256789213[[#This Row],[Spalte18]]/$AQ$83)*100</f>
        <v>2.6548672566371683</v>
      </c>
      <c r="S10" s="100"/>
      <c r="T10" s="100">
        <f>(Tabelle256789213[[#This Row],[Spalte20]]/$AS$83)*100</f>
        <v>1.5873015873015872</v>
      </c>
      <c r="U10" s="100"/>
      <c r="V10" s="97">
        <f>(Tabelle256789213[[#This Row],[Spalte22]]/$AU$83)*100</f>
        <v>0.55865921787709494</v>
      </c>
      <c r="Z10" s="27" t="s">
        <v>30</v>
      </c>
      <c r="AA10" s="12"/>
      <c r="AB10" s="13">
        <v>1</v>
      </c>
      <c r="AC10" s="13">
        <v>4</v>
      </c>
      <c r="AD10" s="13"/>
      <c r="AE10" s="13"/>
      <c r="AF10" s="14"/>
      <c r="AG10" s="10">
        <v>5</v>
      </c>
      <c r="AH10" s="13"/>
      <c r="AI10" s="13"/>
      <c r="AJ10" s="13">
        <v>1</v>
      </c>
      <c r="AK10" s="13"/>
      <c r="AL10" s="13">
        <v>3</v>
      </c>
      <c r="AM10" s="13"/>
      <c r="AN10" s="10">
        <v>4</v>
      </c>
      <c r="AO10" s="13"/>
      <c r="AP10" s="13"/>
      <c r="AQ10" s="13">
        <v>3</v>
      </c>
      <c r="AR10" s="13"/>
      <c r="AS10" s="13">
        <v>3</v>
      </c>
      <c r="AT10" s="13"/>
      <c r="AU10" s="31">
        <v>6</v>
      </c>
    </row>
    <row r="11" spans="1:47" x14ac:dyDescent="0.3">
      <c r="A11" s="27" t="s">
        <v>32</v>
      </c>
      <c r="B11" s="100">
        <f>(Tabelle256789213[[#This Row],[Spalte2]]/$AA$83)*100</f>
        <v>0.78431372549019607</v>
      </c>
      <c r="C11" s="100"/>
      <c r="D11" s="100">
        <f>(Tabelle256789213[[#This Row],[Spalte4]]/$AC$83)*100</f>
        <v>1.2519561815336464</v>
      </c>
      <c r="E11" s="100"/>
      <c r="F11" s="100"/>
      <c r="G11" s="100"/>
      <c r="H11" s="97">
        <f>(Tabelle256789213[[#This Row],[Spalte8]]/$AG$83)*100</f>
        <v>0.52631578947368418</v>
      </c>
      <c r="I11" s="100">
        <f>(Tabelle256789213[[#This Row],[Spalte9]]/$AH$83)*100</f>
        <v>0.76923076923076927</v>
      </c>
      <c r="J11" s="100"/>
      <c r="K11" s="100"/>
      <c r="L11" s="100"/>
      <c r="M11" s="100"/>
      <c r="N11" s="100">
        <f>(Tabelle256789213[[#This Row],[Spalte14]]/$AM$83)*100</f>
        <v>0.28409090909090912</v>
      </c>
      <c r="O11" s="97">
        <f>(Tabelle256789213[[#This Row],[Spalte15]]/$AN$83)*100</f>
        <v>0.18248175182481752</v>
      </c>
      <c r="P11" s="100"/>
      <c r="Q11" s="100"/>
      <c r="R11" s="100"/>
      <c r="S11" s="100"/>
      <c r="T11" s="100"/>
      <c r="U11" s="100"/>
      <c r="V11" s="97"/>
      <c r="Z11" s="27" t="s">
        <v>32</v>
      </c>
      <c r="AA11" s="12">
        <v>2</v>
      </c>
      <c r="AB11" s="13"/>
      <c r="AC11" s="13">
        <v>8</v>
      </c>
      <c r="AD11" s="13"/>
      <c r="AE11" s="13"/>
      <c r="AF11" s="14"/>
      <c r="AG11" s="10">
        <v>10</v>
      </c>
      <c r="AH11" s="13">
        <v>1</v>
      </c>
      <c r="AI11" s="13"/>
      <c r="AJ11" s="13"/>
      <c r="AK11" s="13"/>
      <c r="AL11" s="13"/>
      <c r="AM11" s="13">
        <v>1</v>
      </c>
      <c r="AN11" s="10">
        <v>2</v>
      </c>
      <c r="AO11" s="13"/>
      <c r="AP11" s="13"/>
      <c r="AQ11" s="13"/>
      <c r="AR11" s="13"/>
      <c r="AS11" s="13"/>
      <c r="AT11" s="13"/>
      <c r="AU11" s="31"/>
    </row>
    <row r="12" spans="1:47" x14ac:dyDescent="0.3">
      <c r="A12" s="28" t="s">
        <v>33</v>
      </c>
      <c r="B12" s="100"/>
      <c r="C12" s="100"/>
      <c r="D12" s="100">
        <f>(Tabelle256789213[[#This Row],[Spalte4]]/$AC$83)*100</f>
        <v>0.3129890453834116</v>
      </c>
      <c r="E12" s="100"/>
      <c r="F12" s="100"/>
      <c r="G12" s="100"/>
      <c r="H12" s="97">
        <f>(Tabelle256789213[[#This Row],[Spalte8]]/$AG$83)*100</f>
        <v>0.10526315789473684</v>
      </c>
      <c r="I12" s="100"/>
      <c r="J12" s="103">
        <f>(Tabelle256789213[[#This Row],[Spalte10]]/$AI$83)*100</f>
        <v>8.3333333333333321</v>
      </c>
      <c r="K12" s="100"/>
      <c r="L12" s="100"/>
      <c r="M12" s="100"/>
      <c r="N12" s="100"/>
      <c r="O12" s="97">
        <f>(Tabelle256789213[[#This Row],[Spalte15]]/$AN$83)*100</f>
        <v>0.45620437956204374</v>
      </c>
      <c r="P12" s="100"/>
      <c r="Q12" s="100"/>
      <c r="R12" s="100">
        <f>(Tabelle256789213[[#This Row],[Spalte18]]/$AQ$83)*100</f>
        <v>0.88495575221238942</v>
      </c>
      <c r="S12" s="100"/>
      <c r="T12" s="100"/>
      <c r="U12" s="100"/>
      <c r="V12" s="97">
        <f>(Tabelle256789213[[#This Row],[Spalte22]]/$AU$83)*100</f>
        <v>9.3109869646182494E-2</v>
      </c>
      <c r="Z12" s="28" t="s">
        <v>33</v>
      </c>
      <c r="AA12" s="12"/>
      <c r="AB12" s="13"/>
      <c r="AC12" s="13">
        <v>2</v>
      </c>
      <c r="AD12" s="13"/>
      <c r="AE12" s="13"/>
      <c r="AF12" s="14"/>
      <c r="AG12" s="10">
        <v>2</v>
      </c>
      <c r="AH12" s="13"/>
      <c r="AI12" s="13">
        <v>5</v>
      </c>
      <c r="AJ12" s="13"/>
      <c r="AK12" s="13"/>
      <c r="AL12" s="13"/>
      <c r="AM12" s="13"/>
      <c r="AN12" s="10">
        <v>5</v>
      </c>
      <c r="AO12" s="13"/>
      <c r="AP12" s="13"/>
      <c r="AQ12" s="13">
        <v>1</v>
      </c>
      <c r="AR12" s="13"/>
      <c r="AS12" s="13"/>
      <c r="AT12" s="13"/>
      <c r="AU12" s="31">
        <v>1</v>
      </c>
    </row>
    <row r="13" spans="1:47" x14ac:dyDescent="0.3">
      <c r="A13" s="28" t="s">
        <v>34</v>
      </c>
      <c r="B13" s="100"/>
      <c r="C13" s="100"/>
      <c r="D13" s="100">
        <f>(Tabelle256789213[[#This Row],[Spalte4]]/$AC$83)*100</f>
        <v>1.0954616588419406</v>
      </c>
      <c r="E13" s="100"/>
      <c r="F13" s="100"/>
      <c r="G13" s="100"/>
      <c r="H13" s="97">
        <f>(Tabelle256789213[[#This Row],[Spalte8]]/$AG$83)*100</f>
        <v>0.36842105263157893</v>
      </c>
      <c r="I13" s="100"/>
      <c r="J13" s="100"/>
      <c r="K13" s="100">
        <f>(Tabelle256789213[[#This Row],[Spalte11]]/$AJ$83)*100</f>
        <v>1.1299435028248588</v>
      </c>
      <c r="L13" s="100"/>
      <c r="M13" s="100">
        <f>(Tabelle256789213[[#This Row],[Spalte13]]/$AL$83)*100</f>
        <v>2.1551724137931036</v>
      </c>
      <c r="N13" s="100">
        <f>(Tabelle256789213[[#This Row],[Spalte14]]/$AM$83)*100</f>
        <v>0.28409090909090912</v>
      </c>
      <c r="O13" s="97">
        <f>(Tabelle256789213[[#This Row],[Spalte15]]/$AN$83)*100</f>
        <v>0.63868613138686137</v>
      </c>
      <c r="P13" s="100"/>
      <c r="Q13" s="100"/>
      <c r="R13" s="100"/>
      <c r="S13" s="100"/>
      <c r="T13" s="100"/>
      <c r="U13" s="100"/>
      <c r="V13" s="97"/>
      <c r="Z13" s="28" t="s">
        <v>34</v>
      </c>
      <c r="AA13" s="12"/>
      <c r="AB13" s="13"/>
      <c r="AC13" s="13">
        <v>7</v>
      </c>
      <c r="AD13" s="13"/>
      <c r="AE13" s="13"/>
      <c r="AF13" s="14"/>
      <c r="AG13" s="10">
        <v>7</v>
      </c>
      <c r="AH13" s="13"/>
      <c r="AI13" s="13"/>
      <c r="AJ13" s="13">
        <v>2</v>
      </c>
      <c r="AK13" s="13"/>
      <c r="AL13" s="13">
        <v>5</v>
      </c>
      <c r="AM13" s="13">
        <v>1</v>
      </c>
      <c r="AN13" s="10">
        <v>7</v>
      </c>
      <c r="AO13" s="13"/>
      <c r="AP13" s="13"/>
      <c r="AQ13" s="13"/>
      <c r="AR13" s="13"/>
      <c r="AS13" s="13"/>
      <c r="AT13" s="13"/>
      <c r="AU13" s="31"/>
    </row>
    <row r="14" spans="1:47" x14ac:dyDescent="0.3">
      <c r="A14" s="28" t="s">
        <v>35</v>
      </c>
      <c r="B14" s="100">
        <f>(Tabelle256789213[[#This Row],[Spalte2]]/$AA$83)*100</f>
        <v>1.1764705882352942</v>
      </c>
      <c r="C14" s="100"/>
      <c r="D14" s="103">
        <f>(Tabelle256789213[[#This Row],[Spalte4]]/$AC$83)*100</f>
        <v>6.2597809076682314</v>
      </c>
      <c r="E14" s="100">
        <f>(Tabelle256789213[[#This Row],[Spalte5]]/$AD$83)*100</f>
        <v>0.76335877862595414</v>
      </c>
      <c r="F14" s="100">
        <f>(Tabelle256789213[[#This Row],[Spalte6]]/$AE$83)*100</f>
        <v>0.88105726872246704</v>
      </c>
      <c r="G14" s="100">
        <f>(Tabelle256789213[[#This Row],[Spalte7]]/$AF$83)*100</f>
        <v>0.3546099290780142</v>
      </c>
      <c r="H14" s="97">
        <f>(Tabelle256789213[[#This Row],[Spalte8]]/$AG$83)*100</f>
        <v>2.5789473684210527</v>
      </c>
      <c r="I14" s="100">
        <f>(Tabelle256789213[[#This Row],[Spalte9]]/$AH$83)*100</f>
        <v>0.76923076923076927</v>
      </c>
      <c r="J14" s="100"/>
      <c r="K14" s="103">
        <f>(Tabelle256789213[[#This Row],[Spalte11]]/$AJ$83)*100</f>
        <v>5.6497175141242941</v>
      </c>
      <c r="L14" s="100"/>
      <c r="M14" s="103">
        <f>(Tabelle256789213[[#This Row],[Spalte13]]/$AL$83)*100</f>
        <v>8.6206896551724146</v>
      </c>
      <c r="N14" s="100">
        <f>(Tabelle256789213[[#This Row],[Spalte14]]/$AM$83)*100</f>
        <v>0.56818181818181823</v>
      </c>
      <c r="O14" s="97">
        <f>(Tabelle256789213[[#This Row],[Spalte15]]/$AN$83)*100</f>
        <v>2.8284671532846715</v>
      </c>
      <c r="P14" s="100">
        <f>(Tabelle256789213[[#This Row],[Spalte16]]/$AO$83)*100</f>
        <v>0.24509803921568626</v>
      </c>
      <c r="Q14" s="100"/>
      <c r="R14" s="103">
        <f>(Tabelle256789213[[#This Row],[Spalte18]]/$AQ$83)*100</f>
        <v>5.3097345132743365</v>
      </c>
      <c r="S14" s="100"/>
      <c r="T14" s="100"/>
      <c r="U14" s="100"/>
      <c r="V14" s="97">
        <f>(Tabelle256789213[[#This Row],[Spalte22]]/$AU$83)*100</f>
        <v>0.65176908752327745</v>
      </c>
      <c r="Z14" s="28" t="s">
        <v>35</v>
      </c>
      <c r="AA14" s="12">
        <v>3</v>
      </c>
      <c r="AB14" s="13"/>
      <c r="AC14" s="13">
        <v>40</v>
      </c>
      <c r="AD14" s="13">
        <v>1</v>
      </c>
      <c r="AE14" s="13">
        <v>4</v>
      </c>
      <c r="AF14" s="14">
        <v>1</v>
      </c>
      <c r="AG14" s="10">
        <v>49</v>
      </c>
      <c r="AH14" s="13">
        <v>1</v>
      </c>
      <c r="AI14" s="13"/>
      <c r="AJ14" s="13">
        <v>10</v>
      </c>
      <c r="AK14" s="13"/>
      <c r="AL14" s="13">
        <v>20</v>
      </c>
      <c r="AM14" s="13">
        <v>2</v>
      </c>
      <c r="AN14" s="10">
        <v>31</v>
      </c>
      <c r="AO14" s="13">
        <v>1</v>
      </c>
      <c r="AP14" s="13"/>
      <c r="AQ14" s="13">
        <v>6</v>
      </c>
      <c r="AR14" s="13"/>
      <c r="AS14" s="13"/>
      <c r="AT14" s="13"/>
      <c r="AU14" s="31">
        <v>7</v>
      </c>
    </row>
    <row r="15" spans="1:47" x14ac:dyDescent="0.3">
      <c r="A15" s="28" t="s">
        <v>36</v>
      </c>
      <c r="B15" s="100">
        <f>(Tabelle256789213[[#This Row],[Spalte2]]/$AA$83)*100</f>
        <v>1.5686274509803921</v>
      </c>
      <c r="C15" s="100"/>
      <c r="D15" s="103">
        <f>(Tabelle256789213[[#This Row],[Spalte4]]/$AC$83)*100</f>
        <v>5.9467918622848197</v>
      </c>
      <c r="E15" s="100"/>
      <c r="F15" s="102">
        <f>(Tabelle256789213[[#This Row],[Spalte6]]/$AE$83)*100</f>
        <v>26.21145374449339</v>
      </c>
      <c r="G15" s="100">
        <f>(Tabelle256789213[[#This Row],[Spalte7]]/$AF$83)*100</f>
        <v>0.3546099290780142</v>
      </c>
      <c r="H15" s="98">
        <f>(Tabelle256789213[[#This Row],[Spalte8]]/$AG$83)*100</f>
        <v>8.526315789473685</v>
      </c>
      <c r="I15" s="100"/>
      <c r="J15" s="100"/>
      <c r="K15" s="100">
        <f>(Tabelle256789213[[#This Row],[Spalte11]]/$AJ$83)*100</f>
        <v>0.56497175141242939</v>
      </c>
      <c r="L15" s="100"/>
      <c r="M15" s="100"/>
      <c r="N15" s="100"/>
      <c r="O15" s="97">
        <f>(Tabelle256789213[[#This Row],[Spalte15]]/$AN$83)*100</f>
        <v>9.1240875912408759E-2</v>
      </c>
      <c r="P15" s="100"/>
      <c r="Q15" s="100"/>
      <c r="R15" s="100"/>
      <c r="S15" s="100"/>
      <c r="T15" s="100"/>
      <c r="U15" s="100"/>
      <c r="V15" s="97"/>
      <c r="Z15" s="28" t="s">
        <v>36</v>
      </c>
      <c r="AA15" s="12">
        <v>4</v>
      </c>
      <c r="AB15" s="13"/>
      <c r="AC15" s="13">
        <v>38</v>
      </c>
      <c r="AD15" s="13"/>
      <c r="AE15" s="13">
        <v>119</v>
      </c>
      <c r="AF15" s="14">
        <v>1</v>
      </c>
      <c r="AG15" s="10">
        <v>162</v>
      </c>
      <c r="AH15" s="13"/>
      <c r="AI15" s="13"/>
      <c r="AJ15" s="13">
        <v>1</v>
      </c>
      <c r="AK15" s="13"/>
      <c r="AL15" s="13"/>
      <c r="AM15" s="13"/>
      <c r="AN15" s="10">
        <v>1</v>
      </c>
      <c r="AO15" s="13"/>
      <c r="AP15" s="13"/>
      <c r="AQ15" s="13"/>
      <c r="AR15" s="13"/>
      <c r="AS15" s="13"/>
      <c r="AT15" s="13"/>
      <c r="AU15" s="31"/>
    </row>
    <row r="16" spans="1:47" x14ac:dyDescent="0.3">
      <c r="A16" s="28" t="s">
        <v>37</v>
      </c>
      <c r="B16" s="100"/>
      <c r="C16" s="100"/>
      <c r="D16" s="100"/>
      <c r="E16" s="100"/>
      <c r="F16" s="100"/>
      <c r="G16" s="100"/>
      <c r="H16" s="97"/>
      <c r="I16" s="100"/>
      <c r="J16" s="100"/>
      <c r="K16" s="100"/>
      <c r="L16" s="100"/>
      <c r="M16" s="100"/>
      <c r="N16" s="100"/>
      <c r="O16" s="97"/>
      <c r="P16" s="103">
        <f>(Tabelle256789213[[#This Row],[Spalte16]]/$AO$83)*100</f>
        <v>6.6176470588235299</v>
      </c>
      <c r="Q16" s="103">
        <f>(Tabelle256789213[[#This Row],[Spalte17]]/$AP$83)*100</f>
        <v>3.2</v>
      </c>
      <c r="R16" s="100"/>
      <c r="S16" s="100"/>
      <c r="T16" s="100"/>
      <c r="U16" s="100"/>
      <c r="V16" s="98">
        <f>(Tabelle256789213[[#This Row],[Spalte22]]/$AU$83)*100</f>
        <v>3.2588454376163876</v>
      </c>
      <c r="Z16" s="28" t="s">
        <v>37</v>
      </c>
      <c r="AA16" s="12"/>
      <c r="AB16" s="13"/>
      <c r="AC16" s="13"/>
      <c r="AD16" s="13"/>
      <c r="AE16" s="13"/>
      <c r="AF16" s="14"/>
      <c r="AG16" s="10"/>
      <c r="AH16" s="13"/>
      <c r="AI16" s="13"/>
      <c r="AJ16" s="13"/>
      <c r="AK16" s="13"/>
      <c r="AL16" s="13"/>
      <c r="AM16" s="13"/>
      <c r="AN16" s="10"/>
      <c r="AO16" s="13">
        <v>27</v>
      </c>
      <c r="AP16" s="13">
        <v>8</v>
      </c>
      <c r="AQ16" s="13"/>
      <c r="AR16" s="13"/>
      <c r="AS16" s="13"/>
      <c r="AT16" s="13"/>
      <c r="AU16" s="31">
        <v>35</v>
      </c>
    </row>
    <row r="17" spans="1:47" x14ac:dyDescent="0.3">
      <c r="A17" s="28" t="s">
        <v>38</v>
      </c>
      <c r="B17" s="100"/>
      <c r="C17" s="100"/>
      <c r="D17" s="100"/>
      <c r="E17" s="100"/>
      <c r="F17" s="100"/>
      <c r="G17" s="100"/>
      <c r="H17" s="97"/>
      <c r="I17" s="100"/>
      <c r="J17" s="100"/>
      <c r="K17" s="100"/>
      <c r="L17" s="100">
        <f>(Tabelle256789213[[#This Row],[Spalte12]]/$AK$83)*100</f>
        <v>0.68965517241379315</v>
      </c>
      <c r="M17" s="103">
        <f>(Tabelle256789213[[#This Row],[Spalte13]]/$AL$83)*100</f>
        <v>7.7586206896551726</v>
      </c>
      <c r="N17" s="100">
        <f>(Tabelle256789213[[#This Row],[Spalte14]]/$AM$83)*100</f>
        <v>1.9886363636363635</v>
      </c>
      <c r="O17" s="97">
        <f>(Tabelle256789213[[#This Row],[Spalte15]]/$AN$83)*100</f>
        <v>2.3722627737226274</v>
      </c>
      <c r="P17" s="100">
        <f>(Tabelle256789213[[#This Row],[Spalte16]]/$AO$83)*100</f>
        <v>0.49019607843137253</v>
      </c>
      <c r="Q17" s="100"/>
      <c r="R17" s="100"/>
      <c r="S17" s="100"/>
      <c r="T17" s="100"/>
      <c r="U17" s="100"/>
      <c r="V17" s="97">
        <f>(Tabelle256789213[[#This Row],[Spalte22]]/$AU$83)*100</f>
        <v>0.18621973929236499</v>
      </c>
      <c r="Z17" s="28" t="s">
        <v>38</v>
      </c>
      <c r="AA17" s="12"/>
      <c r="AB17" s="13"/>
      <c r="AC17" s="13"/>
      <c r="AD17" s="13"/>
      <c r="AE17" s="13"/>
      <c r="AF17" s="14"/>
      <c r="AG17" s="10"/>
      <c r="AH17" s="13"/>
      <c r="AI17" s="13"/>
      <c r="AJ17" s="13"/>
      <c r="AK17" s="13">
        <v>1</v>
      </c>
      <c r="AL17" s="13">
        <v>18</v>
      </c>
      <c r="AM17" s="13">
        <v>7</v>
      </c>
      <c r="AN17" s="10">
        <v>26</v>
      </c>
      <c r="AO17" s="13">
        <v>2</v>
      </c>
      <c r="AP17" s="13"/>
      <c r="AQ17" s="13"/>
      <c r="AR17" s="13"/>
      <c r="AS17" s="13"/>
      <c r="AT17" s="13"/>
      <c r="AU17" s="31">
        <v>2</v>
      </c>
    </row>
    <row r="18" spans="1:47" x14ac:dyDescent="0.3">
      <c r="A18" s="28" t="s">
        <v>745</v>
      </c>
      <c r="B18" s="100"/>
      <c r="C18" s="100"/>
      <c r="D18" s="100"/>
      <c r="E18" s="100"/>
      <c r="F18" s="100"/>
      <c r="G18" s="100"/>
      <c r="H18" s="97"/>
      <c r="I18" s="100"/>
      <c r="J18" s="100"/>
      <c r="K18" s="100"/>
      <c r="L18" s="100"/>
      <c r="M18" s="100"/>
      <c r="N18" s="100"/>
      <c r="O18" s="97"/>
      <c r="P18" s="100">
        <f>(Tabelle256789213[[#This Row],[Spalte16]]/$AO$83)*100</f>
        <v>0.49019607843137253</v>
      </c>
      <c r="Q18" s="100"/>
      <c r="R18" s="100"/>
      <c r="S18" s="100"/>
      <c r="T18" s="100"/>
      <c r="U18" s="100"/>
      <c r="V18" s="97"/>
      <c r="Z18" s="28" t="s">
        <v>745</v>
      </c>
      <c r="AA18" s="12"/>
      <c r="AB18" s="13"/>
      <c r="AC18" s="13"/>
      <c r="AD18" s="13"/>
      <c r="AE18" s="13"/>
      <c r="AF18" s="14"/>
      <c r="AG18" s="10"/>
      <c r="AH18" s="13"/>
      <c r="AI18" s="13"/>
      <c r="AJ18" s="13"/>
      <c r="AK18" s="13"/>
      <c r="AL18" s="13"/>
      <c r="AM18" s="13"/>
      <c r="AN18" s="10"/>
      <c r="AO18" s="13">
        <v>2</v>
      </c>
      <c r="AP18" s="13"/>
      <c r="AQ18" s="13"/>
      <c r="AR18" s="13"/>
      <c r="AS18" s="13"/>
      <c r="AT18" s="13"/>
      <c r="AU18" s="31"/>
    </row>
    <row r="19" spans="1:47" x14ac:dyDescent="0.3">
      <c r="A19" s="28" t="s">
        <v>39</v>
      </c>
      <c r="B19" s="100"/>
      <c r="C19" s="100">
        <f>(Tabelle256789213[[#This Row],[Spalte3]]/$AB$83)*100</f>
        <v>0.71942446043165476</v>
      </c>
      <c r="D19" s="100">
        <f>(Tabelle256789213[[#This Row],[Spalte4]]/$AC$83)*100</f>
        <v>1.4084507042253522</v>
      </c>
      <c r="E19" s="103">
        <f>(Tabelle256789213[[#This Row],[Spalte5]]/$AD$83)*100</f>
        <v>3.0534351145038165</v>
      </c>
      <c r="F19" s="100">
        <f>(Tabelle256789213[[#This Row],[Spalte6]]/$AE$83)*100</f>
        <v>1.5418502202643172</v>
      </c>
      <c r="G19" s="100">
        <f>(Tabelle256789213[[#This Row],[Spalte7]]/$AF$83)*100</f>
        <v>1.0638297872340425</v>
      </c>
      <c r="H19" s="97">
        <f>(Tabelle256789213[[#This Row],[Spalte8]]/$AG$83)*100</f>
        <v>1.263157894736842</v>
      </c>
      <c r="I19" s="100"/>
      <c r="J19" s="100"/>
      <c r="K19" s="103">
        <f>(Tabelle256789213[[#This Row],[Spalte11]]/$AJ$83)*100</f>
        <v>4.5197740112994351</v>
      </c>
      <c r="L19" s="100">
        <f>(Tabelle256789213[[#This Row],[Spalte12]]/$AK$83)*100</f>
        <v>1.3793103448275863</v>
      </c>
      <c r="M19" s="100">
        <f>(Tabelle256789213[[#This Row],[Spalte13]]/$AL$83)*100</f>
        <v>0.86206896551724133</v>
      </c>
      <c r="N19" s="100">
        <f>(Tabelle256789213[[#This Row],[Spalte14]]/$AM$83)*100</f>
        <v>0.28409090909090912</v>
      </c>
      <c r="O19" s="97">
        <f>(Tabelle256789213[[#This Row],[Spalte15]]/$AN$83)*100</f>
        <v>1.1861313868613137</v>
      </c>
      <c r="P19" s="100"/>
      <c r="Q19" s="100"/>
      <c r="R19" s="100"/>
      <c r="S19" s="100"/>
      <c r="T19" s="100"/>
      <c r="U19" s="100"/>
      <c r="V19" s="97"/>
      <c r="Z19" s="28" t="s">
        <v>39</v>
      </c>
      <c r="AA19" s="12"/>
      <c r="AB19" s="13">
        <v>1</v>
      </c>
      <c r="AC19" s="13">
        <v>9</v>
      </c>
      <c r="AD19" s="13">
        <v>4</v>
      </c>
      <c r="AE19" s="13">
        <v>7</v>
      </c>
      <c r="AF19" s="14">
        <v>3</v>
      </c>
      <c r="AG19" s="10">
        <v>24</v>
      </c>
      <c r="AH19" s="13"/>
      <c r="AI19" s="13"/>
      <c r="AJ19" s="13">
        <v>8</v>
      </c>
      <c r="AK19" s="13">
        <v>2</v>
      </c>
      <c r="AL19" s="13">
        <v>2</v>
      </c>
      <c r="AM19" s="13">
        <v>1</v>
      </c>
      <c r="AN19" s="10">
        <v>13</v>
      </c>
      <c r="AO19" s="13"/>
      <c r="AP19" s="13"/>
      <c r="AQ19" s="13"/>
      <c r="AR19" s="13"/>
      <c r="AS19" s="13"/>
      <c r="AT19" s="13"/>
      <c r="AU19" s="31"/>
    </row>
    <row r="20" spans="1:47" x14ac:dyDescent="0.3">
      <c r="A20" s="28" t="s">
        <v>40</v>
      </c>
      <c r="B20" s="100">
        <f>(Tabelle256789213[[#This Row],[Spalte2]]/$AA$83)*100</f>
        <v>0.39215686274509803</v>
      </c>
      <c r="C20" s="100"/>
      <c r="D20" s="100">
        <f>(Tabelle256789213[[#This Row],[Spalte4]]/$AC$83)*100</f>
        <v>0.1564945226917058</v>
      </c>
      <c r="E20" s="100"/>
      <c r="F20" s="100">
        <f>(Tabelle256789213[[#This Row],[Spalte6]]/$AE$83)*100</f>
        <v>0.44052863436123352</v>
      </c>
      <c r="G20" s="100">
        <f>(Tabelle256789213[[#This Row],[Spalte7]]/$AF$83)*100</f>
        <v>1.0638297872340425</v>
      </c>
      <c r="H20" s="97">
        <f>(Tabelle256789213[[#This Row],[Spalte8]]/$AG$83)*100</f>
        <v>0.36842105263157893</v>
      </c>
      <c r="I20" s="100"/>
      <c r="J20" s="100"/>
      <c r="K20" s="100"/>
      <c r="L20" s="100"/>
      <c r="M20" s="100"/>
      <c r="N20" s="100">
        <f>(Tabelle256789213[[#This Row],[Spalte14]]/$AM$83)*100</f>
        <v>0.28409090909090912</v>
      </c>
      <c r="O20" s="97">
        <f>(Tabelle256789213[[#This Row],[Spalte15]]/$AN$83)*100</f>
        <v>9.1240875912408759E-2</v>
      </c>
      <c r="P20" s="100">
        <f>(Tabelle256789213[[#This Row],[Spalte16]]/$AO$83)*100</f>
        <v>0.24509803921568626</v>
      </c>
      <c r="Q20" s="100"/>
      <c r="R20" s="100"/>
      <c r="S20" s="100"/>
      <c r="T20" s="100">
        <f>(Tabelle256789213[[#This Row],[Spalte20]]/$AS$83)*100</f>
        <v>0.52910052910052907</v>
      </c>
      <c r="U20" s="100"/>
      <c r="V20" s="97">
        <f>(Tabelle256789213[[#This Row],[Spalte22]]/$AU$83)*100</f>
        <v>0.18621973929236499</v>
      </c>
      <c r="Z20" s="28" t="s">
        <v>40</v>
      </c>
      <c r="AA20" s="12">
        <v>1</v>
      </c>
      <c r="AB20" s="13"/>
      <c r="AC20" s="13">
        <v>1</v>
      </c>
      <c r="AD20" s="13"/>
      <c r="AE20" s="13">
        <v>2</v>
      </c>
      <c r="AF20" s="14">
        <v>3</v>
      </c>
      <c r="AG20" s="10">
        <v>7</v>
      </c>
      <c r="AH20" s="13"/>
      <c r="AI20" s="13"/>
      <c r="AJ20" s="13"/>
      <c r="AK20" s="13"/>
      <c r="AL20" s="13"/>
      <c r="AM20" s="13">
        <v>1</v>
      </c>
      <c r="AN20" s="10">
        <v>1</v>
      </c>
      <c r="AO20" s="13">
        <v>1</v>
      </c>
      <c r="AP20" s="13"/>
      <c r="AQ20" s="13"/>
      <c r="AR20" s="13"/>
      <c r="AS20" s="13">
        <v>1</v>
      </c>
      <c r="AT20" s="13"/>
      <c r="AU20" s="31">
        <v>2</v>
      </c>
    </row>
    <row r="21" spans="1:47" x14ac:dyDescent="0.3">
      <c r="A21" s="28" t="s">
        <v>105</v>
      </c>
      <c r="B21" s="100"/>
      <c r="C21" s="100"/>
      <c r="D21" s="100"/>
      <c r="E21" s="100"/>
      <c r="F21" s="100"/>
      <c r="G21" s="100"/>
      <c r="H21" s="97"/>
      <c r="I21" s="100"/>
      <c r="J21" s="100"/>
      <c r="K21" s="100"/>
      <c r="L21" s="100"/>
      <c r="M21" s="100"/>
      <c r="N21" s="100"/>
      <c r="O21" s="97"/>
      <c r="P21" s="100"/>
      <c r="Q21" s="100"/>
      <c r="R21" s="100"/>
      <c r="S21" s="100">
        <f>(Tabelle256789213[[#This Row],[Spalte19]]/$AR$83)*100</f>
        <v>1.2195121951219512</v>
      </c>
      <c r="T21" s="100"/>
      <c r="U21" s="100"/>
      <c r="V21" s="97">
        <f>(Tabelle256789213[[#This Row],[Spalte22]]/$AU$83)*100</f>
        <v>9.3109869646182494E-2</v>
      </c>
      <c r="Z21" s="28" t="s">
        <v>105</v>
      </c>
      <c r="AA21" s="12"/>
      <c r="AB21" s="13"/>
      <c r="AC21" s="13"/>
      <c r="AD21" s="13"/>
      <c r="AE21" s="13"/>
      <c r="AF21" s="14"/>
      <c r="AG21" s="10"/>
      <c r="AH21" s="13"/>
      <c r="AI21" s="13"/>
      <c r="AJ21" s="13"/>
      <c r="AK21" s="13"/>
      <c r="AL21" s="13"/>
      <c r="AM21" s="13"/>
      <c r="AN21" s="10"/>
      <c r="AO21" s="13"/>
      <c r="AP21" s="13"/>
      <c r="AQ21" s="13"/>
      <c r="AR21" s="13">
        <v>1</v>
      </c>
      <c r="AS21" s="13"/>
      <c r="AT21" s="13"/>
      <c r="AU21" s="31">
        <v>1</v>
      </c>
    </row>
    <row r="22" spans="1:47" x14ac:dyDescent="0.3">
      <c r="A22" s="28" t="s">
        <v>41</v>
      </c>
      <c r="B22" s="100"/>
      <c r="C22" s="100"/>
      <c r="D22" s="100"/>
      <c r="E22" s="100"/>
      <c r="F22" s="100"/>
      <c r="G22" s="100"/>
      <c r="H22" s="97"/>
      <c r="I22" s="100">
        <f>(Tabelle256789213[[#This Row],[Spalte9]]/$AH$83)*100</f>
        <v>0.76923076923076927</v>
      </c>
      <c r="J22" s="100"/>
      <c r="K22" s="100"/>
      <c r="L22" s="100"/>
      <c r="M22" s="100"/>
      <c r="N22" s="100"/>
      <c r="O22" s="97">
        <f>(Tabelle256789213[[#This Row],[Spalte15]]/$AN$83)*100</f>
        <v>9.1240875912408759E-2</v>
      </c>
      <c r="P22" s="100">
        <f>(Tabelle256789213[[#This Row],[Spalte16]]/$AO$83)*100</f>
        <v>0.49019607843137253</v>
      </c>
      <c r="Q22" s="103">
        <f>(Tabelle256789213[[#This Row],[Spalte17]]/$AP$83)*100</f>
        <v>3.5999999999999996</v>
      </c>
      <c r="R22" s="100"/>
      <c r="S22" s="100"/>
      <c r="T22" s="100"/>
      <c r="U22" s="100"/>
      <c r="V22" s="97">
        <f>(Tabelle256789213[[#This Row],[Spalte22]]/$AU$83)*100</f>
        <v>1.0242085661080074</v>
      </c>
      <c r="Z22" s="28" t="s">
        <v>41</v>
      </c>
      <c r="AA22" s="12"/>
      <c r="AB22" s="13"/>
      <c r="AC22" s="13"/>
      <c r="AD22" s="13"/>
      <c r="AE22" s="13"/>
      <c r="AF22" s="14"/>
      <c r="AG22" s="10"/>
      <c r="AH22" s="13">
        <v>1</v>
      </c>
      <c r="AI22" s="13"/>
      <c r="AJ22" s="13"/>
      <c r="AK22" s="13"/>
      <c r="AL22" s="13"/>
      <c r="AM22" s="13"/>
      <c r="AN22" s="10">
        <v>1</v>
      </c>
      <c r="AO22" s="13">
        <v>2</v>
      </c>
      <c r="AP22" s="13">
        <v>9</v>
      </c>
      <c r="AQ22" s="13"/>
      <c r="AR22" s="13"/>
      <c r="AS22" s="13"/>
      <c r="AT22" s="13"/>
      <c r="AU22" s="31">
        <v>11</v>
      </c>
    </row>
    <row r="23" spans="1:47" x14ac:dyDescent="0.3">
      <c r="A23" s="28" t="s">
        <v>42</v>
      </c>
      <c r="B23" s="100"/>
      <c r="C23" s="100">
        <f>(Tabelle256789213[[#This Row],[Spalte3]]/$AB$83)*100</f>
        <v>0.71942446043165476</v>
      </c>
      <c r="D23" s="100"/>
      <c r="E23" s="100"/>
      <c r="F23" s="100"/>
      <c r="G23" s="100"/>
      <c r="H23" s="97">
        <f>(Tabelle256789213[[#This Row],[Spalte8]]/$AG$83)*100</f>
        <v>5.2631578947368418E-2</v>
      </c>
      <c r="I23" s="103">
        <f>(Tabelle256789213[[#This Row],[Spalte9]]/$AH$83)*100</f>
        <v>7.6923076923076925</v>
      </c>
      <c r="J23" s="100">
        <f>(Tabelle256789213[[#This Row],[Spalte10]]/$AI$83)*100</f>
        <v>1.6666666666666667</v>
      </c>
      <c r="K23" s="102">
        <f>(Tabelle256789213[[#This Row],[Spalte11]]/$AJ$83)*100</f>
        <v>10.16949152542373</v>
      </c>
      <c r="L23" s="100"/>
      <c r="M23" s="100"/>
      <c r="N23" s="100"/>
      <c r="O23" s="97">
        <f>(Tabelle256789213[[#This Row],[Spalte15]]/$AN$83)*100</f>
        <v>2.6459854014598538</v>
      </c>
      <c r="P23" s="103">
        <f>(Tabelle256789213[[#This Row],[Spalte16]]/$AO$83)*100</f>
        <v>3.4313725490196081</v>
      </c>
      <c r="Q23" s="100">
        <f>(Tabelle256789213[[#This Row],[Spalte17]]/$AP$83)*100</f>
        <v>0.8</v>
      </c>
      <c r="R23" s="100">
        <f>(Tabelle256789213[[#This Row],[Spalte18]]/$AQ$83)*100</f>
        <v>1.7699115044247788</v>
      </c>
      <c r="S23" s="100"/>
      <c r="T23" s="100"/>
      <c r="U23" s="100"/>
      <c r="V23" s="97">
        <f>(Tabelle256789213[[#This Row],[Spalte22]]/$AU$83)*100</f>
        <v>1.6759776536312849</v>
      </c>
      <c r="Z23" s="28" t="s">
        <v>42</v>
      </c>
      <c r="AA23" s="12"/>
      <c r="AB23" s="13">
        <v>1</v>
      </c>
      <c r="AC23" s="13"/>
      <c r="AD23" s="13"/>
      <c r="AE23" s="13"/>
      <c r="AF23" s="14"/>
      <c r="AG23" s="10">
        <v>1</v>
      </c>
      <c r="AH23" s="13">
        <v>10</v>
      </c>
      <c r="AI23" s="13">
        <v>1</v>
      </c>
      <c r="AJ23" s="13">
        <v>18</v>
      </c>
      <c r="AK23" s="13"/>
      <c r="AL23" s="13"/>
      <c r="AM23" s="13"/>
      <c r="AN23" s="10">
        <v>29</v>
      </c>
      <c r="AO23" s="13">
        <v>14</v>
      </c>
      <c r="AP23" s="13">
        <v>2</v>
      </c>
      <c r="AQ23" s="13">
        <v>2</v>
      </c>
      <c r="AR23" s="13"/>
      <c r="AS23" s="13"/>
      <c r="AT23" s="13"/>
      <c r="AU23" s="31">
        <v>18</v>
      </c>
    </row>
    <row r="24" spans="1:47" x14ac:dyDescent="0.3">
      <c r="A24" s="28" t="s">
        <v>43</v>
      </c>
      <c r="B24" s="100"/>
      <c r="C24" s="100">
        <f>(Tabelle256789213[[#This Row],[Spalte3]]/$AB$83)*100</f>
        <v>1.4388489208633095</v>
      </c>
      <c r="D24" s="100"/>
      <c r="E24" s="100"/>
      <c r="F24" s="100"/>
      <c r="G24" s="100"/>
      <c r="H24" s="97">
        <f>(Tabelle256789213[[#This Row],[Spalte8]]/$AG$83)*100</f>
        <v>0.10526315789473684</v>
      </c>
      <c r="I24" s="100"/>
      <c r="J24" s="100"/>
      <c r="K24" s="100"/>
      <c r="L24" s="100"/>
      <c r="M24" s="100"/>
      <c r="N24" s="100"/>
      <c r="O24" s="97"/>
      <c r="P24" s="100">
        <f>(Tabelle256789213[[#This Row],[Spalte16]]/$AO$83)*100</f>
        <v>0.24509803921568626</v>
      </c>
      <c r="Q24" s="100">
        <f>(Tabelle256789213[[#This Row],[Spalte17]]/$AP$83)*100</f>
        <v>0.4</v>
      </c>
      <c r="R24" s="100"/>
      <c r="S24" s="103"/>
      <c r="T24" s="100"/>
      <c r="U24" s="100"/>
      <c r="V24" s="97">
        <f>(Tabelle256789213[[#This Row],[Spalte22]]/$AU$83)*100</f>
        <v>0.18621973929236499</v>
      </c>
      <c r="Z24" s="28" t="s">
        <v>43</v>
      </c>
      <c r="AA24" s="12"/>
      <c r="AB24" s="13">
        <v>2</v>
      </c>
      <c r="AC24" s="13"/>
      <c r="AD24" s="13"/>
      <c r="AE24" s="13"/>
      <c r="AF24" s="14"/>
      <c r="AG24" s="10">
        <v>2</v>
      </c>
      <c r="AH24" s="13"/>
      <c r="AI24" s="13"/>
      <c r="AJ24" s="13"/>
      <c r="AK24" s="13"/>
      <c r="AL24" s="13"/>
      <c r="AM24" s="13"/>
      <c r="AN24" s="10"/>
      <c r="AO24" s="13">
        <v>1</v>
      </c>
      <c r="AP24" s="13">
        <v>1</v>
      </c>
      <c r="AQ24" s="13"/>
      <c r="AR24" s="13"/>
      <c r="AS24" s="13"/>
      <c r="AT24" s="13"/>
      <c r="AU24" s="31">
        <v>2</v>
      </c>
    </row>
    <row r="25" spans="1:47" x14ac:dyDescent="0.3">
      <c r="A25" s="28" t="s">
        <v>44</v>
      </c>
      <c r="B25" s="100"/>
      <c r="C25" s="100"/>
      <c r="D25" s="100"/>
      <c r="E25" s="100"/>
      <c r="F25" s="100"/>
      <c r="G25" s="100"/>
      <c r="H25" s="97"/>
      <c r="I25" s="100"/>
      <c r="J25" s="100"/>
      <c r="K25" s="100"/>
      <c r="L25" s="100"/>
      <c r="M25" s="100"/>
      <c r="N25" s="100">
        <f>(Tabelle256789213[[#This Row],[Spalte14]]/$AM$83)*100</f>
        <v>0.85227272727272718</v>
      </c>
      <c r="O25" s="97">
        <f>(Tabelle256789213[[#This Row],[Spalte15]]/$AN$83)*100</f>
        <v>0.27372262773722628</v>
      </c>
      <c r="P25" s="100"/>
      <c r="Q25" s="100"/>
      <c r="R25" s="100"/>
      <c r="S25" s="100"/>
      <c r="T25" s="100"/>
      <c r="U25" s="100"/>
      <c r="V25" s="97"/>
      <c r="Z25" s="28" t="s">
        <v>44</v>
      </c>
      <c r="AA25" s="12"/>
      <c r="AB25" s="13"/>
      <c r="AC25" s="13"/>
      <c r="AD25" s="13"/>
      <c r="AE25" s="13"/>
      <c r="AF25" s="14"/>
      <c r="AG25" s="10"/>
      <c r="AH25" s="13"/>
      <c r="AI25" s="13"/>
      <c r="AJ25" s="13"/>
      <c r="AK25" s="13"/>
      <c r="AL25" s="13"/>
      <c r="AM25" s="13">
        <v>3</v>
      </c>
      <c r="AN25" s="10">
        <v>3</v>
      </c>
      <c r="AO25" s="13"/>
      <c r="AP25" s="13"/>
      <c r="AQ25" s="13"/>
      <c r="AR25" s="13"/>
      <c r="AS25" s="13"/>
      <c r="AT25" s="13"/>
      <c r="AU25" s="31"/>
    </row>
    <row r="26" spans="1:47" x14ac:dyDescent="0.3">
      <c r="A26" s="28" t="s">
        <v>45</v>
      </c>
      <c r="B26" s="100"/>
      <c r="C26" s="103">
        <f>(Tabelle256789213[[#This Row],[Spalte3]]/$AB$83)*100</f>
        <v>5.755395683453238</v>
      </c>
      <c r="D26" s="100"/>
      <c r="E26" s="100"/>
      <c r="F26" s="100"/>
      <c r="G26" s="100"/>
      <c r="H26" s="97">
        <f>(Tabelle256789213[[#This Row],[Spalte8]]/$AG$83)*100</f>
        <v>0.42105263157894735</v>
      </c>
      <c r="I26" s="100">
        <f>(Tabelle256789213[[#This Row],[Spalte9]]/$AH$83)*100</f>
        <v>2.3076923076923079</v>
      </c>
      <c r="J26" s="100"/>
      <c r="K26" s="103">
        <f>(Tabelle256789213[[#This Row],[Spalte11]]/$AJ$83)*100</f>
        <v>5.6497175141242941</v>
      </c>
      <c r="L26" s="100"/>
      <c r="M26" s="100">
        <f>(Tabelle256789213[[#This Row],[Spalte13]]/$AL$83)*100</f>
        <v>0.43103448275862066</v>
      </c>
      <c r="N26" s="100">
        <f>(Tabelle256789213[[#This Row],[Spalte14]]/$AM$83)*100</f>
        <v>0.28409090909090912</v>
      </c>
      <c r="O26" s="97">
        <f>(Tabelle256789213[[#This Row],[Spalte15]]/$AN$83)*100</f>
        <v>1.3686131386861315</v>
      </c>
      <c r="P26" s="100">
        <f>(Tabelle256789213[[#This Row],[Spalte16]]/$AO$83)*100</f>
        <v>0.98039215686274506</v>
      </c>
      <c r="Q26" s="100">
        <f>(Tabelle256789213[[#This Row],[Spalte17]]/$AP$83)*100</f>
        <v>0.4</v>
      </c>
      <c r="R26" s="103">
        <f>(Tabelle256789213[[#This Row],[Spalte18]]/$AQ$83)*100</f>
        <v>7.0796460176991154</v>
      </c>
      <c r="S26" s="100"/>
      <c r="T26" s="100"/>
      <c r="U26" s="100"/>
      <c r="V26" s="97">
        <f>(Tabelle256789213[[#This Row],[Spalte22]]/$AU$83)*100</f>
        <v>1.2104283054003724</v>
      </c>
      <c r="Z26" s="28" t="s">
        <v>45</v>
      </c>
      <c r="AA26" s="12"/>
      <c r="AB26" s="13">
        <v>8</v>
      </c>
      <c r="AC26" s="13"/>
      <c r="AD26" s="13"/>
      <c r="AE26" s="13"/>
      <c r="AF26" s="14"/>
      <c r="AG26" s="10">
        <v>8</v>
      </c>
      <c r="AH26" s="13">
        <v>3</v>
      </c>
      <c r="AI26" s="13"/>
      <c r="AJ26" s="13">
        <v>10</v>
      </c>
      <c r="AK26" s="13"/>
      <c r="AL26" s="13">
        <v>1</v>
      </c>
      <c r="AM26" s="13">
        <v>1</v>
      </c>
      <c r="AN26" s="10">
        <v>15</v>
      </c>
      <c r="AO26" s="13">
        <v>4</v>
      </c>
      <c r="AP26" s="13">
        <v>1</v>
      </c>
      <c r="AQ26" s="13">
        <v>8</v>
      </c>
      <c r="AR26" s="13"/>
      <c r="AS26" s="13"/>
      <c r="AT26" s="13"/>
      <c r="AU26" s="31">
        <v>13</v>
      </c>
    </row>
    <row r="27" spans="1:47" ht="16.2" customHeight="1" x14ac:dyDescent="0.3">
      <c r="A27" s="29" t="s">
        <v>46</v>
      </c>
      <c r="B27" s="100"/>
      <c r="C27" s="100">
        <f>(Tabelle256789213[[#This Row],[Spalte3]]/$AB$83)*100</f>
        <v>2.1582733812949639</v>
      </c>
      <c r="D27" s="100"/>
      <c r="E27" s="100"/>
      <c r="F27" s="100"/>
      <c r="G27" s="100"/>
      <c r="H27" s="97">
        <f>(Tabelle256789213[[#This Row],[Spalte8]]/$AG$83)*100</f>
        <v>0.15789473684210525</v>
      </c>
      <c r="I27" s="100"/>
      <c r="J27" s="100"/>
      <c r="K27" s="100"/>
      <c r="L27" s="100"/>
      <c r="M27" s="100"/>
      <c r="N27" s="100"/>
      <c r="O27" s="97"/>
      <c r="P27" s="100">
        <f>(Tabelle256789213[[#This Row],[Spalte16]]/$AO$83)*100</f>
        <v>0.49019607843137253</v>
      </c>
      <c r="Q27" s="100">
        <f>(Tabelle256789213[[#This Row],[Spalte17]]/$AP$83)*100</f>
        <v>1.6</v>
      </c>
      <c r="R27" s="100"/>
      <c r="S27" s="100"/>
      <c r="T27" s="100"/>
      <c r="U27" s="100"/>
      <c r="V27" s="97">
        <f>(Tabelle256789213[[#This Row],[Spalte22]]/$AU$83)*100</f>
        <v>0.55865921787709494</v>
      </c>
      <c r="Z27" s="29" t="s">
        <v>46</v>
      </c>
      <c r="AA27" s="12"/>
      <c r="AB27" s="13">
        <v>3</v>
      </c>
      <c r="AC27" s="13"/>
      <c r="AD27" s="13"/>
      <c r="AE27" s="13"/>
      <c r="AF27" s="14"/>
      <c r="AG27" s="10">
        <v>3</v>
      </c>
      <c r="AH27" s="13"/>
      <c r="AI27" s="13"/>
      <c r="AJ27" s="13"/>
      <c r="AK27" s="13"/>
      <c r="AL27" s="13"/>
      <c r="AM27" s="13"/>
      <c r="AN27" s="10"/>
      <c r="AO27" s="13">
        <v>2</v>
      </c>
      <c r="AP27" s="13">
        <v>4</v>
      </c>
      <c r="AQ27" s="13"/>
      <c r="AR27" s="13"/>
      <c r="AS27" s="13"/>
      <c r="AT27" s="13"/>
      <c r="AU27" s="31">
        <v>6</v>
      </c>
    </row>
    <row r="28" spans="1:47" ht="15" customHeight="1" x14ac:dyDescent="0.3">
      <c r="A28" s="29" t="s">
        <v>47</v>
      </c>
      <c r="B28" s="100">
        <f>(Tabelle256789213[[#This Row],[Spalte2]]/$AA$83)*100</f>
        <v>0.39215686274509803</v>
      </c>
      <c r="C28" s="100"/>
      <c r="D28" s="100"/>
      <c r="E28" s="100"/>
      <c r="F28" s="100"/>
      <c r="G28" s="100"/>
      <c r="H28" s="97">
        <f>(Tabelle256789213[[#This Row],[Spalte8]]/$AG$83)*100</f>
        <v>5.2631578947368418E-2</v>
      </c>
      <c r="I28" s="100"/>
      <c r="J28" s="100"/>
      <c r="K28" s="100"/>
      <c r="L28" s="100"/>
      <c r="M28" s="100"/>
      <c r="N28" s="100"/>
      <c r="O28" s="97"/>
      <c r="P28" s="103">
        <f>(Tabelle256789213[[#This Row],[Spalte16]]/$AO$83)*100</f>
        <v>5.1470588235294112</v>
      </c>
      <c r="Q28" s="100">
        <f>(Tabelle256789213[[#This Row],[Spalte17]]/$AP$83)*100</f>
        <v>0.8</v>
      </c>
      <c r="R28" s="100"/>
      <c r="S28" s="100"/>
      <c r="T28" s="100"/>
      <c r="U28" s="100"/>
      <c r="V28" s="97">
        <f>(Tabelle256789213[[#This Row],[Spalte22]]/$AU$83)*100</f>
        <v>2.1415270018621975</v>
      </c>
      <c r="Z28" s="29" t="s">
        <v>47</v>
      </c>
      <c r="AA28" s="12">
        <v>1</v>
      </c>
      <c r="AB28" s="13"/>
      <c r="AC28" s="13"/>
      <c r="AD28" s="13"/>
      <c r="AE28" s="13"/>
      <c r="AF28" s="14"/>
      <c r="AG28" s="10">
        <v>1</v>
      </c>
      <c r="AH28" s="13"/>
      <c r="AI28" s="13"/>
      <c r="AJ28" s="13"/>
      <c r="AK28" s="13"/>
      <c r="AL28" s="13"/>
      <c r="AM28" s="13"/>
      <c r="AN28" s="10"/>
      <c r="AO28" s="13">
        <v>21</v>
      </c>
      <c r="AP28" s="13">
        <v>2</v>
      </c>
      <c r="AQ28" s="13"/>
      <c r="AR28" s="13"/>
      <c r="AS28" s="13"/>
      <c r="AT28" s="13"/>
      <c r="AU28" s="31">
        <v>23</v>
      </c>
    </row>
    <row r="29" spans="1:47" x14ac:dyDescent="0.3">
      <c r="A29" s="28" t="s">
        <v>48</v>
      </c>
      <c r="B29" s="103">
        <f>(Tabelle256789213[[#This Row],[Spalte2]]/$AA$83)*100</f>
        <v>5.8823529411764701</v>
      </c>
      <c r="C29" s="100"/>
      <c r="D29" s="101">
        <f>(Tabelle256789213[[#This Row],[Spalte4]]/$AC$83)*100</f>
        <v>46.478873239436616</v>
      </c>
      <c r="E29" s="100">
        <f>(Tabelle256789213[[#This Row],[Spalte5]]/$AD$83)*100</f>
        <v>0.76335877862595414</v>
      </c>
      <c r="F29" s="102">
        <f>(Tabelle256789213[[#This Row],[Spalte6]]/$AE$83)*100</f>
        <v>16.079295154185022</v>
      </c>
      <c r="G29" s="100"/>
      <c r="H29" s="99">
        <f>(Tabelle256789213[[#This Row],[Spalte8]]/$AG$83)*100</f>
        <v>20.315789473684209</v>
      </c>
      <c r="I29" s="100"/>
      <c r="J29" s="100">
        <f>(Tabelle256789213[[#This Row],[Spalte10]]/$AI$83)*100</f>
        <v>1.6666666666666667</v>
      </c>
      <c r="K29" s="100"/>
      <c r="L29" s="100"/>
      <c r="M29" s="100"/>
      <c r="N29" s="100"/>
      <c r="O29" s="97">
        <f>(Tabelle256789213[[#This Row],[Spalte15]]/$AN$83)*100</f>
        <v>9.1240875912408759E-2</v>
      </c>
      <c r="P29" s="100"/>
      <c r="Q29" s="100"/>
      <c r="R29" s="100"/>
      <c r="S29" s="100"/>
      <c r="T29" s="100"/>
      <c r="U29" s="100"/>
      <c r="V29" s="97"/>
      <c r="Z29" s="28" t="s">
        <v>48</v>
      </c>
      <c r="AA29" s="12">
        <v>15</v>
      </c>
      <c r="AB29" s="13"/>
      <c r="AC29" s="13">
        <v>297</v>
      </c>
      <c r="AD29" s="13">
        <v>1</v>
      </c>
      <c r="AE29" s="13">
        <v>73</v>
      </c>
      <c r="AF29" s="14"/>
      <c r="AG29" s="10">
        <v>386</v>
      </c>
      <c r="AH29" s="13"/>
      <c r="AI29" s="13">
        <v>1</v>
      </c>
      <c r="AJ29" s="13"/>
      <c r="AK29" s="13"/>
      <c r="AL29" s="13"/>
      <c r="AM29" s="13"/>
      <c r="AN29" s="10">
        <v>1</v>
      </c>
      <c r="AO29" s="13"/>
      <c r="AP29" s="13"/>
      <c r="AQ29" s="13"/>
      <c r="AR29" s="13"/>
      <c r="AS29" s="13"/>
      <c r="AT29" s="13"/>
      <c r="AU29" s="31"/>
    </row>
    <row r="30" spans="1:47" x14ac:dyDescent="0.3">
      <c r="A30" s="28" t="s">
        <v>49</v>
      </c>
      <c r="B30" s="100"/>
      <c r="C30" s="100"/>
      <c r="D30" s="100"/>
      <c r="E30" s="100"/>
      <c r="F30" s="100"/>
      <c r="G30" s="100"/>
      <c r="H30" s="97"/>
      <c r="I30" s="100"/>
      <c r="J30" s="100"/>
      <c r="K30" s="100"/>
      <c r="L30" s="100"/>
      <c r="M30" s="100"/>
      <c r="N30" s="100"/>
      <c r="O30" s="97"/>
      <c r="P30" s="100"/>
      <c r="Q30" s="100">
        <f>(Tabelle256789213[[#This Row],[Spalte17]]/$AP$83)*100</f>
        <v>0.4</v>
      </c>
      <c r="R30" s="100"/>
      <c r="S30" s="100"/>
      <c r="T30" s="100"/>
      <c r="U30" s="100"/>
      <c r="V30" s="97">
        <f>(Tabelle256789213[[#This Row],[Spalte22]]/$AU$83)*100</f>
        <v>9.3109869646182494E-2</v>
      </c>
      <c r="Z30" s="28" t="s">
        <v>49</v>
      </c>
      <c r="AA30" s="12"/>
      <c r="AB30" s="13"/>
      <c r="AC30" s="13"/>
      <c r="AD30" s="13"/>
      <c r="AE30" s="13"/>
      <c r="AF30" s="14"/>
      <c r="AG30" s="10"/>
      <c r="AH30" s="13"/>
      <c r="AI30" s="13"/>
      <c r="AJ30" s="13"/>
      <c r="AK30" s="13"/>
      <c r="AL30" s="13"/>
      <c r="AM30" s="13"/>
      <c r="AN30" s="10"/>
      <c r="AO30" s="13"/>
      <c r="AP30" s="13">
        <v>1</v>
      </c>
      <c r="AQ30" s="13"/>
      <c r="AR30" s="13"/>
      <c r="AS30" s="13"/>
      <c r="AT30" s="13"/>
      <c r="AU30" s="31">
        <v>1</v>
      </c>
    </row>
    <row r="31" spans="1:47" x14ac:dyDescent="0.3">
      <c r="A31" s="28" t="s">
        <v>50</v>
      </c>
      <c r="B31" s="100">
        <f>(Tabelle256789213[[#This Row],[Spalte2]]/$AA$83)*100</f>
        <v>0.39215686274509803</v>
      </c>
      <c r="C31" s="100"/>
      <c r="D31" s="100"/>
      <c r="E31" s="100"/>
      <c r="F31" s="100"/>
      <c r="G31" s="100"/>
      <c r="H31" s="97">
        <f>(Tabelle256789213[[#This Row],[Spalte8]]/$AG$83)*100</f>
        <v>5.2631578947368418E-2</v>
      </c>
      <c r="I31" s="103">
        <f>(Tabelle256789213[[#This Row],[Spalte9]]/$AH$83)*100</f>
        <v>3.8461538461538463</v>
      </c>
      <c r="J31" s="103">
        <f>(Tabelle256789213[[#This Row],[Spalte10]]/$AI$83)*100</f>
        <v>3.3333333333333335</v>
      </c>
      <c r="K31" s="100"/>
      <c r="L31" s="100"/>
      <c r="M31" s="100">
        <f>(Tabelle256789213[[#This Row],[Spalte13]]/$AL$83)*100</f>
        <v>0.43103448275862066</v>
      </c>
      <c r="N31" s="100"/>
      <c r="O31" s="97">
        <f>(Tabelle256789213[[#This Row],[Spalte15]]/$AN$83)*100</f>
        <v>0.72992700729927007</v>
      </c>
      <c r="P31" s="100"/>
      <c r="Q31" s="100"/>
      <c r="R31" s="100"/>
      <c r="S31" s="100"/>
      <c r="T31" s="100"/>
      <c r="U31" s="100"/>
      <c r="V31" s="97"/>
      <c r="Z31" s="28" t="s">
        <v>50</v>
      </c>
      <c r="AA31" s="12">
        <v>1</v>
      </c>
      <c r="AB31" s="13"/>
      <c r="AC31" s="13"/>
      <c r="AD31" s="13"/>
      <c r="AE31" s="13"/>
      <c r="AF31" s="14"/>
      <c r="AG31" s="10">
        <v>1</v>
      </c>
      <c r="AH31" s="13">
        <v>5</v>
      </c>
      <c r="AI31" s="13">
        <v>2</v>
      </c>
      <c r="AJ31" s="13"/>
      <c r="AK31" s="13"/>
      <c r="AL31" s="13">
        <v>1</v>
      </c>
      <c r="AM31" s="13"/>
      <c r="AN31" s="10">
        <v>8</v>
      </c>
      <c r="AO31" s="13"/>
      <c r="AP31" s="13"/>
      <c r="AQ31" s="13"/>
      <c r="AR31" s="13"/>
      <c r="AS31" s="13"/>
      <c r="AT31" s="13"/>
      <c r="AU31" s="31"/>
    </row>
    <row r="32" spans="1:47" x14ac:dyDescent="0.3">
      <c r="A32" s="28" t="s">
        <v>51</v>
      </c>
      <c r="B32" s="100">
        <f>(Tabelle256789213[[#This Row],[Spalte2]]/$AA$83)*100</f>
        <v>0.39215686274509803</v>
      </c>
      <c r="C32" s="100"/>
      <c r="D32" s="100"/>
      <c r="E32" s="100"/>
      <c r="F32" s="100"/>
      <c r="G32" s="100"/>
      <c r="H32" s="97">
        <f>(Tabelle256789213[[#This Row],[Spalte8]]/$AG$83)*100</f>
        <v>5.2631578947368418E-2</v>
      </c>
      <c r="I32" s="100"/>
      <c r="J32" s="100"/>
      <c r="K32" s="100"/>
      <c r="L32" s="100"/>
      <c r="M32" s="100"/>
      <c r="N32" s="100"/>
      <c r="O32" s="97"/>
      <c r="P32" s="100"/>
      <c r="Q32" s="100"/>
      <c r="R32" s="100"/>
      <c r="S32" s="100"/>
      <c r="T32" s="100"/>
      <c r="U32" s="100"/>
      <c r="V32" s="97"/>
      <c r="Z32" s="28" t="s">
        <v>51</v>
      </c>
      <c r="AA32" s="12">
        <v>1</v>
      </c>
      <c r="AB32" s="13"/>
      <c r="AC32" s="13"/>
      <c r="AD32" s="13"/>
      <c r="AE32" s="13"/>
      <c r="AF32" s="14"/>
      <c r="AG32" s="10">
        <v>1</v>
      </c>
      <c r="AH32" s="13"/>
      <c r="AI32" s="13"/>
      <c r="AJ32" s="13"/>
      <c r="AK32" s="13"/>
      <c r="AL32" s="13">
        <v>0</v>
      </c>
      <c r="AM32" s="13"/>
      <c r="AN32" s="10"/>
      <c r="AO32" s="13"/>
      <c r="AP32" s="13"/>
      <c r="AQ32" s="13"/>
      <c r="AR32" s="13"/>
      <c r="AS32" s="13"/>
      <c r="AT32" s="13"/>
      <c r="AU32" s="31"/>
    </row>
    <row r="33" spans="1:47" x14ac:dyDescent="0.3">
      <c r="A33" s="28" t="s">
        <v>52</v>
      </c>
      <c r="B33" s="100"/>
      <c r="C33" s="100"/>
      <c r="D33" s="100"/>
      <c r="E33" s="100"/>
      <c r="F33" s="100"/>
      <c r="G33" s="100"/>
      <c r="H33" s="97"/>
      <c r="I33" s="100"/>
      <c r="J33" s="100"/>
      <c r="K33" s="100"/>
      <c r="L33" s="100">
        <f>(Tabelle256789213[[#This Row],[Spalte12]]/$AK$83)*100</f>
        <v>0.68965517241379315</v>
      </c>
      <c r="M33" s="103">
        <f>(Tabelle256789213[[#This Row],[Spalte13]]/$AL$83)*100</f>
        <v>3.8793103448275863</v>
      </c>
      <c r="N33" s="100">
        <f>(Tabelle256789213[[#This Row],[Spalte14]]/$AM$83)*100</f>
        <v>2.2727272727272729</v>
      </c>
      <c r="O33" s="97">
        <f>(Tabelle256789213[[#This Row],[Spalte15]]/$AN$83)*100</f>
        <v>1.6423357664233578</v>
      </c>
      <c r="P33" s="100"/>
      <c r="Q33" s="100"/>
      <c r="R33" s="100"/>
      <c r="S33" s="100"/>
      <c r="T33" s="100"/>
      <c r="U33" s="100"/>
      <c r="V33" s="97"/>
      <c r="Z33" s="28" t="s">
        <v>52</v>
      </c>
      <c r="AA33" s="12"/>
      <c r="AB33" s="13"/>
      <c r="AC33" s="13"/>
      <c r="AD33" s="13"/>
      <c r="AE33" s="13"/>
      <c r="AF33" s="14"/>
      <c r="AG33" s="10"/>
      <c r="AH33" s="13"/>
      <c r="AI33" s="13"/>
      <c r="AJ33" s="13"/>
      <c r="AK33" s="13">
        <v>1</v>
      </c>
      <c r="AL33" s="13">
        <v>9</v>
      </c>
      <c r="AM33" s="13">
        <v>8</v>
      </c>
      <c r="AN33" s="10">
        <v>18</v>
      </c>
      <c r="AO33" s="13"/>
      <c r="AP33" s="13"/>
      <c r="AQ33" s="13"/>
      <c r="AR33" s="13"/>
      <c r="AS33" s="13"/>
      <c r="AT33" s="13"/>
      <c r="AU33" s="31"/>
    </row>
    <row r="34" spans="1:47" x14ac:dyDescent="0.3">
      <c r="A34" s="28" t="s">
        <v>53</v>
      </c>
      <c r="B34" s="103">
        <f>(Tabelle256789213[[#This Row],[Spalte2]]/$AA$83)*100</f>
        <v>5.8823529411764701</v>
      </c>
      <c r="C34" s="100"/>
      <c r="D34" s="100">
        <f>(Tabelle256789213[[#This Row],[Spalte4]]/$AC$83)*100</f>
        <v>0.78247261345852892</v>
      </c>
      <c r="E34" s="102">
        <f>(Tabelle256789213[[#This Row],[Spalte5]]/$AD$83)*100</f>
        <v>16.030534351145036</v>
      </c>
      <c r="F34" s="102">
        <f>(Tabelle256789213[[#This Row],[Spalte6]]/$AE$83)*100</f>
        <v>11.013215859030836</v>
      </c>
      <c r="G34" s="102">
        <f>(Tabelle256789213[[#This Row],[Spalte7]]/$AF$83)*100</f>
        <v>26.950354609929079</v>
      </c>
      <c r="H34" s="98">
        <f>(Tabelle256789213[[#This Row],[Spalte8]]/$AG$83)*100</f>
        <v>8.7894736842105257</v>
      </c>
      <c r="I34" s="100"/>
      <c r="J34" s="103">
        <f>(Tabelle256789213[[#This Row],[Spalte10]]/$AI$83)*100</f>
        <v>3.3333333333333335</v>
      </c>
      <c r="K34" s="102">
        <f>(Tabelle256789213[[#This Row],[Spalte11]]/$AJ$83)*100</f>
        <v>15.254237288135593</v>
      </c>
      <c r="L34" s="103">
        <f>(Tabelle256789213[[#This Row],[Spalte12]]/$AK$83)*100</f>
        <v>8.9655172413793096</v>
      </c>
      <c r="M34" s="100">
        <f>(Tabelle256789213[[#This Row],[Spalte13]]/$AL$83)*100</f>
        <v>1.2931034482758621</v>
      </c>
      <c r="N34" s="100">
        <f>(Tabelle256789213[[#This Row],[Spalte14]]/$AM$83)*100</f>
        <v>1.9886363636363635</v>
      </c>
      <c r="O34" s="98">
        <f>(Tabelle256789213[[#This Row],[Spalte15]]/$AN$83)*100</f>
        <v>4.7445255474452548</v>
      </c>
      <c r="P34" s="100">
        <f>(Tabelle256789213[[#This Row],[Spalte16]]/$AO$83)*100</f>
        <v>0.49019607843137253</v>
      </c>
      <c r="Q34" s="100"/>
      <c r="R34" s="100">
        <f>(Tabelle256789213[[#This Row],[Spalte18]]/$AQ$83)*100</f>
        <v>1.7699115044247788</v>
      </c>
      <c r="S34" s="102">
        <f>(Tabelle256789213[[#This Row],[Spalte19]]/$AR$83)*100</f>
        <v>18.292682926829269</v>
      </c>
      <c r="T34" s="102">
        <f>(Tabelle256789213[[#This Row],[Spalte20]]/$AS$83)*100</f>
        <v>13.227513227513226</v>
      </c>
      <c r="U34" s="101">
        <f>(Tabelle256789213[[#This Row],[Spalte21]]/$AT$83)*100</f>
        <v>68.75</v>
      </c>
      <c r="V34" s="98">
        <f>(Tabelle256789213[[#This Row],[Spalte22]]/$AU$83)*100</f>
        <v>6.1452513966480442</v>
      </c>
      <c r="Z34" s="28" t="s">
        <v>53</v>
      </c>
      <c r="AA34" s="12">
        <v>15</v>
      </c>
      <c r="AB34" s="13"/>
      <c r="AC34" s="13">
        <v>5</v>
      </c>
      <c r="AD34" s="13">
        <v>21</v>
      </c>
      <c r="AE34" s="13">
        <v>50</v>
      </c>
      <c r="AF34" s="14">
        <v>76</v>
      </c>
      <c r="AG34" s="10">
        <v>167</v>
      </c>
      <c r="AH34" s="13"/>
      <c r="AI34" s="13">
        <v>2</v>
      </c>
      <c r="AJ34" s="13">
        <v>27</v>
      </c>
      <c r="AK34" s="13">
        <v>13</v>
      </c>
      <c r="AL34" s="13">
        <v>3</v>
      </c>
      <c r="AM34" s="13">
        <v>7</v>
      </c>
      <c r="AN34" s="10">
        <v>52</v>
      </c>
      <c r="AO34" s="13">
        <v>2</v>
      </c>
      <c r="AP34" s="13"/>
      <c r="AQ34" s="13">
        <v>2</v>
      </c>
      <c r="AR34" s="13">
        <v>15</v>
      </c>
      <c r="AS34" s="13">
        <v>25</v>
      </c>
      <c r="AT34" s="13">
        <v>22</v>
      </c>
      <c r="AU34" s="31">
        <v>66</v>
      </c>
    </row>
    <row r="35" spans="1:47" x14ac:dyDescent="0.3">
      <c r="A35" s="28" t="s">
        <v>54</v>
      </c>
      <c r="B35" s="100">
        <f>(Tabelle256789213[[#This Row],[Spalte2]]/$AA$83)*100</f>
        <v>2.3529411764705883</v>
      </c>
      <c r="C35" s="100"/>
      <c r="D35" s="103">
        <f>(Tabelle256789213[[#This Row],[Spalte4]]/$AC$83)*100</f>
        <v>3.9123630672926448</v>
      </c>
      <c r="E35" s="103">
        <f>(Tabelle256789213[[#This Row],[Spalte5]]/$AD$83)*100</f>
        <v>5.343511450381679</v>
      </c>
      <c r="F35" s="102">
        <f>(Tabelle256789213[[#This Row],[Spalte6]]/$AE$83)*100</f>
        <v>29.735682819383257</v>
      </c>
      <c r="G35" s="102">
        <f>(Tabelle256789213[[#This Row],[Spalte7]]/$AF$83)*100</f>
        <v>10.638297872340425</v>
      </c>
      <c r="H35" s="99">
        <f>(Tabelle256789213[[#This Row],[Spalte8]]/$AG$83)*100</f>
        <v>10.684210526315789</v>
      </c>
      <c r="I35" s="100"/>
      <c r="J35" s="103">
        <f>(Tabelle256789213[[#This Row],[Spalte10]]/$AI$83)*100</f>
        <v>8.3333333333333321</v>
      </c>
      <c r="K35" s="103">
        <f>(Tabelle256789213[[#This Row],[Spalte11]]/$AJ$83)*100</f>
        <v>3.3898305084745761</v>
      </c>
      <c r="L35" s="103">
        <f>(Tabelle256789213[[#This Row],[Spalte12]]/$AK$83)*100</f>
        <v>7.5862068965517242</v>
      </c>
      <c r="M35" s="102">
        <f>(Tabelle256789213[[#This Row],[Spalte13]]/$AL$83)*100</f>
        <v>14.224137931034484</v>
      </c>
      <c r="N35" s="102">
        <f>(Tabelle256789213[[#This Row],[Spalte14]]/$AM$83)*100</f>
        <v>13.352272727272727</v>
      </c>
      <c r="O35" s="98">
        <f>(Tabelle256789213[[#This Row],[Spalte15]]/$AN$83)*100</f>
        <v>9.3065693430656928</v>
      </c>
      <c r="P35" s="100"/>
      <c r="Q35" s="100"/>
      <c r="R35" s="100">
        <f>(Tabelle256789213[[#This Row],[Spalte18]]/$AQ$83)*100</f>
        <v>1.7699115044247788</v>
      </c>
      <c r="S35" s="102">
        <f>(Tabelle256789213[[#This Row],[Spalte19]]/$AR$83)*100</f>
        <v>17.073170731707318</v>
      </c>
      <c r="T35" s="102">
        <f>(Tabelle256789213[[#This Row],[Spalte20]]/$AS$83)*100</f>
        <v>18.518518518518519</v>
      </c>
      <c r="U35" s="102">
        <f>(Tabelle256789213[[#This Row],[Spalte21]]/$AT$83)*100</f>
        <v>12.5</v>
      </c>
      <c r="V35" s="98">
        <f>(Tabelle256789213[[#This Row],[Spalte22]]/$AU$83)*100</f>
        <v>5.1210428305400377</v>
      </c>
      <c r="Z35" s="28" t="s">
        <v>54</v>
      </c>
      <c r="AA35" s="12">
        <v>6</v>
      </c>
      <c r="AB35" s="13"/>
      <c r="AC35" s="13">
        <v>25</v>
      </c>
      <c r="AD35" s="13">
        <v>7</v>
      </c>
      <c r="AE35" s="13">
        <v>135</v>
      </c>
      <c r="AF35" s="14">
        <v>30</v>
      </c>
      <c r="AG35" s="10">
        <v>203</v>
      </c>
      <c r="AH35" s="13"/>
      <c r="AI35" s="13">
        <v>5</v>
      </c>
      <c r="AJ35" s="13">
        <v>6</v>
      </c>
      <c r="AK35" s="13">
        <v>11</v>
      </c>
      <c r="AL35" s="13">
        <v>33</v>
      </c>
      <c r="AM35" s="13">
        <v>47</v>
      </c>
      <c r="AN35" s="10">
        <v>102</v>
      </c>
      <c r="AO35" s="13"/>
      <c r="AP35" s="13"/>
      <c r="AQ35" s="13">
        <v>2</v>
      </c>
      <c r="AR35" s="13">
        <v>14</v>
      </c>
      <c r="AS35" s="13">
        <v>35</v>
      </c>
      <c r="AT35" s="13">
        <v>4</v>
      </c>
      <c r="AU35" s="31">
        <v>55</v>
      </c>
    </row>
    <row r="36" spans="1:47" x14ac:dyDescent="0.3">
      <c r="A36" s="28" t="s">
        <v>55</v>
      </c>
      <c r="B36" s="100"/>
      <c r="C36" s="100"/>
      <c r="D36" s="100"/>
      <c r="E36" s="100"/>
      <c r="F36" s="100"/>
      <c r="G36" s="100"/>
      <c r="H36" s="97"/>
      <c r="I36" s="100"/>
      <c r="J36" s="100"/>
      <c r="K36" s="100"/>
      <c r="L36" s="100"/>
      <c r="M36" s="100"/>
      <c r="N36" s="100"/>
      <c r="O36" s="97"/>
      <c r="P36" s="100"/>
      <c r="Q36" s="100"/>
      <c r="R36" s="100"/>
      <c r="S36" s="100"/>
      <c r="T36" s="100">
        <f>(Tabelle256789213[[#This Row],[Spalte20]]/$AS$83)*100</f>
        <v>1.0582010582010581</v>
      </c>
      <c r="U36" s="100">
        <f>(Tabelle256789213[[#This Row],[Spalte21]]/$AT$83)*100</f>
        <v>3.125</v>
      </c>
      <c r="V36" s="97">
        <f>(Tabelle256789213[[#This Row],[Spalte22]]/$AU$83)*100</f>
        <v>0.27932960893854747</v>
      </c>
      <c r="Z36" s="28" t="s">
        <v>55</v>
      </c>
      <c r="AA36" s="12"/>
      <c r="AB36" s="13"/>
      <c r="AC36" s="13"/>
      <c r="AD36" s="13"/>
      <c r="AE36" s="13"/>
      <c r="AF36" s="14"/>
      <c r="AG36" s="10"/>
      <c r="AH36" s="13"/>
      <c r="AI36" s="13"/>
      <c r="AJ36" s="13"/>
      <c r="AK36" s="13"/>
      <c r="AL36" s="13"/>
      <c r="AM36" s="13"/>
      <c r="AN36" s="10"/>
      <c r="AO36" s="13"/>
      <c r="AP36" s="13"/>
      <c r="AQ36" s="13"/>
      <c r="AR36" s="13"/>
      <c r="AS36" s="13">
        <v>2</v>
      </c>
      <c r="AT36" s="13">
        <v>1</v>
      </c>
      <c r="AU36" s="31">
        <v>3</v>
      </c>
    </row>
    <row r="37" spans="1:47" x14ac:dyDescent="0.3">
      <c r="A37" s="28" t="s">
        <v>56</v>
      </c>
      <c r="B37" s="100"/>
      <c r="C37" s="100">
        <f>(Tabelle256789213[[#This Row],[Spalte3]]/$AB$83)*100</f>
        <v>0.71942446043165476</v>
      </c>
      <c r="D37" s="100"/>
      <c r="E37" s="102">
        <f>(Tabelle256789213[[#This Row],[Spalte5]]/$AD$83)*100</f>
        <v>14.503816793893129</v>
      </c>
      <c r="F37" s="100"/>
      <c r="G37" s="100"/>
      <c r="H37" s="97">
        <f>(Tabelle256789213[[#This Row],[Spalte8]]/$AG$83)*100</f>
        <v>1.0526315789473684</v>
      </c>
      <c r="I37" s="100"/>
      <c r="J37" s="100">
        <f>(Tabelle256789213[[#This Row],[Spalte10]]/$AI$83)*100</f>
        <v>1.6666666666666667</v>
      </c>
      <c r="K37" s="100"/>
      <c r="L37" s="100"/>
      <c r="M37" s="100"/>
      <c r="N37" s="100"/>
      <c r="O37" s="97">
        <f>(Tabelle256789213[[#This Row],[Spalte15]]/$AN$83)*100</f>
        <v>9.1240875912408759E-2</v>
      </c>
      <c r="P37" s="100">
        <f>(Tabelle256789213[[#This Row],[Spalte16]]/$AO$83)*100</f>
        <v>1.4705882352941175</v>
      </c>
      <c r="Q37" s="103">
        <f>(Tabelle256789213[[#This Row],[Spalte17]]/$AP$83)*100</f>
        <v>6</v>
      </c>
      <c r="R37" s="100">
        <f>(Tabelle256789213[[#This Row],[Spalte18]]/$AQ$83)*100</f>
        <v>4.4247787610619467</v>
      </c>
      <c r="S37" s="100"/>
      <c r="T37" s="100"/>
      <c r="U37" s="100"/>
      <c r="V37" s="97">
        <f>(Tabelle256789213[[#This Row],[Spalte22]]/$AU$83)*100</f>
        <v>2.4208566108007448</v>
      </c>
      <c r="Z37" s="28" t="s">
        <v>56</v>
      </c>
      <c r="AA37" s="13"/>
      <c r="AB37" s="13">
        <v>1</v>
      </c>
      <c r="AC37" s="13"/>
      <c r="AD37" s="13">
        <v>19</v>
      </c>
      <c r="AE37" s="13"/>
      <c r="AF37" s="13"/>
      <c r="AG37" s="10">
        <v>20</v>
      </c>
      <c r="AH37" s="13"/>
      <c r="AI37" s="13">
        <v>1</v>
      </c>
      <c r="AJ37" s="13"/>
      <c r="AK37" s="13"/>
      <c r="AL37" s="13"/>
      <c r="AM37" s="13"/>
      <c r="AN37" s="10">
        <v>1</v>
      </c>
      <c r="AO37" s="13">
        <v>6</v>
      </c>
      <c r="AP37" s="13">
        <v>15</v>
      </c>
      <c r="AQ37" s="13">
        <v>5</v>
      </c>
      <c r="AR37" s="13"/>
      <c r="AS37" s="13"/>
      <c r="AT37" s="13"/>
      <c r="AU37" s="31">
        <v>26</v>
      </c>
    </row>
    <row r="38" spans="1:47" x14ac:dyDescent="0.3">
      <c r="A38" s="28" t="s">
        <v>95</v>
      </c>
      <c r="B38" s="100"/>
      <c r="C38" s="100"/>
      <c r="D38" s="100"/>
      <c r="E38" s="100"/>
      <c r="F38" s="100"/>
      <c r="G38" s="100"/>
      <c r="H38" s="97"/>
      <c r="I38" s="100"/>
      <c r="J38" s="100"/>
      <c r="K38" s="100"/>
      <c r="L38" s="100"/>
      <c r="M38" s="100"/>
      <c r="N38" s="100"/>
      <c r="O38" s="97"/>
      <c r="P38" s="100"/>
      <c r="Q38" s="100">
        <f>(Tabelle256789213[[#This Row],[Spalte17]]/$AP$83)*100</f>
        <v>2.8000000000000003</v>
      </c>
      <c r="R38" s="100"/>
      <c r="S38" s="100"/>
      <c r="T38" s="100"/>
      <c r="U38" s="100"/>
      <c r="V38" s="97">
        <f>(Tabelle256789213[[#This Row],[Spalte22]]/$AU$83)*100</f>
        <v>0.65176908752327745</v>
      </c>
      <c r="Z38" s="28" t="s">
        <v>95</v>
      </c>
      <c r="AA38" s="13"/>
      <c r="AB38" s="13"/>
      <c r="AC38" s="13"/>
      <c r="AD38" s="13"/>
      <c r="AE38" s="13"/>
      <c r="AF38" s="13"/>
      <c r="AG38" s="10"/>
      <c r="AH38" s="13"/>
      <c r="AI38" s="13"/>
      <c r="AJ38" s="13"/>
      <c r="AK38" s="13"/>
      <c r="AL38" s="13"/>
      <c r="AM38" s="13"/>
      <c r="AN38" s="10"/>
      <c r="AO38" s="13"/>
      <c r="AP38" s="13">
        <v>7</v>
      </c>
      <c r="AQ38" s="13"/>
      <c r="AR38" s="13"/>
      <c r="AS38" s="13"/>
      <c r="AT38" s="13"/>
      <c r="AU38" s="31">
        <v>7</v>
      </c>
    </row>
    <row r="39" spans="1:47" x14ac:dyDescent="0.3">
      <c r="A39" s="28" t="s">
        <v>57</v>
      </c>
      <c r="B39" s="100"/>
      <c r="C39" s="100"/>
      <c r="D39" s="100"/>
      <c r="E39" s="100"/>
      <c r="F39" s="100"/>
      <c r="G39" s="100"/>
      <c r="H39" s="97"/>
      <c r="I39" s="100"/>
      <c r="J39" s="100"/>
      <c r="K39" s="100">
        <f>(Tabelle256789213[[#This Row],[Spalte11]]/$AJ$83)*100</f>
        <v>0.56497175141242939</v>
      </c>
      <c r="L39" s="100"/>
      <c r="M39" s="100"/>
      <c r="N39" s="100"/>
      <c r="O39" s="97">
        <f>(Tabelle256789213[[#This Row],[Spalte15]]/$AN$83)*100</f>
        <v>9.1240875912408759E-2</v>
      </c>
      <c r="P39" s="100"/>
      <c r="Q39" s="100"/>
      <c r="R39" s="100"/>
      <c r="S39" s="100"/>
      <c r="T39" s="100"/>
      <c r="U39" s="100"/>
      <c r="V39" s="97"/>
      <c r="Z39" s="28" t="s">
        <v>57</v>
      </c>
      <c r="AA39" s="13"/>
      <c r="AB39" s="13"/>
      <c r="AC39" s="13"/>
      <c r="AD39" s="13"/>
      <c r="AE39" s="13"/>
      <c r="AF39" s="13"/>
      <c r="AG39" s="10"/>
      <c r="AH39" s="13"/>
      <c r="AI39" s="13"/>
      <c r="AJ39" s="13">
        <v>1</v>
      </c>
      <c r="AK39" s="13"/>
      <c r="AL39" s="13"/>
      <c r="AM39" s="13"/>
      <c r="AN39" s="10">
        <v>1</v>
      </c>
      <c r="AO39" s="13"/>
      <c r="AP39" s="13"/>
      <c r="AQ39" s="13"/>
      <c r="AR39" s="13"/>
      <c r="AS39" s="13"/>
      <c r="AT39" s="13"/>
      <c r="AU39" s="31"/>
    </row>
    <row r="40" spans="1:47" x14ac:dyDescent="0.3">
      <c r="A40" s="28" t="s">
        <v>58</v>
      </c>
      <c r="B40" s="100"/>
      <c r="C40" s="100"/>
      <c r="D40" s="100"/>
      <c r="E40" s="100"/>
      <c r="F40" s="100"/>
      <c r="G40" s="100"/>
      <c r="H40" s="97"/>
      <c r="I40" s="100">
        <f>(Tabelle256789213[[#This Row],[Spalte9]]/$AH$83)*100</f>
        <v>0</v>
      </c>
      <c r="J40" s="100"/>
      <c r="K40" s="100"/>
      <c r="L40" s="100"/>
      <c r="M40" s="100"/>
      <c r="N40" s="100"/>
      <c r="O40" s="97"/>
      <c r="P40" s="100"/>
      <c r="Q40" s="100"/>
      <c r="R40" s="100"/>
      <c r="S40" s="100"/>
      <c r="T40" s="100"/>
      <c r="U40" s="100">
        <f>(Tabelle256789213[[#This Row],[Spalte21]]/$AT$83)*100</f>
        <v>3.125</v>
      </c>
      <c r="V40" s="97">
        <f>(Tabelle256789213[[#This Row],[Spalte22]]/$AU$83)*100</f>
        <v>9.3109869646182494E-2</v>
      </c>
      <c r="Z40" s="28" t="s">
        <v>58</v>
      </c>
      <c r="AA40" s="13"/>
      <c r="AB40" s="13"/>
      <c r="AC40" s="13"/>
      <c r="AD40" s="13"/>
      <c r="AE40" s="13"/>
      <c r="AF40" s="13"/>
      <c r="AG40" s="10"/>
      <c r="AH40" s="13"/>
      <c r="AI40" s="13"/>
      <c r="AJ40" s="13"/>
      <c r="AK40" s="13"/>
      <c r="AL40" s="13"/>
      <c r="AM40" s="13"/>
      <c r="AN40" s="10"/>
      <c r="AO40" s="13"/>
      <c r="AP40" s="13"/>
      <c r="AQ40" s="13"/>
      <c r="AR40" s="13"/>
      <c r="AS40" s="13"/>
      <c r="AT40" s="13">
        <v>1</v>
      </c>
      <c r="AU40" s="31">
        <v>1</v>
      </c>
    </row>
    <row r="41" spans="1:47" x14ac:dyDescent="0.3">
      <c r="A41" s="28" t="s">
        <v>59</v>
      </c>
      <c r="B41" s="100"/>
      <c r="C41" s="100"/>
      <c r="D41" s="103">
        <f>(Tabelle256789213[[#This Row],[Spalte4]]/$AC$83)*100</f>
        <v>9.2331768388106426</v>
      </c>
      <c r="E41" s="102">
        <f>(Tabelle256789213[[#This Row],[Spalte5]]/$AD$83)*100</f>
        <v>24.427480916030532</v>
      </c>
      <c r="F41" s="100"/>
      <c r="G41" s="100"/>
      <c r="H41" s="98">
        <f>(Tabelle256789213[[#This Row],[Spalte8]]/$AG$83)*100</f>
        <v>4.7894736842105257</v>
      </c>
      <c r="I41" s="100">
        <f>(Tabelle256789213[[#This Row],[Spalte9]]/$AH$83)*100</f>
        <v>1.5384615384615385</v>
      </c>
      <c r="J41" s="100"/>
      <c r="K41" s="100"/>
      <c r="L41" s="100"/>
      <c r="M41" s="100"/>
      <c r="N41" s="100"/>
      <c r="O41" s="97">
        <f>(Tabelle256789213[[#This Row],[Spalte15]]/$AN$83)*100</f>
        <v>0.18248175182481752</v>
      </c>
      <c r="P41" s="100">
        <f>(Tabelle256789213[[#This Row],[Spalte16]]/$AO$83)*100</f>
        <v>2.6960784313725492</v>
      </c>
      <c r="Q41" s="103">
        <f>(Tabelle256789213[[#This Row],[Spalte17]]/$AP$83)*100</f>
        <v>4</v>
      </c>
      <c r="R41" s="100"/>
      <c r="S41" s="100"/>
      <c r="T41" s="100"/>
      <c r="U41" s="100"/>
      <c r="V41" s="97">
        <f>(Tabelle256789213[[#This Row],[Spalte22]]/$AU$83)*100</f>
        <v>1.9553072625698324</v>
      </c>
      <c r="Z41" s="28" t="s">
        <v>59</v>
      </c>
      <c r="AA41" s="13"/>
      <c r="AB41" s="13"/>
      <c r="AC41" s="13">
        <v>59</v>
      </c>
      <c r="AD41" s="13">
        <v>32</v>
      </c>
      <c r="AE41" s="13"/>
      <c r="AF41" s="13"/>
      <c r="AG41" s="10">
        <v>91</v>
      </c>
      <c r="AH41" s="13">
        <v>2</v>
      </c>
      <c r="AI41" s="13"/>
      <c r="AJ41" s="13"/>
      <c r="AK41" s="13"/>
      <c r="AL41" s="13"/>
      <c r="AM41" s="13"/>
      <c r="AN41" s="10">
        <v>2</v>
      </c>
      <c r="AO41" s="13">
        <v>11</v>
      </c>
      <c r="AP41" s="13">
        <v>10</v>
      </c>
      <c r="AQ41" s="13"/>
      <c r="AR41" s="13"/>
      <c r="AS41" s="13"/>
      <c r="AT41" s="13"/>
      <c r="AU41" s="31">
        <v>21</v>
      </c>
    </row>
    <row r="42" spans="1:47" x14ac:dyDescent="0.3">
      <c r="A42" s="28" t="s">
        <v>60</v>
      </c>
      <c r="B42" s="100"/>
      <c r="C42" s="100"/>
      <c r="D42" s="100"/>
      <c r="E42" s="100"/>
      <c r="F42" s="100"/>
      <c r="G42" s="100"/>
      <c r="H42" s="97"/>
      <c r="I42" s="100"/>
      <c r="J42" s="100"/>
      <c r="K42" s="100"/>
      <c r="L42" s="100"/>
      <c r="M42" s="100"/>
      <c r="N42" s="100"/>
      <c r="O42" s="97"/>
      <c r="P42" s="103">
        <f>(Tabelle256789213[[#This Row],[Spalte16]]/$AO$83)*100</f>
        <v>9.3137254901960791</v>
      </c>
      <c r="Q42" s="102">
        <f>(Tabelle256789213[[#This Row],[Spalte17]]/$AP$83)*100</f>
        <v>18.8</v>
      </c>
      <c r="R42" s="100"/>
      <c r="S42" s="100"/>
      <c r="T42" s="100"/>
      <c r="U42" s="100"/>
      <c r="V42" s="98">
        <f>(Tabelle256789213[[#This Row],[Spalte22]]/$AU$83)*100</f>
        <v>7.9143389199255125</v>
      </c>
      <c r="Z42" s="28" t="s">
        <v>60</v>
      </c>
      <c r="AA42" s="13"/>
      <c r="AB42" s="13"/>
      <c r="AC42" s="13"/>
      <c r="AD42" s="13"/>
      <c r="AE42" s="13"/>
      <c r="AF42" s="13"/>
      <c r="AG42" s="10"/>
      <c r="AH42" s="13"/>
      <c r="AI42" s="13"/>
      <c r="AJ42" s="13"/>
      <c r="AK42" s="13"/>
      <c r="AL42" s="13"/>
      <c r="AM42" s="13"/>
      <c r="AN42" s="10"/>
      <c r="AO42" s="13">
        <v>38</v>
      </c>
      <c r="AP42" s="13">
        <v>47</v>
      </c>
      <c r="AQ42" s="13"/>
      <c r="AR42" s="13"/>
      <c r="AS42" s="13"/>
      <c r="AT42" s="13"/>
      <c r="AU42" s="31">
        <v>85</v>
      </c>
    </row>
    <row r="43" spans="1:47" x14ac:dyDescent="0.3">
      <c r="A43" s="28" t="s">
        <v>98</v>
      </c>
      <c r="B43" s="100"/>
      <c r="C43" s="100"/>
      <c r="D43" s="100"/>
      <c r="E43" s="100"/>
      <c r="F43" s="100"/>
      <c r="G43" s="100"/>
      <c r="H43" s="97"/>
      <c r="I43" s="100"/>
      <c r="J43" s="100"/>
      <c r="K43" s="100"/>
      <c r="L43" s="100">
        <f>(Tabelle256789213[[#This Row],[Spalte12]]/$AK$83)*100</f>
        <v>0.68965517241379315</v>
      </c>
      <c r="M43" s="100"/>
      <c r="N43" s="100"/>
      <c r="O43" s="97">
        <f>(Tabelle256789213[[#This Row],[Spalte15]]/$AN$83)*100</f>
        <v>9.1240875912408759E-2</v>
      </c>
      <c r="P43" s="100"/>
      <c r="Q43" s="100"/>
      <c r="R43" s="100"/>
      <c r="S43" s="100"/>
      <c r="T43" s="100"/>
      <c r="U43" s="100"/>
      <c r="V43" s="97"/>
      <c r="Z43" s="28" t="s">
        <v>98</v>
      </c>
      <c r="AA43" s="13"/>
      <c r="AB43" s="13"/>
      <c r="AC43" s="13"/>
      <c r="AD43" s="13"/>
      <c r="AE43" s="13"/>
      <c r="AF43" s="13"/>
      <c r="AG43" s="10"/>
      <c r="AH43" s="13"/>
      <c r="AI43" s="13"/>
      <c r="AJ43" s="13"/>
      <c r="AK43" s="13">
        <v>1</v>
      </c>
      <c r="AL43" s="13"/>
      <c r="AM43" s="13"/>
      <c r="AN43" s="10">
        <v>1</v>
      </c>
      <c r="AO43" s="13"/>
      <c r="AP43" s="13"/>
      <c r="AQ43" s="13"/>
      <c r="AR43" s="13"/>
      <c r="AS43" s="13"/>
      <c r="AT43" s="13"/>
      <c r="AU43" s="31"/>
    </row>
    <row r="44" spans="1:47" x14ac:dyDescent="0.3">
      <c r="A44" s="28" t="s">
        <v>61</v>
      </c>
      <c r="B44" s="100">
        <f>(Tabelle256789213[[#This Row],[Spalte2]]/$AA$83)*100</f>
        <v>0.39215686274509803</v>
      </c>
      <c r="C44" s="100"/>
      <c r="D44" s="100">
        <f>(Tabelle256789213[[#This Row],[Spalte4]]/$AC$83)*100</f>
        <v>0.3129890453834116</v>
      </c>
      <c r="E44" s="100"/>
      <c r="F44" s="100"/>
      <c r="G44" s="100"/>
      <c r="H44" s="97">
        <f>(Tabelle256789213[[#This Row],[Spalte8]]/$AG$83)*100</f>
        <v>0.15789473684210525</v>
      </c>
      <c r="I44" s="100"/>
      <c r="J44" s="100"/>
      <c r="K44" s="100"/>
      <c r="L44" s="100"/>
      <c r="M44" s="100"/>
      <c r="N44" s="100"/>
      <c r="O44" s="97"/>
      <c r="P44" s="100"/>
      <c r="Q44" s="100"/>
      <c r="R44" s="100"/>
      <c r="S44" s="100"/>
      <c r="T44" s="100"/>
      <c r="U44" s="100"/>
      <c r="V44" s="97"/>
      <c r="Z44" s="28" t="s">
        <v>61</v>
      </c>
      <c r="AA44" s="13">
        <v>1</v>
      </c>
      <c r="AB44" s="13"/>
      <c r="AC44" s="13">
        <v>2</v>
      </c>
      <c r="AD44" s="13"/>
      <c r="AE44" s="13"/>
      <c r="AF44" s="13"/>
      <c r="AG44" s="10">
        <v>3</v>
      </c>
      <c r="AH44" s="13"/>
      <c r="AI44" s="13"/>
      <c r="AJ44" s="13"/>
      <c r="AK44" s="13"/>
      <c r="AL44" s="13"/>
      <c r="AM44" s="13"/>
      <c r="AN44" s="10"/>
      <c r="AO44" s="13"/>
      <c r="AP44" s="13"/>
      <c r="AQ44" s="13"/>
      <c r="AR44" s="13"/>
      <c r="AS44" s="13"/>
      <c r="AT44" s="13"/>
      <c r="AU44" s="31"/>
    </row>
    <row r="45" spans="1:47" x14ac:dyDescent="0.3">
      <c r="A45" s="28" t="s">
        <v>96</v>
      </c>
      <c r="B45" s="100">
        <f>(Tabelle256789213[[#This Row],[Spalte2]]/$AA$83)*100</f>
        <v>0.39215686274509803</v>
      </c>
      <c r="C45" s="100"/>
      <c r="D45" s="100">
        <f>(Tabelle256789213[[#This Row],[Spalte4]]/$AC$83)*100</f>
        <v>0.3129890453834116</v>
      </c>
      <c r="E45" s="100"/>
      <c r="F45" s="100">
        <f>(Tabelle256789213[[#This Row],[Spalte6]]/$AE$83)*100</f>
        <v>0.22026431718061676</v>
      </c>
      <c r="G45" s="100"/>
      <c r="H45" s="97">
        <f>(Tabelle256789213[[#This Row],[Spalte8]]/$AG$83)*100</f>
        <v>0.21052631578947367</v>
      </c>
      <c r="I45" s="100"/>
      <c r="J45" s="100"/>
      <c r="K45" s="100"/>
      <c r="L45" s="100"/>
      <c r="M45" s="100"/>
      <c r="N45" s="100"/>
      <c r="O45" s="97"/>
      <c r="P45" s="100"/>
      <c r="Q45" s="100"/>
      <c r="R45" s="100"/>
      <c r="S45" s="100"/>
      <c r="T45" s="100"/>
      <c r="U45" s="100"/>
      <c r="V45" s="97"/>
      <c r="Z45" s="28" t="s">
        <v>96</v>
      </c>
      <c r="AA45" s="13">
        <v>1</v>
      </c>
      <c r="AB45" s="13"/>
      <c r="AC45" s="13">
        <v>2</v>
      </c>
      <c r="AD45" s="13"/>
      <c r="AE45" s="13">
        <v>1</v>
      </c>
      <c r="AF45" s="13"/>
      <c r="AG45" s="10">
        <v>4</v>
      </c>
      <c r="AH45" s="13"/>
      <c r="AI45" s="13"/>
      <c r="AJ45" s="13"/>
      <c r="AK45" s="13"/>
      <c r="AL45" s="13"/>
      <c r="AM45" s="13"/>
      <c r="AN45" s="10"/>
      <c r="AO45" s="13"/>
      <c r="AP45" s="13"/>
      <c r="AQ45" s="13"/>
      <c r="AR45" s="13"/>
      <c r="AS45" s="13"/>
      <c r="AT45" s="13"/>
      <c r="AU45" s="31"/>
    </row>
    <row r="46" spans="1:47" x14ac:dyDescent="0.3">
      <c r="A46" s="28" t="s">
        <v>62</v>
      </c>
      <c r="B46" s="100"/>
      <c r="C46" s="100"/>
      <c r="D46" s="100">
        <f>(Tabelle256789213[[#This Row],[Spalte4]]/$AC$83)*100</f>
        <v>0.6259780907668232</v>
      </c>
      <c r="E46" s="100"/>
      <c r="F46" s="100"/>
      <c r="G46" s="100"/>
      <c r="H46" s="97">
        <f>(Tabelle256789213[[#This Row],[Spalte8]]/$AG$83)*100</f>
        <v>0.21052631578947367</v>
      </c>
      <c r="I46" s="103">
        <f>(Tabelle256789213[[#This Row],[Spalte9]]/$AH$83)*100</f>
        <v>6.9230769230769234</v>
      </c>
      <c r="J46" s="102">
        <f>(Tabelle256789213[[#This Row],[Spalte10]]/$AI$83)*100</f>
        <v>10</v>
      </c>
      <c r="K46" s="100">
        <f>(Tabelle256789213[[#This Row],[Spalte11]]/$AJ$83)*100</f>
        <v>1.1299435028248588</v>
      </c>
      <c r="L46" s="100">
        <f>(Tabelle256789213[[#This Row],[Spalte12]]/$AK$83)*100</f>
        <v>0.68965517241379315</v>
      </c>
      <c r="M46" s="100"/>
      <c r="N46" s="100"/>
      <c r="O46" s="97">
        <f>(Tabelle256789213[[#This Row],[Spalte15]]/$AN$83)*100</f>
        <v>1.6423357664233578</v>
      </c>
      <c r="P46" s="100">
        <f>(Tabelle256789213[[#This Row],[Spalte16]]/$AO$83)*100</f>
        <v>0.24509803921568626</v>
      </c>
      <c r="Q46" s="100">
        <f>(Tabelle256789213[[#This Row],[Spalte17]]/$AP$83)*100</f>
        <v>2.4</v>
      </c>
      <c r="R46" s="100"/>
      <c r="S46" s="100"/>
      <c r="T46" s="100">
        <f>(Tabelle256789213[[#This Row],[Spalte20]]/$AS$83)*100</f>
        <v>1.0582010582010581</v>
      </c>
      <c r="U46" s="100"/>
      <c r="V46" s="97">
        <f>(Tabelle256789213[[#This Row],[Spalte22]]/$AU$83)*100</f>
        <v>0.83798882681564246</v>
      </c>
      <c r="Z46" s="28" t="s">
        <v>62</v>
      </c>
      <c r="AA46" s="13"/>
      <c r="AB46" s="13"/>
      <c r="AC46" s="13">
        <v>4</v>
      </c>
      <c r="AD46" s="13"/>
      <c r="AE46" s="13"/>
      <c r="AF46" s="13"/>
      <c r="AG46" s="10">
        <v>4</v>
      </c>
      <c r="AH46" s="13">
        <v>9</v>
      </c>
      <c r="AI46" s="13">
        <v>6</v>
      </c>
      <c r="AJ46" s="13">
        <v>2</v>
      </c>
      <c r="AK46" s="13">
        <v>1</v>
      </c>
      <c r="AL46" s="13"/>
      <c r="AM46" s="13"/>
      <c r="AN46" s="10">
        <v>18</v>
      </c>
      <c r="AO46" s="13">
        <v>1</v>
      </c>
      <c r="AP46" s="13">
        <v>6</v>
      </c>
      <c r="AQ46" s="13"/>
      <c r="AR46" s="13"/>
      <c r="AS46" s="13">
        <v>2</v>
      </c>
      <c r="AT46" s="13"/>
      <c r="AU46" s="31">
        <v>9</v>
      </c>
    </row>
    <row r="47" spans="1:47" x14ac:dyDescent="0.3">
      <c r="A47" s="28" t="s">
        <v>63</v>
      </c>
      <c r="B47" s="100">
        <f>(Tabelle256789213[[#This Row],[Spalte2]]/$AA$83)*100</f>
        <v>0.78431372549019607</v>
      </c>
      <c r="C47" s="100"/>
      <c r="D47" s="100"/>
      <c r="E47" s="100"/>
      <c r="F47" s="100">
        <f>(Tabelle256789213[[#This Row],[Spalte6]]/$AE$83)*100</f>
        <v>0.22026431718061676</v>
      </c>
      <c r="G47" s="100"/>
      <c r="H47" s="97">
        <f>(Tabelle256789213[[#This Row],[Spalte8]]/$AG$83)*100</f>
        <v>0.15789473684210525</v>
      </c>
      <c r="I47" s="100"/>
      <c r="J47" s="100"/>
      <c r="K47" s="100"/>
      <c r="L47" s="100"/>
      <c r="M47" s="100"/>
      <c r="N47" s="100"/>
      <c r="O47" s="97"/>
      <c r="P47" s="100"/>
      <c r="Q47" s="100"/>
      <c r="R47" s="100"/>
      <c r="S47" s="100"/>
      <c r="T47" s="100"/>
      <c r="U47" s="100"/>
      <c r="V47" s="97"/>
      <c r="Z47" s="28" t="s">
        <v>63</v>
      </c>
      <c r="AA47" s="13">
        <v>2</v>
      </c>
      <c r="AB47" s="13"/>
      <c r="AC47" s="13"/>
      <c r="AD47" s="13"/>
      <c r="AE47" s="13">
        <v>1</v>
      </c>
      <c r="AF47" s="13"/>
      <c r="AG47" s="10">
        <v>3</v>
      </c>
      <c r="AH47" s="13"/>
      <c r="AI47" s="13"/>
      <c r="AJ47" s="13"/>
      <c r="AK47" s="13"/>
      <c r="AL47" s="13"/>
      <c r="AM47" s="13"/>
      <c r="AN47" s="10"/>
      <c r="AO47" s="13"/>
      <c r="AP47" s="13"/>
      <c r="AQ47" s="13"/>
      <c r="AR47" s="13"/>
      <c r="AS47" s="13"/>
      <c r="AT47" s="13"/>
      <c r="AU47" s="31"/>
    </row>
    <row r="48" spans="1:47" x14ac:dyDescent="0.3">
      <c r="A48" s="28" t="s">
        <v>64</v>
      </c>
      <c r="B48" s="102">
        <f>(Tabelle256789213[[#This Row],[Spalte2]]/$AA$83)*100</f>
        <v>16.862745098039216</v>
      </c>
      <c r="C48" s="100"/>
      <c r="D48" s="102">
        <f>(Tabelle256789213[[#This Row],[Spalte4]]/$AC$83)*100</f>
        <v>11.424100156494523</v>
      </c>
      <c r="E48" s="100"/>
      <c r="F48" s="103">
        <f>(Tabelle256789213[[#This Row],[Spalte6]]/$AE$83)*100</f>
        <v>4.1850220264317182</v>
      </c>
      <c r="G48" s="100"/>
      <c r="H48" s="98">
        <f>(Tabelle256789213[[#This Row],[Spalte8]]/$AG$83)*100</f>
        <v>7.1052631578947363</v>
      </c>
      <c r="I48" s="100">
        <f>(Tabelle256789213[[#This Row],[Spalte9]]/$AH$83)*100</f>
        <v>0.76923076923076927</v>
      </c>
      <c r="J48" s="100"/>
      <c r="K48" s="100"/>
      <c r="L48" s="100"/>
      <c r="M48" s="100"/>
      <c r="N48" s="100"/>
      <c r="O48" s="97">
        <f>(Tabelle256789213[[#This Row],[Spalte15]]/$AN$83)*100</f>
        <v>9.1240875912408759E-2</v>
      </c>
      <c r="P48" s="100"/>
      <c r="Q48" s="100">
        <f>(Tabelle256789213[[#This Row],[Spalte17]]/$AP$83)*100</f>
        <v>0.4</v>
      </c>
      <c r="R48" s="100"/>
      <c r="S48" s="100"/>
      <c r="T48" s="100"/>
      <c r="U48" s="100"/>
      <c r="V48" s="97">
        <f>(Tabelle256789213[[#This Row],[Spalte22]]/$AU$83)*100</f>
        <v>9.3109869646182494E-2</v>
      </c>
      <c r="Z48" s="28" t="s">
        <v>64</v>
      </c>
      <c r="AA48" s="13">
        <v>43</v>
      </c>
      <c r="AB48" s="13"/>
      <c r="AC48" s="13">
        <v>73</v>
      </c>
      <c r="AD48" s="13"/>
      <c r="AE48" s="13">
        <v>19</v>
      </c>
      <c r="AF48" s="13"/>
      <c r="AG48" s="10">
        <v>135</v>
      </c>
      <c r="AH48" s="13">
        <v>1</v>
      </c>
      <c r="AI48" s="13"/>
      <c r="AJ48" s="13"/>
      <c r="AK48" s="13"/>
      <c r="AL48" s="13"/>
      <c r="AM48" s="13"/>
      <c r="AN48" s="10">
        <v>1</v>
      </c>
      <c r="AO48" s="13"/>
      <c r="AP48" s="13">
        <v>1</v>
      </c>
      <c r="AQ48" s="13"/>
      <c r="AR48" s="13"/>
      <c r="AS48" s="13"/>
      <c r="AT48" s="13"/>
      <c r="AU48" s="31">
        <v>1</v>
      </c>
    </row>
    <row r="49" spans="1:47" x14ac:dyDescent="0.3">
      <c r="A49" s="28" t="s">
        <v>97</v>
      </c>
      <c r="B49" s="100"/>
      <c r="C49" s="100"/>
      <c r="D49" s="100"/>
      <c r="E49" s="100"/>
      <c r="F49" s="100"/>
      <c r="G49" s="100"/>
      <c r="H49" s="97"/>
      <c r="I49" s="100"/>
      <c r="J49" s="100"/>
      <c r="K49" s="100"/>
      <c r="L49" s="100">
        <f>(Tabelle256789213[[#This Row],[Spalte12]]/$AK$83)*100</f>
        <v>1.3793103448275863</v>
      </c>
      <c r="M49" s="100"/>
      <c r="N49" s="100"/>
      <c r="O49" s="97">
        <f>(Tabelle256789213[[#This Row],[Spalte15]]/$AN$83)*100</f>
        <v>0.18248175182481752</v>
      </c>
      <c r="P49" s="100"/>
      <c r="Q49" s="100"/>
      <c r="R49" s="100"/>
      <c r="S49" s="100"/>
      <c r="T49" s="100"/>
      <c r="U49" s="100"/>
      <c r="V49" s="97"/>
      <c r="Z49" s="28" t="s">
        <v>97</v>
      </c>
      <c r="AA49" s="13"/>
      <c r="AB49" s="13"/>
      <c r="AC49" s="13"/>
      <c r="AD49" s="13"/>
      <c r="AE49" s="13"/>
      <c r="AF49" s="13"/>
      <c r="AG49" s="10"/>
      <c r="AH49" s="13"/>
      <c r="AI49" s="13"/>
      <c r="AJ49" s="13"/>
      <c r="AK49" s="13">
        <v>2</v>
      </c>
      <c r="AL49" s="13"/>
      <c r="AM49" s="13"/>
      <c r="AN49" s="10">
        <v>2</v>
      </c>
      <c r="AO49" s="13"/>
      <c r="AP49" s="13"/>
      <c r="AQ49" s="13"/>
      <c r="AR49" s="13"/>
      <c r="AS49" s="13"/>
      <c r="AT49" s="13"/>
      <c r="AU49" s="31"/>
    </row>
    <row r="50" spans="1:47" x14ac:dyDescent="0.3">
      <c r="A50" s="28" t="s">
        <v>65</v>
      </c>
      <c r="B50" s="100"/>
      <c r="C50" s="100"/>
      <c r="D50" s="100"/>
      <c r="E50" s="100"/>
      <c r="F50" s="100"/>
      <c r="G50" s="100"/>
      <c r="H50" s="97"/>
      <c r="I50" s="100"/>
      <c r="J50" s="100"/>
      <c r="K50" s="100"/>
      <c r="L50" s="100"/>
      <c r="M50" s="100"/>
      <c r="N50" s="100">
        <f>(Tabelle256789213[[#This Row],[Spalte14]]/$AM$83)*100</f>
        <v>1.7045454545454544</v>
      </c>
      <c r="O50" s="97">
        <f>(Tabelle256789213[[#This Row],[Spalte15]]/$AN$83)*100</f>
        <v>0.54744525547445255</v>
      </c>
      <c r="P50" s="100"/>
      <c r="Q50" s="100"/>
      <c r="R50" s="100"/>
      <c r="S50" s="100"/>
      <c r="T50" s="100"/>
      <c r="U50" s="100"/>
      <c r="V50" s="97"/>
      <c r="Z50" s="28" t="s">
        <v>65</v>
      </c>
      <c r="AA50" s="13"/>
      <c r="AB50" s="13"/>
      <c r="AC50" s="13"/>
      <c r="AD50" s="13"/>
      <c r="AE50" s="13"/>
      <c r="AF50" s="13"/>
      <c r="AG50" s="10"/>
      <c r="AH50" s="13"/>
      <c r="AI50" s="13"/>
      <c r="AJ50" s="13"/>
      <c r="AK50" s="13"/>
      <c r="AL50" s="13"/>
      <c r="AM50" s="13">
        <v>6</v>
      </c>
      <c r="AN50" s="10">
        <v>6</v>
      </c>
      <c r="AO50" s="13"/>
      <c r="AP50" s="13"/>
      <c r="AQ50" s="13"/>
      <c r="AR50" s="13"/>
      <c r="AS50" s="13"/>
      <c r="AT50" s="13"/>
      <c r="AU50" s="31"/>
    </row>
    <row r="51" spans="1:47" x14ac:dyDescent="0.3">
      <c r="A51" s="28" t="s">
        <v>66</v>
      </c>
      <c r="B51" s="100"/>
      <c r="C51" s="100"/>
      <c r="D51" s="100"/>
      <c r="E51" s="100"/>
      <c r="F51" s="100"/>
      <c r="G51" s="100"/>
      <c r="H51" s="97"/>
      <c r="I51" s="100"/>
      <c r="J51" s="100"/>
      <c r="K51" s="100"/>
      <c r="L51" s="100">
        <f>(Tabelle256789213[[#This Row],[Spalte12]]/$AK$83)*100</f>
        <v>2.0689655172413794</v>
      </c>
      <c r="M51" s="100">
        <f>(Tabelle256789213[[#This Row],[Spalte13]]/$AL$83)*100</f>
        <v>1.7241379310344827</v>
      </c>
      <c r="N51" s="100">
        <f>(Tabelle256789213[[#This Row],[Spalte14]]/$AM$83)*100</f>
        <v>0.56818181818181823</v>
      </c>
      <c r="O51" s="97">
        <f>(Tabelle256789213[[#This Row],[Spalte15]]/$AN$83)*100</f>
        <v>0.82116788321167888</v>
      </c>
      <c r="P51" s="100"/>
      <c r="Q51" s="100"/>
      <c r="R51" s="100"/>
      <c r="S51" s="100"/>
      <c r="T51" s="100"/>
      <c r="U51" s="100"/>
      <c r="V51" s="97"/>
      <c r="Z51" s="28" t="s">
        <v>66</v>
      </c>
      <c r="AA51" s="13"/>
      <c r="AB51" s="13"/>
      <c r="AC51" s="13"/>
      <c r="AD51" s="13"/>
      <c r="AE51" s="13"/>
      <c r="AF51" s="13"/>
      <c r="AG51" s="10"/>
      <c r="AH51" s="13"/>
      <c r="AI51" s="13"/>
      <c r="AJ51" s="13"/>
      <c r="AK51" s="13">
        <v>3</v>
      </c>
      <c r="AL51" s="13">
        <v>4</v>
      </c>
      <c r="AM51" s="13">
        <v>2</v>
      </c>
      <c r="AN51" s="10">
        <v>9</v>
      </c>
      <c r="AO51" s="13"/>
      <c r="AP51" s="13"/>
      <c r="AQ51" s="13"/>
      <c r="AR51" s="13"/>
      <c r="AS51" s="13"/>
      <c r="AT51" s="13"/>
      <c r="AU51" s="31"/>
    </row>
    <row r="52" spans="1:47" ht="17.399999999999999" customHeight="1" x14ac:dyDescent="0.3">
      <c r="A52" s="29" t="s">
        <v>67</v>
      </c>
      <c r="B52" s="100"/>
      <c r="C52" s="100"/>
      <c r="D52" s="100"/>
      <c r="E52" s="100"/>
      <c r="F52" s="100"/>
      <c r="G52" s="100">
        <f>(Tabelle256789213[[#This Row],[Spalte7]]/$AF$83)*100</f>
        <v>0.3546099290780142</v>
      </c>
      <c r="H52" s="97">
        <f>(Tabelle256789213[[#This Row],[Spalte8]]/$AG$83)*100</f>
        <v>5.2631578947368418E-2</v>
      </c>
      <c r="I52" s="100"/>
      <c r="J52" s="100"/>
      <c r="K52" s="100"/>
      <c r="L52" s="103">
        <f>(Tabelle256789213[[#This Row],[Spalte12]]/$AK$83)*100</f>
        <v>7.5862068965517242</v>
      </c>
      <c r="M52" s="100">
        <f>(Tabelle256789213[[#This Row],[Spalte13]]/$AL$83)*100</f>
        <v>0.43103448275862066</v>
      </c>
      <c r="N52" s="102">
        <f>(Tabelle256789213[[#This Row],[Spalte14]]/$AM$83)*100</f>
        <v>21.306818181818183</v>
      </c>
      <c r="O52" s="98">
        <f>(Tabelle256789213[[#This Row],[Spalte15]]/$AN$83)*100</f>
        <v>7.937956204379562</v>
      </c>
      <c r="P52" s="100"/>
      <c r="Q52" s="100"/>
      <c r="R52" s="100"/>
      <c r="S52" s="102">
        <f>(Tabelle256789213[[#This Row],[Spalte19]]/$AR$83)*100</f>
        <v>13.414634146341465</v>
      </c>
      <c r="T52" s="100"/>
      <c r="U52" s="100"/>
      <c r="V52" s="97">
        <f>(Tabelle256789213[[#This Row],[Spalte22]]/$AU$83)*100</f>
        <v>1.0242085661080074</v>
      </c>
      <c r="Z52" s="29" t="s">
        <v>67</v>
      </c>
      <c r="AA52" s="13"/>
      <c r="AB52" s="13"/>
      <c r="AC52" s="13"/>
      <c r="AD52" s="13"/>
      <c r="AE52" s="13"/>
      <c r="AF52" s="13">
        <v>1</v>
      </c>
      <c r="AG52" s="10">
        <v>1</v>
      </c>
      <c r="AH52" s="13"/>
      <c r="AI52" s="13"/>
      <c r="AJ52" s="13"/>
      <c r="AK52" s="13">
        <v>11</v>
      </c>
      <c r="AL52" s="13">
        <v>1</v>
      </c>
      <c r="AM52" s="13">
        <v>75</v>
      </c>
      <c r="AN52" s="10">
        <v>87</v>
      </c>
      <c r="AO52" s="13"/>
      <c r="AP52" s="13"/>
      <c r="AQ52" s="13"/>
      <c r="AR52" s="13">
        <v>11</v>
      </c>
      <c r="AS52" s="13"/>
      <c r="AT52" s="13"/>
      <c r="AU52" s="31">
        <v>11</v>
      </c>
    </row>
    <row r="53" spans="1:47" x14ac:dyDescent="0.3">
      <c r="A53" s="28" t="s">
        <v>68</v>
      </c>
      <c r="B53" s="100"/>
      <c r="C53" s="100"/>
      <c r="D53" s="100"/>
      <c r="E53" s="100"/>
      <c r="F53" s="100"/>
      <c r="G53" s="100">
        <f>(Tabelle256789213[[#This Row],[Spalte7]]/$AF$83)*100</f>
        <v>0.3546099290780142</v>
      </c>
      <c r="H53" s="97">
        <f>(Tabelle256789213[[#This Row],[Spalte8]]/$AG$83)*100</f>
        <v>5.2631578947368418E-2</v>
      </c>
      <c r="I53" s="100"/>
      <c r="J53" s="100"/>
      <c r="K53" s="100"/>
      <c r="L53" s="100"/>
      <c r="M53" s="100"/>
      <c r="N53" s="100">
        <f>(Tabelle256789213[[#This Row],[Spalte14]]/$AM$83)*100</f>
        <v>0.28409090909090912</v>
      </c>
      <c r="O53" s="97">
        <f>(Tabelle256789213[[#This Row],[Spalte15]]/$AN$83)*100</f>
        <v>9.1240875912408759E-2</v>
      </c>
      <c r="P53" s="100">
        <f>(Tabelle256789213[[#This Row],[Spalte16]]/$AO$83)*100</f>
        <v>0.49019607843137253</v>
      </c>
      <c r="Q53" s="100">
        <f>(Tabelle256789213[[#This Row],[Spalte17]]/$AP$83)*100</f>
        <v>0.4</v>
      </c>
      <c r="R53" s="100"/>
      <c r="S53" s="100"/>
      <c r="T53" s="100"/>
      <c r="U53" s="100"/>
      <c r="V53" s="97">
        <f>(Tabelle256789213[[#This Row],[Spalte22]]/$AU$83)*100</f>
        <v>0.27932960893854747</v>
      </c>
      <c r="Z53" s="28" t="s">
        <v>68</v>
      </c>
      <c r="AA53" s="13"/>
      <c r="AB53" s="13"/>
      <c r="AC53" s="13"/>
      <c r="AD53" s="13"/>
      <c r="AE53" s="13"/>
      <c r="AF53" s="13">
        <v>1</v>
      </c>
      <c r="AG53" s="10">
        <v>1</v>
      </c>
      <c r="AH53" s="13"/>
      <c r="AI53" s="13"/>
      <c r="AJ53" s="13"/>
      <c r="AK53" s="13"/>
      <c r="AL53" s="13"/>
      <c r="AM53" s="13">
        <v>1</v>
      </c>
      <c r="AN53" s="10">
        <v>1</v>
      </c>
      <c r="AO53" s="13">
        <v>2</v>
      </c>
      <c r="AP53" s="13">
        <v>1</v>
      </c>
      <c r="AQ53" s="13"/>
      <c r="AR53" s="13"/>
      <c r="AS53" s="13"/>
      <c r="AT53" s="13"/>
      <c r="AU53" s="31">
        <v>3</v>
      </c>
    </row>
    <row r="54" spans="1:47" x14ac:dyDescent="0.3">
      <c r="A54" s="28" t="s">
        <v>69</v>
      </c>
      <c r="B54" s="100">
        <f>(Tabelle256789213[[#This Row],[Spalte2]]/$AA$83)*100</f>
        <v>0.78431372549019607</v>
      </c>
      <c r="C54" s="103">
        <f>(Tabelle256789213[[#This Row],[Spalte3]]/$AB$83)*100</f>
        <v>7.1942446043165464</v>
      </c>
      <c r="D54" s="100">
        <f>(Tabelle256789213[[#This Row],[Spalte4]]/$AC$83)*100</f>
        <v>2.1909233176838812</v>
      </c>
      <c r="E54" s="100">
        <f>(Tabelle256789213[[#This Row],[Spalte5]]/$AD$83)*100</f>
        <v>2.2900763358778624</v>
      </c>
      <c r="F54" s="100"/>
      <c r="G54" s="100"/>
      <c r="H54" s="97">
        <f>(Tabelle256789213[[#This Row],[Spalte8]]/$AG$83)*100</f>
        <v>1.5263157894736841</v>
      </c>
      <c r="I54" s="100"/>
      <c r="J54" s="100"/>
      <c r="K54" s="100"/>
      <c r="L54" s="100"/>
      <c r="M54" s="100"/>
      <c r="N54" s="100"/>
      <c r="O54" s="97"/>
      <c r="P54" s="100"/>
      <c r="Q54" s="100"/>
      <c r="R54" s="100"/>
      <c r="S54" s="100"/>
      <c r="T54" s="100"/>
      <c r="U54" s="100"/>
      <c r="V54" s="97"/>
      <c r="Z54" s="28" t="s">
        <v>69</v>
      </c>
      <c r="AA54" s="13">
        <v>2</v>
      </c>
      <c r="AB54" s="13">
        <v>10</v>
      </c>
      <c r="AC54" s="13">
        <v>14</v>
      </c>
      <c r="AD54" s="13">
        <v>3</v>
      </c>
      <c r="AE54" s="13"/>
      <c r="AF54" s="13"/>
      <c r="AG54" s="10">
        <v>29</v>
      </c>
      <c r="AH54" s="13"/>
      <c r="AI54" s="13"/>
      <c r="AJ54" s="13"/>
      <c r="AK54" s="13"/>
      <c r="AL54" s="13"/>
      <c r="AM54" s="13"/>
      <c r="AN54" s="10"/>
      <c r="AO54" s="13"/>
      <c r="AP54" s="13"/>
      <c r="AQ54" s="13"/>
      <c r="AR54" s="13"/>
      <c r="AS54" s="13"/>
      <c r="AT54" s="13"/>
      <c r="AU54" s="31"/>
    </row>
    <row r="55" spans="1:47" x14ac:dyDescent="0.3">
      <c r="A55" s="28" t="s">
        <v>70</v>
      </c>
      <c r="B55" s="103">
        <f>(Tabelle256789213[[#This Row],[Spalte2]]/$AA$83)*100</f>
        <v>9.4117647058823533</v>
      </c>
      <c r="C55" s="101">
        <f>(Tabelle256789213[[#This Row],[Spalte3]]/$AB$83)*100</f>
        <v>36.690647482014391</v>
      </c>
      <c r="D55" s="103">
        <f>(Tabelle256789213[[#This Row],[Spalte4]]/$AC$83)*100</f>
        <v>3.4428794992175273</v>
      </c>
      <c r="E55" s="103">
        <f>(Tabelle256789213[[#This Row],[Spalte5]]/$AD$83)*100</f>
        <v>2.2900763358778624</v>
      </c>
      <c r="F55" s="100"/>
      <c r="G55" s="100"/>
      <c r="H55" s="98">
        <f>(Tabelle256789213[[#This Row],[Spalte8]]/$AG$83)*100</f>
        <v>5.2631578947368416</v>
      </c>
      <c r="I55" s="100">
        <f>(Tabelle256789213[[#This Row],[Spalte9]]/$AH$83)*100</f>
        <v>0.76923076923076927</v>
      </c>
      <c r="J55" s="100"/>
      <c r="K55" s="100">
        <f>(Tabelle256789213[[#This Row],[Spalte11]]/$AJ$83)*100</f>
        <v>0.56497175141242939</v>
      </c>
      <c r="L55" s="100"/>
      <c r="M55" s="100"/>
      <c r="N55" s="100"/>
      <c r="O55" s="97">
        <f>(Tabelle256789213[[#This Row],[Spalte15]]/$AN$83)*100</f>
        <v>0.18248175182481752</v>
      </c>
      <c r="P55" s="100"/>
      <c r="Q55" s="100"/>
      <c r="R55" s="100"/>
      <c r="S55" s="100"/>
      <c r="T55" s="100"/>
      <c r="U55" s="100"/>
      <c r="V55" s="97"/>
      <c r="Z55" s="28" t="s">
        <v>70</v>
      </c>
      <c r="AA55" s="13">
        <v>24</v>
      </c>
      <c r="AB55" s="13">
        <v>51</v>
      </c>
      <c r="AC55" s="13">
        <v>22</v>
      </c>
      <c r="AD55" s="13">
        <v>3</v>
      </c>
      <c r="AE55" s="13"/>
      <c r="AF55" s="13"/>
      <c r="AG55" s="10">
        <v>100</v>
      </c>
      <c r="AH55" s="13">
        <v>1</v>
      </c>
      <c r="AI55" s="13"/>
      <c r="AJ55" s="13">
        <v>1</v>
      </c>
      <c r="AK55" s="13"/>
      <c r="AL55" s="13"/>
      <c r="AM55" s="13"/>
      <c r="AN55" s="10">
        <v>2</v>
      </c>
      <c r="AO55" s="13"/>
      <c r="AP55" s="13"/>
      <c r="AQ55" s="13"/>
      <c r="AR55" s="13"/>
      <c r="AS55" s="13"/>
      <c r="AT55" s="13"/>
      <c r="AU55" s="31"/>
    </row>
    <row r="56" spans="1:47" x14ac:dyDescent="0.3">
      <c r="A56" s="28" t="s">
        <v>71</v>
      </c>
      <c r="B56" s="100">
        <f>(Tabelle256789213[[#This Row],[Spalte2]]/$AA$83)*100</f>
        <v>1.5686274509803921</v>
      </c>
      <c r="C56" s="102">
        <f>(Tabelle256789213[[#This Row],[Spalte3]]/$AB$83)*100</f>
        <v>24.46043165467626</v>
      </c>
      <c r="D56" s="100"/>
      <c r="E56" s="103">
        <f>(Tabelle256789213[[#This Row],[Spalte5]]/$AD$83)*100</f>
        <v>9.9236641221374047</v>
      </c>
      <c r="F56" s="100">
        <f>(Tabelle256789213[[#This Row],[Spalte6]]/$AE$83)*100</f>
        <v>0.66079295154185025</v>
      </c>
      <c r="G56" s="102">
        <f>(Tabelle256789213[[#This Row],[Spalte7]]/$AF$83)*100</f>
        <v>12.76595744680851</v>
      </c>
      <c r="H56" s="98">
        <f>(Tabelle256789213[[#This Row],[Spalte8]]/$AG$83)*100</f>
        <v>4.7368421052631584</v>
      </c>
      <c r="I56" s="103">
        <f>(Tabelle256789213[[#This Row],[Spalte9]]/$AH$83)*100</f>
        <v>9.2307692307692317</v>
      </c>
      <c r="J56" s="100">
        <f>(Tabelle256789213[[#This Row],[Spalte10]]/$AI$83)*100</f>
        <v>1.6666666666666667</v>
      </c>
      <c r="K56" s="102">
        <f>(Tabelle256789213[[#This Row],[Spalte11]]/$AJ$83)*100</f>
        <v>28.8135593220339</v>
      </c>
      <c r="L56" s="102">
        <f>(Tabelle256789213[[#This Row],[Spalte12]]/$AK$83)*100</f>
        <v>26.206896551724139</v>
      </c>
      <c r="M56" s="100">
        <f>(Tabelle256789213[[#This Row],[Spalte13]]/$AL$83)*100</f>
        <v>2.1551724137931036</v>
      </c>
      <c r="N56" s="101">
        <f>(Tabelle256789213[[#This Row],[Spalte14]]/$AM$83)*100</f>
        <v>37.784090909090914</v>
      </c>
      <c r="O56" s="99">
        <f>(Tabelle256789213[[#This Row],[Spalte15]]/$AN$83)*100</f>
        <v>21.897810218978105</v>
      </c>
      <c r="P56" s="101">
        <f>(Tabelle256789213[[#This Row],[Spalte16]]/$AO$83)*100</f>
        <v>41.666666666666671</v>
      </c>
      <c r="Q56" s="101">
        <f>(Tabelle256789213[[#This Row],[Spalte17]]/$AP$83)*100</f>
        <v>40.799999999999997</v>
      </c>
      <c r="R56" s="100">
        <f>(Tabelle256789213[[#This Row],[Spalte18]]/$AQ$83)*100</f>
        <v>0.88495575221238942</v>
      </c>
      <c r="S56" s="103">
        <f>(Tabelle256789213[[#This Row],[Spalte19]]/$AR$83)*100</f>
        <v>6.0975609756097562</v>
      </c>
      <c r="T56" s="102">
        <f>(Tabelle256789213[[#This Row],[Spalte20]]/$AS$83)*100</f>
        <v>25.396825396825395</v>
      </c>
      <c r="U56" s="100">
        <f>(Tabelle256789213[[#This Row],[Spalte21]]/$AT$83)*100</f>
        <v>0</v>
      </c>
      <c r="V56" s="99">
        <f>(Tabelle256789213[[#This Row],[Spalte22]]/$AU$83)*100</f>
        <v>30.353817504655495</v>
      </c>
      <c r="Z56" s="28" t="s">
        <v>71</v>
      </c>
      <c r="AA56" s="13">
        <v>4</v>
      </c>
      <c r="AB56" s="13">
        <v>34</v>
      </c>
      <c r="AC56" s="13"/>
      <c r="AD56" s="13">
        <v>13</v>
      </c>
      <c r="AE56" s="13">
        <v>3</v>
      </c>
      <c r="AF56" s="13">
        <v>36</v>
      </c>
      <c r="AG56" s="10">
        <v>90</v>
      </c>
      <c r="AH56" s="13">
        <v>12</v>
      </c>
      <c r="AI56" s="13">
        <v>1</v>
      </c>
      <c r="AJ56" s="13">
        <v>51</v>
      </c>
      <c r="AK56" s="13">
        <v>38</v>
      </c>
      <c r="AL56" s="13">
        <v>5</v>
      </c>
      <c r="AM56" s="13">
        <v>133</v>
      </c>
      <c r="AN56" s="10">
        <v>240</v>
      </c>
      <c r="AO56" s="13">
        <v>170</v>
      </c>
      <c r="AP56" s="13">
        <v>102</v>
      </c>
      <c r="AQ56" s="13">
        <v>1</v>
      </c>
      <c r="AR56" s="13">
        <v>5</v>
      </c>
      <c r="AS56" s="13">
        <v>48</v>
      </c>
      <c r="AT56" s="13"/>
      <c r="AU56" s="31">
        <v>326</v>
      </c>
    </row>
    <row r="57" spans="1:47" x14ac:dyDescent="0.3">
      <c r="A57" s="28" t="s">
        <v>72</v>
      </c>
      <c r="B57" s="100"/>
      <c r="C57" s="100">
        <f>(Tabelle256789213[[#This Row],[Spalte3]]/$AB$83)*100</f>
        <v>2.1582733812949639</v>
      </c>
      <c r="D57" s="100"/>
      <c r="E57" s="100">
        <f>(Tabelle256789213[[#This Row],[Spalte5]]/$AD$83)*100</f>
        <v>0.76335877862595414</v>
      </c>
      <c r="F57" s="100">
        <f>(Tabelle256789213[[#This Row],[Spalte6]]/$AE$83)*100</f>
        <v>0.66079295154185025</v>
      </c>
      <c r="G57" s="100">
        <f>(Tabelle256789213[[#This Row],[Spalte7]]/$AF$83)*100</f>
        <v>1.0638297872340425</v>
      </c>
      <c r="H57" s="97">
        <f>(Tabelle256789213[[#This Row],[Spalte8]]/$AG$83)*100</f>
        <v>0.52631578947368418</v>
      </c>
      <c r="I57" s="100"/>
      <c r="J57" s="100"/>
      <c r="K57" s="100">
        <f>(Tabelle256789213[[#This Row],[Spalte11]]/$AJ$83)*100</f>
        <v>2.8248587570621471</v>
      </c>
      <c r="L57" s="103">
        <f>(Tabelle256789213[[#This Row],[Spalte12]]/$AK$83)*100</f>
        <v>6.2068965517241379</v>
      </c>
      <c r="M57" s="102">
        <f>(Tabelle256789213[[#This Row],[Spalte13]]/$AL$83)*100</f>
        <v>25.862068965517242</v>
      </c>
      <c r="N57" s="103">
        <f>(Tabelle256789213[[#This Row],[Spalte14]]/$AM$83)*100</f>
        <v>7.3863636363636367</v>
      </c>
      <c r="O57" s="98">
        <f>(Tabelle256789213[[#This Row],[Spalte15]]/$AN$83)*100</f>
        <v>9.1240875912408761</v>
      </c>
      <c r="P57" s="100">
        <f>(Tabelle256789213[[#This Row],[Spalte16]]/$AO$83)*100</f>
        <v>0.98039215686274506</v>
      </c>
      <c r="Q57" s="100">
        <f>(Tabelle256789213[[#This Row],[Spalte17]]/$AP$83)*100</f>
        <v>0.8</v>
      </c>
      <c r="R57" s="100"/>
      <c r="S57" s="100"/>
      <c r="T57" s="100"/>
      <c r="U57" s="100"/>
      <c r="V57" s="97">
        <f>(Tabelle256789213[[#This Row],[Spalte22]]/$AU$83)*100</f>
        <v>0.55865921787709494</v>
      </c>
      <c r="Z57" s="28" t="s">
        <v>72</v>
      </c>
      <c r="AA57" s="13"/>
      <c r="AB57" s="13">
        <v>3</v>
      </c>
      <c r="AC57" s="13"/>
      <c r="AD57" s="13">
        <v>1</v>
      </c>
      <c r="AE57" s="13">
        <v>3</v>
      </c>
      <c r="AF57" s="13">
        <v>3</v>
      </c>
      <c r="AG57" s="10">
        <v>10</v>
      </c>
      <c r="AH57" s="13"/>
      <c r="AI57" s="13"/>
      <c r="AJ57" s="13">
        <v>5</v>
      </c>
      <c r="AK57" s="13">
        <v>9</v>
      </c>
      <c r="AL57" s="13">
        <v>60</v>
      </c>
      <c r="AM57" s="13">
        <v>26</v>
      </c>
      <c r="AN57" s="10">
        <v>100</v>
      </c>
      <c r="AO57" s="13">
        <v>4</v>
      </c>
      <c r="AP57" s="13">
        <v>2</v>
      </c>
      <c r="AQ57" s="13"/>
      <c r="AR57" s="13"/>
      <c r="AS57" s="13"/>
      <c r="AT57" s="13"/>
      <c r="AU57" s="31">
        <v>6</v>
      </c>
    </row>
    <row r="58" spans="1:47" x14ac:dyDescent="0.3">
      <c r="A58" s="28" t="s">
        <v>73</v>
      </c>
      <c r="B58" s="100"/>
      <c r="C58" s="100"/>
      <c r="D58" s="100"/>
      <c r="E58" s="100"/>
      <c r="F58" s="100">
        <f>(Tabelle256789213[[#This Row],[Spalte6]]/$AE$83)*100</f>
        <v>2.2026431718061676</v>
      </c>
      <c r="G58" s="100"/>
      <c r="H58" s="97">
        <f>(Tabelle256789213[[#This Row],[Spalte8]]/$AG$83)*100</f>
        <v>0.52631578947368418</v>
      </c>
      <c r="I58" s="100"/>
      <c r="J58" s="100"/>
      <c r="K58" s="100">
        <f>(Tabelle256789213[[#This Row],[Spalte11]]/$AJ$83)*100</f>
        <v>1.1299435028248588</v>
      </c>
      <c r="L58" s="100"/>
      <c r="M58" s="100">
        <f>(Tabelle256789213[[#This Row],[Spalte13]]/$AL$83)*100</f>
        <v>2.1551724137931036</v>
      </c>
      <c r="N58" s="100"/>
      <c r="O58" s="97">
        <f>(Tabelle256789213[[#This Row],[Spalte15]]/$AN$83)*100</f>
        <v>0.63868613138686137</v>
      </c>
      <c r="P58" s="100">
        <f>(Tabelle256789213[[#This Row],[Spalte16]]/$AO$83)*100</f>
        <v>0.49019607843137253</v>
      </c>
      <c r="Q58" s="100"/>
      <c r="R58" s="100"/>
      <c r="S58" s="100"/>
      <c r="T58" s="100"/>
      <c r="U58" s="100"/>
      <c r="V58" s="97">
        <f>(Tabelle256789213[[#This Row],[Spalte22]]/$AU$83)*100</f>
        <v>0.18621973929236499</v>
      </c>
      <c r="Z58" s="28" t="s">
        <v>73</v>
      </c>
      <c r="AA58" s="13"/>
      <c r="AB58" s="13"/>
      <c r="AC58" s="13"/>
      <c r="AD58" s="13"/>
      <c r="AE58" s="13">
        <v>10</v>
      </c>
      <c r="AF58" s="13"/>
      <c r="AG58" s="10">
        <v>10</v>
      </c>
      <c r="AH58" s="13"/>
      <c r="AI58" s="13"/>
      <c r="AJ58" s="13">
        <v>2</v>
      </c>
      <c r="AK58" s="13"/>
      <c r="AL58" s="13">
        <v>5</v>
      </c>
      <c r="AM58" s="13"/>
      <c r="AN58" s="10">
        <v>7</v>
      </c>
      <c r="AO58" s="13">
        <v>2</v>
      </c>
      <c r="AP58" s="13"/>
      <c r="AQ58" s="13"/>
      <c r="AR58" s="13"/>
      <c r="AS58" s="13"/>
      <c r="AT58" s="13"/>
      <c r="AU58" s="31">
        <v>2</v>
      </c>
    </row>
    <row r="59" spans="1:47" x14ac:dyDescent="0.3">
      <c r="A59" s="28" t="s">
        <v>74</v>
      </c>
      <c r="B59" s="100"/>
      <c r="C59" s="100">
        <f>(Tabelle256789213[[#This Row],[Spalte3]]/$AB$83)*100</f>
        <v>0.71942446043165476</v>
      </c>
      <c r="D59" s="100">
        <f>(Tabelle256789213[[#This Row],[Spalte4]]/$AC$83)*100</f>
        <v>0.3129890453834116</v>
      </c>
      <c r="E59" s="100">
        <f>(Tabelle256789213[[#This Row],[Spalte5]]/$AD$83)*100</f>
        <v>0.76335877862595414</v>
      </c>
      <c r="F59" s="100"/>
      <c r="G59" s="100">
        <f>(Tabelle256789213[[#This Row],[Spalte7]]/$AF$83)*100</f>
        <v>1.773049645390071</v>
      </c>
      <c r="H59" s="97">
        <f>(Tabelle256789213[[#This Row],[Spalte8]]/$AG$83)*100</f>
        <v>0.47368421052631582</v>
      </c>
      <c r="I59" s="100"/>
      <c r="J59" s="100"/>
      <c r="K59" s="100">
        <f>(Tabelle256789213[[#This Row],[Spalte11]]/$AJ$83)*100</f>
        <v>1.6949152542372881</v>
      </c>
      <c r="L59" s="101">
        <f>(Tabelle256789213[[#This Row],[Spalte12]]/$AK$83)*100</f>
        <v>35.862068965517238</v>
      </c>
      <c r="M59" s="102">
        <f>(Tabelle256789213[[#This Row],[Spalte13]]/$AL$83)*100</f>
        <v>25</v>
      </c>
      <c r="N59" s="103">
        <f>(Tabelle256789213[[#This Row],[Spalte14]]/$AM$83)*100</f>
        <v>5.9659090909090908</v>
      </c>
      <c r="O59" s="99">
        <f>(Tabelle256789213[[#This Row],[Spalte15]]/$AN$83)*100</f>
        <v>12.226277372262775</v>
      </c>
      <c r="P59" s="100"/>
      <c r="Q59" s="100">
        <f>(Tabelle256789213[[#This Row],[Spalte17]]/$AP$83)*100</f>
        <v>0.4</v>
      </c>
      <c r="R59" s="100"/>
      <c r="S59" s="100"/>
      <c r="T59" s="100"/>
      <c r="U59" s="100">
        <f>(Tabelle256789213[[#This Row],[Spalte21]]/$AT$83)*100</f>
        <v>3.125</v>
      </c>
      <c r="V59" s="97">
        <f>(Tabelle256789213[[#This Row],[Spalte22]]/$AU$83)*100</f>
        <v>0.18621973929236499</v>
      </c>
      <c r="Z59" s="28" t="s">
        <v>74</v>
      </c>
      <c r="AA59" s="13"/>
      <c r="AB59" s="13">
        <v>1</v>
      </c>
      <c r="AC59" s="13">
        <v>2</v>
      </c>
      <c r="AD59" s="13">
        <v>1</v>
      </c>
      <c r="AE59" s="13"/>
      <c r="AF59" s="13">
        <v>5</v>
      </c>
      <c r="AG59" s="10">
        <v>9</v>
      </c>
      <c r="AH59" s="13"/>
      <c r="AI59" s="13"/>
      <c r="AJ59" s="13">
        <v>3</v>
      </c>
      <c r="AK59" s="13">
        <v>52</v>
      </c>
      <c r="AL59" s="13">
        <v>58</v>
      </c>
      <c r="AM59" s="13">
        <v>21</v>
      </c>
      <c r="AN59" s="10">
        <v>134</v>
      </c>
      <c r="AO59" s="13"/>
      <c r="AP59" s="13">
        <v>1</v>
      </c>
      <c r="AQ59" s="13"/>
      <c r="AR59" s="13"/>
      <c r="AS59" s="13"/>
      <c r="AT59" s="13">
        <v>1</v>
      </c>
      <c r="AU59" s="31">
        <v>2</v>
      </c>
    </row>
    <row r="60" spans="1:47" x14ac:dyDescent="0.3">
      <c r="A60" s="28" t="s">
        <v>75</v>
      </c>
      <c r="B60" s="100"/>
      <c r="C60" s="100">
        <f>(Tabelle256789213[[#This Row],[Spalte3]]/$AB$83)*100</f>
        <v>0.71942446043165476</v>
      </c>
      <c r="D60" s="100"/>
      <c r="E60" s="100"/>
      <c r="F60" s="100"/>
      <c r="G60" s="100"/>
      <c r="H60" s="97">
        <f>(Tabelle256789213[[#This Row],[Spalte8]]/$AG$83)*100</f>
        <v>5.2631578947368418E-2</v>
      </c>
      <c r="I60" s="100"/>
      <c r="J60" s="100"/>
      <c r="K60" s="100"/>
      <c r="L60" s="100"/>
      <c r="M60" s="100"/>
      <c r="N60" s="100"/>
      <c r="O60" s="97"/>
      <c r="P60" s="100"/>
      <c r="Q60" s="100"/>
      <c r="R60" s="100"/>
      <c r="S60" s="100"/>
      <c r="T60" s="100"/>
      <c r="U60" s="100"/>
      <c r="V60" s="97"/>
      <c r="Z60" s="28" t="s">
        <v>75</v>
      </c>
      <c r="AA60" s="13"/>
      <c r="AB60" s="13">
        <v>1</v>
      </c>
      <c r="AC60" s="13"/>
      <c r="AD60" s="13"/>
      <c r="AE60" s="13"/>
      <c r="AF60" s="13"/>
      <c r="AG60" s="10">
        <v>1</v>
      </c>
      <c r="AH60" s="13"/>
      <c r="AI60" s="13"/>
      <c r="AJ60" s="13"/>
      <c r="AK60" s="13"/>
      <c r="AL60" s="13"/>
      <c r="AM60" s="13"/>
      <c r="AN60" s="10"/>
      <c r="AO60" s="13"/>
      <c r="AP60" s="13"/>
      <c r="AQ60" s="13"/>
      <c r="AR60" s="13"/>
      <c r="AS60" s="13"/>
      <c r="AT60" s="13"/>
      <c r="AU60" s="31"/>
    </row>
    <row r="61" spans="1:47" x14ac:dyDescent="0.3">
      <c r="A61" s="28" t="s">
        <v>76</v>
      </c>
      <c r="B61" s="103">
        <f>(Tabelle256789213[[#This Row],[Spalte2]]/$AA$83)*100</f>
        <v>7.8431372549019605</v>
      </c>
      <c r="C61" s="100"/>
      <c r="D61" s="100">
        <f>(Tabelle256789213[[#This Row],[Spalte4]]/$AC$83)*100</f>
        <v>1.7214397496087637</v>
      </c>
      <c r="E61" s="102">
        <f>(Tabelle256789213[[#This Row],[Spalte5]]/$AD$83)*100</f>
        <v>11.450381679389313</v>
      </c>
      <c r="F61" s="100">
        <f>(Tabelle256789213[[#This Row],[Spalte6]]/$AE$83)*100</f>
        <v>1.9823788546255507</v>
      </c>
      <c r="G61" s="100"/>
      <c r="H61" s="97">
        <f>(Tabelle256789213[[#This Row],[Spalte8]]/$AG$83)*100</f>
        <v>2.8947368421052633</v>
      </c>
      <c r="I61" s="100"/>
      <c r="J61" s="100"/>
      <c r="K61" s="100"/>
      <c r="L61" s="100"/>
      <c r="M61" s="100"/>
      <c r="N61" s="100"/>
      <c r="O61" s="97"/>
      <c r="P61" s="100"/>
      <c r="Q61" s="100"/>
      <c r="R61" s="100"/>
      <c r="S61" s="100"/>
      <c r="T61" s="100"/>
      <c r="U61" s="100"/>
      <c r="V61" s="97"/>
      <c r="Z61" s="28" t="s">
        <v>76</v>
      </c>
      <c r="AA61" s="13">
        <v>20</v>
      </c>
      <c r="AB61" s="13"/>
      <c r="AC61" s="13">
        <v>11</v>
      </c>
      <c r="AD61" s="13">
        <v>15</v>
      </c>
      <c r="AE61" s="13">
        <v>9</v>
      </c>
      <c r="AF61" s="13"/>
      <c r="AG61" s="10">
        <v>55</v>
      </c>
      <c r="AH61" s="13"/>
      <c r="AI61" s="13"/>
      <c r="AJ61" s="13"/>
      <c r="AK61" s="13"/>
      <c r="AL61" s="13"/>
      <c r="AM61" s="13"/>
      <c r="AN61" s="10"/>
      <c r="AO61" s="13"/>
      <c r="AP61" s="13"/>
      <c r="AQ61" s="13"/>
      <c r="AR61" s="13"/>
      <c r="AS61" s="13"/>
      <c r="AT61" s="13"/>
      <c r="AU61" s="31"/>
    </row>
    <row r="62" spans="1:47" x14ac:dyDescent="0.3">
      <c r="A62" s="28" t="s">
        <v>77</v>
      </c>
      <c r="B62" s="100"/>
      <c r="C62" s="100"/>
      <c r="D62" s="100"/>
      <c r="E62" s="100"/>
      <c r="F62" s="100">
        <f>(Tabelle256789213[[#This Row],[Spalte6]]/$AE$83)*100</f>
        <v>0.22026431718061676</v>
      </c>
      <c r="G62" s="100"/>
      <c r="H62" s="97">
        <f>(Tabelle256789213[[#This Row],[Spalte8]]/$AG$83)*100</f>
        <v>5.2631578947368418E-2</v>
      </c>
      <c r="I62" s="100"/>
      <c r="J62" s="100"/>
      <c r="K62" s="100"/>
      <c r="L62" s="100"/>
      <c r="M62" s="100"/>
      <c r="N62" s="100"/>
      <c r="O62" s="97"/>
      <c r="P62" s="100"/>
      <c r="Q62" s="100"/>
      <c r="R62" s="100"/>
      <c r="S62" s="100"/>
      <c r="T62" s="100"/>
      <c r="U62" s="100"/>
      <c r="V62" s="97"/>
      <c r="Z62" s="28" t="s">
        <v>77</v>
      </c>
      <c r="AA62" s="13"/>
      <c r="AB62" s="13"/>
      <c r="AC62" s="13"/>
      <c r="AD62" s="13"/>
      <c r="AE62" s="13">
        <v>1</v>
      </c>
      <c r="AF62" s="13"/>
      <c r="AG62" s="10">
        <v>1</v>
      </c>
      <c r="AH62" s="13"/>
      <c r="AI62" s="13"/>
      <c r="AJ62" s="13"/>
      <c r="AK62" s="13"/>
      <c r="AL62" s="13"/>
      <c r="AM62" s="13"/>
      <c r="AN62" s="10"/>
      <c r="AO62" s="13"/>
      <c r="AP62" s="13"/>
      <c r="AQ62" s="13"/>
      <c r="AR62" s="13"/>
      <c r="AS62" s="13"/>
      <c r="AT62" s="13"/>
      <c r="AU62" s="31"/>
    </row>
    <row r="63" spans="1:47" x14ac:dyDescent="0.3">
      <c r="A63" s="28" t="s">
        <v>99</v>
      </c>
      <c r="B63" s="100"/>
      <c r="C63" s="100"/>
      <c r="D63" s="100"/>
      <c r="E63" s="100"/>
      <c r="F63" s="100"/>
      <c r="G63" s="100"/>
      <c r="H63" s="97"/>
      <c r="I63" s="100"/>
      <c r="J63" s="100">
        <f>(Tabelle256789213[[#This Row],[Spalte10]]/$AI$83)*100</f>
        <v>1.6666666666666667</v>
      </c>
      <c r="K63" s="100"/>
      <c r="L63" s="100"/>
      <c r="M63" s="100"/>
      <c r="N63" s="100"/>
      <c r="O63" s="97">
        <f>(Tabelle256789213[[#This Row],[Spalte15]]/$AN$83)*100</f>
        <v>9.1240875912408759E-2</v>
      </c>
      <c r="P63" s="100"/>
      <c r="Q63" s="100"/>
      <c r="R63" s="100"/>
      <c r="S63" s="100"/>
      <c r="T63" s="100"/>
      <c r="U63" s="100"/>
      <c r="V63" s="97"/>
      <c r="Z63" s="28" t="s">
        <v>99</v>
      </c>
      <c r="AA63" s="13"/>
      <c r="AB63" s="13"/>
      <c r="AC63" s="13"/>
      <c r="AD63" s="13"/>
      <c r="AE63" s="13"/>
      <c r="AF63" s="13"/>
      <c r="AG63" s="10"/>
      <c r="AH63" s="13"/>
      <c r="AI63" s="13">
        <v>1</v>
      </c>
      <c r="AJ63" s="13"/>
      <c r="AK63" s="13"/>
      <c r="AL63" s="13"/>
      <c r="AM63" s="13"/>
      <c r="AN63" s="10">
        <v>1</v>
      </c>
      <c r="AO63" s="13"/>
      <c r="AP63" s="13"/>
      <c r="AQ63" s="13"/>
      <c r="AR63" s="13"/>
      <c r="AS63" s="13"/>
      <c r="AT63" s="13"/>
      <c r="AU63" s="31"/>
    </row>
    <row r="64" spans="1:47" x14ac:dyDescent="0.3">
      <c r="A64" s="28" t="s">
        <v>100</v>
      </c>
      <c r="B64" s="100"/>
      <c r="C64" s="100"/>
      <c r="D64" s="100"/>
      <c r="E64" s="100"/>
      <c r="F64" s="100">
        <f>(Tabelle256789213[[#This Row],[Spalte6]]/$AE$83)*100</f>
        <v>1.9823788546255507</v>
      </c>
      <c r="G64" s="100"/>
      <c r="H64" s="97">
        <f>(Tabelle256789213[[#This Row],[Spalte8]]/$AG$83)*100</f>
        <v>0.47368421052631582</v>
      </c>
      <c r="I64" s="100"/>
      <c r="J64" s="100"/>
      <c r="K64" s="100"/>
      <c r="L64" s="100"/>
      <c r="M64" s="100"/>
      <c r="N64" s="100"/>
      <c r="O64" s="97"/>
      <c r="P64" s="100"/>
      <c r="Q64" s="100"/>
      <c r="R64" s="100"/>
      <c r="S64" s="100"/>
      <c r="T64" s="100"/>
      <c r="U64" s="100"/>
      <c r="V64" s="97"/>
      <c r="Z64" s="28" t="s">
        <v>100</v>
      </c>
      <c r="AA64" s="13"/>
      <c r="AB64" s="13"/>
      <c r="AC64" s="13"/>
      <c r="AD64" s="13"/>
      <c r="AE64" s="13">
        <v>9</v>
      </c>
      <c r="AF64" s="13"/>
      <c r="AG64" s="10">
        <v>9</v>
      </c>
      <c r="AH64" s="13"/>
      <c r="AI64" s="13"/>
      <c r="AJ64" s="13"/>
      <c r="AK64" s="13"/>
      <c r="AL64" s="13"/>
      <c r="AM64" s="13"/>
      <c r="AN64" s="10"/>
      <c r="AO64" s="13"/>
      <c r="AP64" s="13"/>
      <c r="AQ64" s="13"/>
      <c r="AR64" s="13"/>
      <c r="AS64" s="13"/>
      <c r="AT64" s="13"/>
      <c r="AU64" s="31"/>
    </row>
    <row r="65" spans="1:47" x14ac:dyDescent="0.3">
      <c r="A65" s="28" t="s">
        <v>78</v>
      </c>
      <c r="B65" s="100"/>
      <c r="C65" s="100"/>
      <c r="D65" s="100"/>
      <c r="E65" s="100"/>
      <c r="F65" s="100"/>
      <c r="G65" s="100"/>
      <c r="H65" s="97"/>
      <c r="I65" s="100"/>
      <c r="J65" s="100"/>
      <c r="K65" s="100">
        <f>(Tabelle256789213[[#This Row],[Spalte11]]/$AJ$83)*100</f>
        <v>1.1299435028248588</v>
      </c>
      <c r="L65" s="100"/>
      <c r="M65" s="100"/>
      <c r="N65" s="100">
        <f>(Tabelle256789213[[#This Row],[Spalte14]]/$AM$83)*100</f>
        <v>0.28409090909090912</v>
      </c>
      <c r="O65" s="97">
        <f>(Tabelle256789213[[#This Row],[Spalte15]]/$AN$83)*100</f>
        <v>0.27372262773722628</v>
      </c>
      <c r="P65" s="100"/>
      <c r="Q65" s="100"/>
      <c r="R65" s="100"/>
      <c r="S65" s="100"/>
      <c r="T65" s="100"/>
      <c r="U65" s="100"/>
      <c r="V65" s="97"/>
      <c r="Z65" s="28" t="s">
        <v>78</v>
      </c>
      <c r="AA65" s="13"/>
      <c r="AB65" s="13"/>
      <c r="AC65" s="13"/>
      <c r="AD65" s="13"/>
      <c r="AE65" s="13"/>
      <c r="AF65" s="13"/>
      <c r="AG65" s="10"/>
      <c r="AH65" s="13"/>
      <c r="AI65" s="13"/>
      <c r="AJ65" s="13">
        <v>2</v>
      </c>
      <c r="AK65" s="13"/>
      <c r="AL65" s="13"/>
      <c r="AM65" s="13">
        <v>1</v>
      </c>
      <c r="AN65" s="10">
        <v>3</v>
      </c>
      <c r="AO65" s="13"/>
      <c r="AP65" s="13"/>
      <c r="AQ65" s="13"/>
      <c r="AR65" s="13"/>
      <c r="AS65" s="13"/>
      <c r="AT65" s="13"/>
      <c r="AU65" s="31"/>
    </row>
    <row r="66" spans="1:47" x14ac:dyDescent="0.3">
      <c r="A66" s="28" t="s">
        <v>79</v>
      </c>
      <c r="B66" s="100">
        <f>(Tabelle256789213[[#This Row],[Spalte2]]/$AA$83)*100</f>
        <v>3.1372549019607843</v>
      </c>
      <c r="C66" s="103">
        <f>(Tabelle256789213[[#This Row],[Spalte3]]/$AB$83)*100</f>
        <v>5.0359712230215825</v>
      </c>
      <c r="D66" s="100">
        <f>(Tabelle256789213[[#This Row],[Spalte4]]/$AC$83)*100</f>
        <v>0.78247261345852892</v>
      </c>
      <c r="E66" s="100">
        <f>(Tabelle256789213[[#This Row],[Spalte5]]/$AD$83)*100</f>
        <v>3.0534351145038165</v>
      </c>
      <c r="F66" s="100">
        <f>(Tabelle256789213[[#This Row],[Spalte6]]/$AE$83)*100</f>
        <v>0.22026431718061676</v>
      </c>
      <c r="G66" s="100">
        <f>(Tabelle256789213[[#This Row],[Spalte7]]/$AF$83)*100</f>
        <v>0.3546099290780142</v>
      </c>
      <c r="H66" s="97">
        <f>(Tabelle256789213[[#This Row],[Spalte8]]/$AG$83)*100</f>
        <v>1.368421052631579</v>
      </c>
      <c r="I66" s="100">
        <f>(Tabelle256789213[[#This Row],[Spalte9]]/$AH$83)*100</f>
        <v>1.5384615384615385</v>
      </c>
      <c r="J66" s="102">
        <f>(Tabelle256789213[[#This Row],[Spalte10]]/$AI$83)*100</f>
        <v>15</v>
      </c>
      <c r="K66" s="103">
        <f>(Tabelle256789213[[#This Row],[Spalte11]]/$AJ$83)*100</f>
        <v>5.6497175141242941</v>
      </c>
      <c r="L66" s="100"/>
      <c r="M66" s="100">
        <f>(Tabelle256789213[[#This Row],[Spalte13]]/$AL$83)*100</f>
        <v>0.43103448275862066</v>
      </c>
      <c r="N66" s="100">
        <f>(Tabelle256789213[[#This Row],[Spalte14]]/$AM$83)*100</f>
        <v>0.28409090909090912</v>
      </c>
      <c r="O66" s="97">
        <f>(Tabelle256789213[[#This Row],[Spalte15]]/$AN$83)*100</f>
        <v>2.0985401459854014</v>
      </c>
      <c r="P66" s="103">
        <f>(Tabelle256789213[[#This Row],[Spalte16]]/$AO$83)*100</f>
        <v>8.3333333333333321</v>
      </c>
      <c r="Q66" s="103">
        <f>(Tabelle256789213[[#This Row],[Spalte17]]/$AP$83)*100</f>
        <v>6</v>
      </c>
      <c r="R66" s="100">
        <f>(Tabelle256789213[[#This Row],[Spalte18]]/$AQ$83)*100</f>
        <v>0.88495575221238942</v>
      </c>
      <c r="S66" s="100"/>
      <c r="T66" s="100"/>
      <c r="U66" s="100"/>
      <c r="V66" s="98">
        <f>(Tabelle256789213[[#This Row],[Spalte22]]/$AU$83)*100</f>
        <v>4.655493482309125</v>
      </c>
      <c r="Z66" s="28" t="s">
        <v>79</v>
      </c>
      <c r="AA66" s="13">
        <v>8</v>
      </c>
      <c r="AB66" s="13">
        <v>7</v>
      </c>
      <c r="AC66" s="13">
        <v>5</v>
      </c>
      <c r="AD66" s="13">
        <v>4</v>
      </c>
      <c r="AE66" s="13">
        <v>1</v>
      </c>
      <c r="AF66" s="13">
        <v>1</v>
      </c>
      <c r="AG66" s="10">
        <v>26</v>
      </c>
      <c r="AH66" s="13">
        <v>2</v>
      </c>
      <c r="AI66" s="13">
        <v>9</v>
      </c>
      <c r="AJ66" s="13">
        <v>10</v>
      </c>
      <c r="AK66" s="13"/>
      <c r="AL66" s="13">
        <v>1</v>
      </c>
      <c r="AM66" s="13">
        <v>1</v>
      </c>
      <c r="AN66" s="10">
        <v>23</v>
      </c>
      <c r="AO66" s="13">
        <v>34</v>
      </c>
      <c r="AP66" s="13">
        <v>15</v>
      </c>
      <c r="AQ66" s="13">
        <v>1</v>
      </c>
      <c r="AR66" s="13"/>
      <c r="AS66" s="13"/>
      <c r="AT66" s="13"/>
      <c r="AU66" s="31">
        <v>50</v>
      </c>
    </row>
    <row r="67" spans="1:47" x14ac:dyDescent="0.3">
      <c r="A67" s="28" t="s">
        <v>80</v>
      </c>
      <c r="B67" s="100">
        <f>(Tabelle256789213[[#This Row],[Spalte2]]/$AA$83)*100</f>
        <v>2.7450980392156863</v>
      </c>
      <c r="C67" s="100"/>
      <c r="D67" s="100">
        <f>(Tabelle256789213[[#This Row],[Spalte4]]/$AC$83)*100</f>
        <v>0.46948356807511737</v>
      </c>
      <c r="E67" s="100"/>
      <c r="F67" s="100">
        <f>(Tabelle256789213[[#This Row],[Spalte6]]/$AE$83)*100</f>
        <v>0.66079295154185025</v>
      </c>
      <c r="G67" s="100"/>
      <c r="H67" s="97">
        <f>(Tabelle256789213[[#This Row],[Spalte8]]/$AG$83)*100</f>
        <v>0.68421052631578949</v>
      </c>
      <c r="I67" s="100">
        <f>(Tabelle256789213[[#This Row],[Spalte9]]/$AH$83)*100</f>
        <v>0</v>
      </c>
      <c r="J67" s="103">
        <f>(Tabelle256789213[[#This Row],[Spalte10]]/$AI$83)*100</f>
        <v>5</v>
      </c>
      <c r="K67" s="103">
        <f>(Tabelle256789213[[#This Row],[Spalte11]]/$AJ$83)*100</f>
        <v>4.5197740112994351</v>
      </c>
      <c r="L67" s="100"/>
      <c r="M67" s="100"/>
      <c r="N67" s="100"/>
      <c r="O67" s="97">
        <f>(Tabelle256789213[[#This Row],[Spalte15]]/$AN$83)*100</f>
        <v>1.0036496350364963</v>
      </c>
      <c r="P67" s="100">
        <f>(Tabelle256789213[[#This Row],[Spalte16]]/$AO$83)*100</f>
        <v>0.98039215686274506</v>
      </c>
      <c r="Q67" s="100">
        <f>(Tabelle256789213[[#This Row],[Spalte17]]/$AP$83)*100</f>
        <v>1.2</v>
      </c>
      <c r="R67" s="100"/>
      <c r="S67" s="100"/>
      <c r="T67" s="100"/>
      <c r="U67" s="100"/>
      <c r="V67" s="97">
        <f>(Tabelle256789213[[#This Row],[Spalte22]]/$AU$83)*100</f>
        <v>0.65176908752327745</v>
      </c>
      <c r="Z67" s="28" t="s">
        <v>80</v>
      </c>
      <c r="AA67" s="13">
        <v>7</v>
      </c>
      <c r="AB67" s="13"/>
      <c r="AC67" s="13">
        <v>3</v>
      </c>
      <c r="AD67" s="13"/>
      <c r="AE67" s="13">
        <v>3</v>
      </c>
      <c r="AF67" s="13"/>
      <c r="AG67" s="10">
        <v>13</v>
      </c>
      <c r="AH67" s="13"/>
      <c r="AI67" s="13">
        <v>3</v>
      </c>
      <c r="AJ67" s="13">
        <v>8</v>
      </c>
      <c r="AK67" s="13"/>
      <c r="AL67" s="13"/>
      <c r="AM67" s="13"/>
      <c r="AN67" s="10">
        <v>11</v>
      </c>
      <c r="AO67" s="13">
        <v>4</v>
      </c>
      <c r="AP67" s="13">
        <v>3</v>
      </c>
      <c r="AQ67" s="13"/>
      <c r="AR67" s="13"/>
      <c r="AS67" s="13"/>
      <c r="AT67" s="13"/>
      <c r="AU67" s="31">
        <v>7</v>
      </c>
    </row>
    <row r="68" spans="1:47" x14ac:dyDescent="0.3">
      <c r="A68" s="28" t="s">
        <v>101</v>
      </c>
      <c r="B68" s="100"/>
      <c r="C68" s="100"/>
      <c r="D68" s="100"/>
      <c r="E68" s="100"/>
      <c r="F68" s="100"/>
      <c r="G68" s="100"/>
      <c r="H68" s="97"/>
      <c r="I68" s="100"/>
      <c r="J68" s="100"/>
      <c r="K68" s="100"/>
      <c r="L68" s="100"/>
      <c r="M68" s="100"/>
      <c r="N68" s="100"/>
      <c r="O68" s="97"/>
      <c r="P68" s="100"/>
      <c r="Q68" s="100"/>
      <c r="R68" s="100"/>
      <c r="S68" s="103">
        <f>(Tabelle256789213[[#This Row],[Spalte19]]/$AR$83)*100</f>
        <v>8.536585365853659</v>
      </c>
      <c r="T68" s="100"/>
      <c r="U68" s="100"/>
      <c r="V68" s="97">
        <f>(Tabelle256789213[[#This Row],[Spalte22]]/$AU$83)*100</f>
        <v>0.65176908752327745</v>
      </c>
      <c r="Z68" s="28" t="s">
        <v>101</v>
      </c>
      <c r="AA68" s="13"/>
      <c r="AB68" s="13"/>
      <c r="AC68" s="13"/>
      <c r="AD68" s="13"/>
      <c r="AE68" s="13"/>
      <c r="AF68" s="13"/>
      <c r="AG68" s="10"/>
      <c r="AH68" s="13"/>
      <c r="AI68" s="13"/>
      <c r="AJ68" s="13"/>
      <c r="AK68" s="13"/>
      <c r="AL68" s="13"/>
      <c r="AM68" s="13"/>
      <c r="AN68" s="10"/>
      <c r="AO68" s="13"/>
      <c r="AP68" s="13"/>
      <c r="AQ68" s="13"/>
      <c r="AR68" s="13">
        <v>7</v>
      </c>
      <c r="AS68" s="13"/>
      <c r="AT68" s="13"/>
      <c r="AU68" s="31">
        <v>7</v>
      </c>
    </row>
    <row r="69" spans="1:47" x14ac:dyDescent="0.3">
      <c r="A69" s="28" t="s">
        <v>81</v>
      </c>
      <c r="B69" s="100">
        <f>(Tabelle256789213[[#This Row],[Spalte2]]/$AA$83)*100</f>
        <v>0.39215686274509803</v>
      </c>
      <c r="C69" s="100"/>
      <c r="D69" s="100"/>
      <c r="E69" s="100"/>
      <c r="F69" s="100"/>
      <c r="G69" s="103">
        <f>(Tabelle256789213[[#This Row],[Spalte7]]/$AF$83)*100</f>
        <v>3.9007092198581561</v>
      </c>
      <c r="H69" s="97">
        <f>(Tabelle256789213[[#This Row],[Spalte8]]/$AG$83)*100</f>
        <v>0.63157894736842102</v>
      </c>
      <c r="I69" s="100"/>
      <c r="J69" s="100"/>
      <c r="K69" s="100"/>
      <c r="L69" s="103"/>
      <c r="M69" s="100"/>
      <c r="N69" s="100"/>
      <c r="O69" s="97"/>
      <c r="P69" s="100"/>
      <c r="Q69" s="100"/>
      <c r="R69" s="100"/>
      <c r="S69" s="100"/>
      <c r="T69" s="100"/>
      <c r="U69" s="100"/>
      <c r="V69" s="97"/>
      <c r="Z69" s="28" t="s">
        <v>81</v>
      </c>
      <c r="AA69" s="13">
        <v>1</v>
      </c>
      <c r="AB69" s="13"/>
      <c r="AC69" s="13"/>
      <c r="AD69" s="13"/>
      <c r="AE69" s="13"/>
      <c r="AF69" s="13">
        <v>11</v>
      </c>
      <c r="AG69" s="10">
        <v>12</v>
      </c>
      <c r="AH69" s="13"/>
      <c r="AI69" s="13"/>
      <c r="AJ69" s="13"/>
      <c r="AK69" s="13"/>
      <c r="AL69" s="13"/>
      <c r="AM69" s="13"/>
      <c r="AN69" s="10"/>
      <c r="AO69" s="13"/>
      <c r="AP69" s="13"/>
      <c r="AQ69" s="13"/>
      <c r="AR69" s="13"/>
      <c r="AS69" s="13"/>
      <c r="AT69" s="13"/>
      <c r="AU69" s="31"/>
    </row>
    <row r="70" spans="1:47" x14ac:dyDescent="0.3">
      <c r="A70" s="28" t="s">
        <v>82</v>
      </c>
      <c r="B70" s="100"/>
      <c r="C70" s="100"/>
      <c r="D70" s="100"/>
      <c r="E70" s="100"/>
      <c r="F70" s="100"/>
      <c r="G70" s="100"/>
      <c r="H70" s="97"/>
      <c r="I70" s="100"/>
      <c r="J70" s="100"/>
      <c r="K70" s="100"/>
      <c r="L70" s="100"/>
      <c r="M70" s="100"/>
      <c r="N70" s="100">
        <f>(Tabelle256789213[[#This Row],[Spalte14]]/$AM$83)*100</f>
        <v>1.1363636363636365</v>
      </c>
      <c r="O70" s="97">
        <f>(Tabelle256789213[[#This Row],[Spalte15]]/$AN$83)*100</f>
        <v>0.36496350364963503</v>
      </c>
      <c r="P70" s="100"/>
      <c r="Q70" s="100"/>
      <c r="R70" s="100"/>
      <c r="S70" s="100"/>
      <c r="T70" s="100"/>
      <c r="U70" s="100"/>
      <c r="V70" s="97"/>
      <c r="Z70" s="28" t="s">
        <v>82</v>
      </c>
      <c r="AA70" s="13"/>
      <c r="AB70" s="13"/>
      <c r="AC70" s="13"/>
      <c r="AD70" s="13"/>
      <c r="AE70" s="13"/>
      <c r="AF70" s="13"/>
      <c r="AG70" s="10"/>
      <c r="AH70" s="13"/>
      <c r="AI70" s="13"/>
      <c r="AJ70" s="13"/>
      <c r="AK70" s="13"/>
      <c r="AL70" s="13"/>
      <c r="AM70" s="13">
        <v>4</v>
      </c>
      <c r="AN70" s="10">
        <v>4</v>
      </c>
      <c r="AO70" s="13"/>
      <c r="AP70" s="13"/>
      <c r="AQ70" s="13"/>
      <c r="AR70" s="13"/>
      <c r="AS70" s="13"/>
      <c r="AT70" s="13"/>
      <c r="AU70" s="31"/>
    </row>
    <row r="71" spans="1:47" x14ac:dyDescent="0.3">
      <c r="A71" s="28" t="s">
        <v>83</v>
      </c>
      <c r="B71" s="100"/>
      <c r="C71" s="100"/>
      <c r="D71" s="100"/>
      <c r="E71" s="100"/>
      <c r="F71" s="100"/>
      <c r="G71" s="100"/>
      <c r="H71" s="97"/>
      <c r="I71" s="100"/>
      <c r="J71" s="100"/>
      <c r="K71" s="100"/>
      <c r="L71" s="100"/>
      <c r="M71" s="100"/>
      <c r="N71" s="100"/>
      <c r="O71" s="97"/>
      <c r="P71" s="100"/>
      <c r="Q71" s="100"/>
      <c r="R71" s="100"/>
      <c r="S71" s="102">
        <f>(Tabelle256789213[[#This Row],[Spalte19]]/$AR$83)*100</f>
        <v>21.951219512195124</v>
      </c>
      <c r="T71" s="100">
        <f>(Tabelle256789213[[#This Row],[Spalte20]]/$AS$83)*100</f>
        <v>0.52910052910052907</v>
      </c>
      <c r="U71" s="100"/>
      <c r="V71" s="97">
        <f>(Tabelle256789213[[#This Row],[Spalte22]]/$AU$83)*100</f>
        <v>1.7690875232774672</v>
      </c>
      <c r="Z71" s="28" t="s">
        <v>83</v>
      </c>
      <c r="AA71" s="13"/>
      <c r="AB71" s="13"/>
      <c r="AC71" s="13"/>
      <c r="AD71" s="13"/>
      <c r="AE71" s="13"/>
      <c r="AF71" s="13"/>
      <c r="AG71" s="10"/>
      <c r="AH71" s="13"/>
      <c r="AI71" s="13"/>
      <c r="AJ71" s="13"/>
      <c r="AK71" s="13"/>
      <c r="AL71" s="13"/>
      <c r="AM71" s="13"/>
      <c r="AN71" s="10"/>
      <c r="AO71" s="13"/>
      <c r="AP71" s="13"/>
      <c r="AQ71" s="13"/>
      <c r="AR71" s="13">
        <v>18</v>
      </c>
      <c r="AS71" s="13">
        <v>1</v>
      </c>
      <c r="AT71" s="13"/>
      <c r="AU71" s="31">
        <v>19</v>
      </c>
    </row>
    <row r="72" spans="1:47" ht="16.8" customHeight="1" x14ac:dyDescent="0.3">
      <c r="A72" s="29" t="s">
        <v>84</v>
      </c>
      <c r="B72" s="100"/>
      <c r="C72" s="100"/>
      <c r="D72" s="100"/>
      <c r="E72" s="100"/>
      <c r="F72" s="100"/>
      <c r="G72" s="100"/>
      <c r="H72" s="97"/>
      <c r="I72" s="100"/>
      <c r="J72" s="100"/>
      <c r="K72" s="100"/>
      <c r="L72" s="100"/>
      <c r="M72" s="100"/>
      <c r="N72" s="100"/>
      <c r="O72" s="97"/>
      <c r="P72" s="100"/>
      <c r="Q72" s="100"/>
      <c r="R72" s="100"/>
      <c r="S72" s="100"/>
      <c r="T72" s="102">
        <f>(Tabelle256789213[[#This Row],[Spalte20]]/$AS$83)*100</f>
        <v>16.93121693121693</v>
      </c>
      <c r="U72" s="100">
        <f>(Tabelle256789213[[#This Row],[Spalte21]]/$AT$83)*100</f>
        <v>3.125</v>
      </c>
      <c r="V72" s="97">
        <f>(Tabelle256789213[[#This Row],[Spalte22]]/$AU$83)*100</f>
        <v>3.0726256983240221</v>
      </c>
      <c r="Z72" s="29" t="s">
        <v>84</v>
      </c>
      <c r="AA72" s="13"/>
      <c r="AB72" s="13"/>
      <c r="AC72" s="13"/>
      <c r="AD72" s="13"/>
      <c r="AE72" s="13"/>
      <c r="AF72" s="13"/>
      <c r="AG72" s="10"/>
      <c r="AH72" s="13"/>
      <c r="AI72" s="13"/>
      <c r="AJ72" s="13"/>
      <c r="AK72" s="13"/>
      <c r="AL72" s="13"/>
      <c r="AM72" s="13"/>
      <c r="AN72" s="10"/>
      <c r="AO72" s="13"/>
      <c r="AP72" s="13"/>
      <c r="AQ72" s="13"/>
      <c r="AR72" s="13"/>
      <c r="AS72" s="13">
        <v>32</v>
      </c>
      <c r="AT72" s="13">
        <v>1</v>
      </c>
      <c r="AU72" s="31">
        <v>33</v>
      </c>
    </row>
    <row r="73" spans="1:47" x14ac:dyDescent="0.3">
      <c r="A73" s="28" t="s">
        <v>85</v>
      </c>
      <c r="B73" s="100"/>
      <c r="C73" s="100"/>
      <c r="D73" s="100"/>
      <c r="E73" s="100"/>
      <c r="F73" s="100"/>
      <c r="G73" s="100"/>
      <c r="H73" s="97"/>
      <c r="I73" s="100"/>
      <c r="J73" s="100"/>
      <c r="K73" s="100">
        <f>(Tabelle256789213[[#This Row],[Spalte11]]/$AJ$83)*100</f>
        <v>1.6949152542372881</v>
      </c>
      <c r="L73" s="100"/>
      <c r="M73" s="100"/>
      <c r="N73" s="100"/>
      <c r="O73" s="97">
        <f>(Tabelle256789213[[#This Row],[Spalte15]]/$AN$83)*100</f>
        <v>0.27372262773722628</v>
      </c>
      <c r="P73" s="100"/>
      <c r="Q73" s="100"/>
      <c r="R73" s="100"/>
      <c r="S73" s="103">
        <f>(Tabelle256789213[[#This Row],[Spalte19]]/$AR$83)*100</f>
        <v>9.7560975609756095</v>
      </c>
      <c r="T73" s="100">
        <f>(Tabelle256789213[[#This Row],[Spalte20]]/$AS$83)*100</f>
        <v>0.52910052910052907</v>
      </c>
      <c r="U73" s="100"/>
      <c r="V73" s="97">
        <f>(Tabelle256789213[[#This Row],[Spalte22]]/$AU$83)*100</f>
        <v>0.83798882681564246</v>
      </c>
      <c r="Z73" s="28" t="s">
        <v>85</v>
      </c>
      <c r="AA73" s="13"/>
      <c r="AB73" s="13"/>
      <c r="AC73" s="13"/>
      <c r="AD73" s="13"/>
      <c r="AE73" s="13"/>
      <c r="AF73" s="13"/>
      <c r="AG73" s="10"/>
      <c r="AH73" s="13"/>
      <c r="AI73" s="13"/>
      <c r="AJ73" s="13">
        <v>3</v>
      </c>
      <c r="AK73" s="13"/>
      <c r="AL73" s="13"/>
      <c r="AM73" s="13"/>
      <c r="AN73" s="10">
        <v>3</v>
      </c>
      <c r="AO73" s="13"/>
      <c r="AP73" s="13"/>
      <c r="AQ73" s="13"/>
      <c r="AR73" s="13">
        <v>8</v>
      </c>
      <c r="AS73" s="13">
        <v>1</v>
      </c>
      <c r="AT73" s="13"/>
      <c r="AU73" s="31">
        <v>9</v>
      </c>
    </row>
    <row r="74" spans="1:47" x14ac:dyDescent="0.3">
      <c r="A74" s="28" t="s">
        <v>86</v>
      </c>
      <c r="B74" s="100"/>
      <c r="C74" s="100"/>
      <c r="D74" s="100"/>
      <c r="E74" s="100"/>
      <c r="F74" s="100"/>
      <c r="G74" s="100"/>
      <c r="H74" s="97"/>
      <c r="I74" s="100"/>
      <c r="J74" s="100">
        <f>(Tabelle256789213[[#This Row],[Spalte10]]/$AI$83)*100</f>
        <v>1.6666666666666667</v>
      </c>
      <c r="K74" s="100"/>
      <c r="L74" s="100"/>
      <c r="M74" s="100"/>
      <c r="N74" s="100"/>
      <c r="O74" s="97">
        <f>(Tabelle256789213[[#This Row],[Spalte15]]/$AN$83)*100</f>
        <v>9.1240875912408759E-2</v>
      </c>
      <c r="P74" s="100">
        <f>(Tabelle256789213[[#This Row],[Spalte16]]/$AO$83)*100</f>
        <v>0.24509803921568626</v>
      </c>
      <c r="Q74" s="100"/>
      <c r="R74" s="100"/>
      <c r="S74" s="100"/>
      <c r="T74" s="100"/>
      <c r="U74" s="100"/>
      <c r="V74" s="97">
        <f>(Tabelle256789213[[#This Row],[Spalte22]]/$AU$83)*100</f>
        <v>9.3109869646182494E-2</v>
      </c>
      <c r="Z74" s="28" t="s">
        <v>86</v>
      </c>
      <c r="AA74" s="13"/>
      <c r="AB74" s="13"/>
      <c r="AC74" s="13"/>
      <c r="AD74" s="13"/>
      <c r="AE74" s="13"/>
      <c r="AF74" s="13"/>
      <c r="AG74" s="10"/>
      <c r="AH74" s="13"/>
      <c r="AI74" s="13">
        <v>1</v>
      </c>
      <c r="AJ74" s="13"/>
      <c r="AK74" s="13"/>
      <c r="AL74" s="13"/>
      <c r="AM74" s="13"/>
      <c r="AN74" s="10">
        <v>1</v>
      </c>
      <c r="AO74" s="13">
        <v>1</v>
      </c>
      <c r="AP74" s="13"/>
      <c r="AQ74" s="13"/>
      <c r="AR74" s="13"/>
      <c r="AS74" s="13"/>
      <c r="AT74" s="13"/>
      <c r="AU74" s="31">
        <v>1</v>
      </c>
    </row>
    <row r="75" spans="1:47" x14ac:dyDescent="0.3">
      <c r="A75" s="28" t="s">
        <v>102</v>
      </c>
      <c r="B75" s="100"/>
      <c r="C75" s="100">
        <f>(Tabelle256789213[[#This Row],[Spalte3]]/$AB$83)*100</f>
        <v>0.71942446043165476</v>
      </c>
      <c r="D75" s="100"/>
      <c r="E75" s="100"/>
      <c r="F75" s="100"/>
      <c r="G75" s="100"/>
      <c r="H75" s="97">
        <f>(Tabelle256789213[[#This Row],[Spalte8]]/$AG$83)*100</f>
        <v>5.2631578947368418E-2</v>
      </c>
      <c r="I75" s="100"/>
      <c r="J75" s="100"/>
      <c r="K75" s="100"/>
      <c r="L75" s="100"/>
      <c r="M75" s="100"/>
      <c r="N75" s="100"/>
      <c r="O75" s="97"/>
      <c r="P75" s="100"/>
      <c r="Q75" s="100"/>
      <c r="R75" s="100"/>
      <c r="S75" s="100"/>
      <c r="T75" s="100"/>
      <c r="U75" s="100"/>
      <c r="V75" s="97"/>
      <c r="Z75" s="28" t="s">
        <v>102</v>
      </c>
      <c r="AA75" s="13"/>
      <c r="AB75" s="13">
        <v>1</v>
      </c>
      <c r="AC75" s="13"/>
      <c r="AD75" s="13"/>
      <c r="AE75" s="13"/>
      <c r="AF75" s="13"/>
      <c r="AG75" s="10">
        <v>1</v>
      </c>
      <c r="AH75" s="13"/>
      <c r="AI75" s="13"/>
      <c r="AJ75" s="13"/>
      <c r="AK75" s="13"/>
      <c r="AL75" s="13"/>
      <c r="AM75" s="13"/>
      <c r="AN75" s="10"/>
      <c r="AO75" s="13"/>
      <c r="AP75" s="13"/>
      <c r="AQ75" s="13"/>
      <c r="AR75" s="13"/>
      <c r="AS75" s="13"/>
      <c r="AT75" s="13"/>
      <c r="AU75" s="31"/>
    </row>
    <row r="76" spans="1:47" x14ac:dyDescent="0.3">
      <c r="A76" s="28" t="s">
        <v>103</v>
      </c>
      <c r="B76" s="100"/>
      <c r="C76" s="100"/>
      <c r="D76" s="100"/>
      <c r="E76" s="100"/>
      <c r="F76" s="100"/>
      <c r="G76" s="100"/>
      <c r="H76" s="97"/>
      <c r="I76" s="100"/>
      <c r="J76" s="100"/>
      <c r="K76" s="100"/>
      <c r="L76" s="100"/>
      <c r="M76" s="100"/>
      <c r="N76" s="100"/>
      <c r="O76" s="97"/>
      <c r="P76" s="100">
        <f>(Tabelle256789213[[#This Row],[Spalte16]]/$AO$83)*100</f>
        <v>0.24509803921568626</v>
      </c>
      <c r="Q76" s="100"/>
      <c r="R76" s="100"/>
      <c r="S76" s="100"/>
      <c r="T76" s="100"/>
      <c r="U76" s="100"/>
      <c r="V76" s="97">
        <f>(Tabelle256789213[[#This Row],[Spalte22]]/$AU$83)*100</f>
        <v>9.3109869646182494E-2</v>
      </c>
      <c r="Z76" s="28" t="s">
        <v>103</v>
      </c>
      <c r="AA76" s="13"/>
      <c r="AB76" s="13"/>
      <c r="AC76" s="13"/>
      <c r="AD76" s="13"/>
      <c r="AE76" s="13"/>
      <c r="AF76" s="13"/>
      <c r="AG76" s="10"/>
      <c r="AH76" s="13"/>
      <c r="AI76" s="13"/>
      <c r="AJ76" s="13"/>
      <c r="AK76" s="13"/>
      <c r="AL76" s="13"/>
      <c r="AM76" s="13"/>
      <c r="AN76" s="10"/>
      <c r="AO76" s="13">
        <v>1</v>
      </c>
      <c r="AP76" s="13"/>
      <c r="AQ76" s="13"/>
      <c r="AR76" s="13"/>
      <c r="AS76" s="13"/>
      <c r="AT76" s="13"/>
      <c r="AU76" s="31">
        <v>1</v>
      </c>
    </row>
    <row r="77" spans="1:47" x14ac:dyDescent="0.3">
      <c r="A77" s="28" t="s">
        <v>87</v>
      </c>
      <c r="B77" s="103">
        <f>(Tabelle256789213[[#This Row],[Spalte2]]/$AA$83)*100</f>
        <v>5.4901960784313726</v>
      </c>
      <c r="C77" s="100">
        <f>(Tabelle256789213[[#This Row],[Spalte3]]/$AB$83)*100</f>
        <v>0.71942446043165476</v>
      </c>
      <c r="D77" s="100"/>
      <c r="E77" s="100"/>
      <c r="F77" s="100"/>
      <c r="G77" s="100"/>
      <c r="H77" s="97">
        <f>(Tabelle256789213[[#This Row],[Spalte8]]/$AG$83)*100</f>
        <v>0.78947368421052633</v>
      </c>
      <c r="I77" s="100">
        <f>(Tabelle256789213[[#This Row],[Spalte9]]/$AH$83)*100</f>
        <v>2.3076923076923079</v>
      </c>
      <c r="J77" s="103">
        <f>(Tabelle256789213[[#This Row],[Spalte10]]/$AI$83)*100</f>
        <v>8.3333333333333321</v>
      </c>
      <c r="K77" s="100">
        <f>(Tabelle256789213[[#This Row],[Spalte11]]/$AJ$83)*100</f>
        <v>1.1299435028248588</v>
      </c>
      <c r="L77" s="100"/>
      <c r="M77" s="100"/>
      <c r="N77" s="100"/>
      <c r="O77" s="97">
        <f>(Tabelle256789213[[#This Row],[Spalte15]]/$AN$83)*100</f>
        <v>0.91240875912408748</v>
      </c>
      <c r="P77" s="100">
        <f>(Tabelle256789213[[#This Row],[Spalte16]]/$AO$83)*100</f>
        <v>0.24509803921568626</v>
      </c>
      <c r="Q77" s="100">
        <f>(Tabelle256789213[[#This Row],[Spalte17]]/$AP$83)*100</f>
        <v>0.4</v>
      </c>
      <c r="R77" s="100">
        <f>(Tabelle256789213[[#This Row],[Spalte18]]/$AQ$83)*100</f>
        <v>1.7699115044247788</v>
      </c>
      <c r="S77" s="100"/>
      <c r="T77" s="100"/>
      <c r="U77" s="100"/>
      <c r="V77" s="97">
        <f>(Tabelle256789213[[#This Row],[Spalte22]]/$AU$83)*100</f>
        <v>0.37243947858472998</v>
      </c>
      <c r="Z77" s="28" t="s">
        <v>87</v>
      </c>
      <c r="AA77" s="13">
        <v>14</v>
      </c>
      <c r="AB77" s="13">
        <v>1</v>
      </c>
      <c r="AC77" s="13"/>
      <c r="AD77" s="13"/>
      <c r="AE77" s="13"/>
      <c r="AF77" s="13"/>
      <c r="AG77" s="10">
        <v>15</v>
      </c>
      <c r="AH77" s="13">
        <v>3</v>
      </c>
      <c r="AI77" s="13">
        <v>5</v>
      </c>
      <c r="AJ77" s="13">
        <v>2</v>
      </c>
      <c r="AK77" s="13"/>
      <c r="AL77" s="13"/>
      <c r="AM77" s="13"/>
      <c r="AN77" s="10">
        <v>10</v>
      </c>
      <c r="AO77" s="13">
        <v>1</v>
      </c>
      <c r="AP77" s="13">
        <v>1</v>
      </c>
      <c r="AQ77" s="13">
        <v>2</v>
      </c>
      <c r="AR77" s="13"/>
      <c r="AS77" s="13"/>
      <c r="AT77" s="13"/>
      <c r="AU77" s="31">
        <v>4</v>
      </c>
    </row>
    <row r="78" spans="1:47" x14ac:dyDescent="0.3">
      <c r="A78" s="28" t="s">
        <v>88</v>
      </c>
      <c r="B78" s="100">
        <f>(Tabelle256789213[[#This Row],[Spalte2]]/$AA$83)*100</f>
        <v>2.7450980392156863</v>
      </c>
      <c r="C78" s="100"/>
      <c r="D78" s="100">
        <f>(Tabelle256789213[[#This Row],[Spalte4]]/$AC$83)*100</f>
        <v>1.0954616588419406</v>
      </c>
      <c r="E78" s="100"/>
      <c r="F78" s="100">
        <f>(Tabelle256789213[[#This Row],[Spalte6]]/$AE$83)*100</f>
        <v>0.22026431718061676</v>
      </c>
      <c r="G78" s="100"/>
      <c r="H78" s="97">
        <f>(Tabelle256789213[[#This Row],[Spalte8]]/$AG$83)*100</f>
        <v>0.78947368421052633</v>
      </c>
      <c r="I78" s="100"/>
      <c r="J78" s="103">
        <f>(Tabelle256789213[[#This Row],[Spalte10]]/$AI$83)*100</f>
        <v>6.666666666666667</v>
      </c>
      <c r="K78" s="100">
        <f>(Tabelle256789213[[#This Row],[Spalte11]]/$AJ$83)*100</f>
        <v>0.56497175141242939</v>
      </c>
      <c r="L78" s="100"/>
      <c r="M78" s="100"/>
      <c r="N78" s="100">
        <f>(Tabelle256789213[[#This Row],[Spalte14]]/$AM$83)*100</f>
        <v>0.28409090909090912</v>
      </c>
      <c r="O78" s="97">
        <f>(Tabelle256789213[[#This Row],[Spalte15]]/$AN$83)*100</f>
        <v>0.54744525547445255</v>
      </c>
      <c r="P78" s="100">
        <f>(Tabelle256789213[[#This Row],[Spalte16]]/$AO$83)*100</f>
        <v>0.24509803921568626</v>
      </c>
      <c r="Q78" s="100"/>
      <c r="R78" s="103">
        <f>(Tabelle256789213[[#This Row],[Spalte18]]/$AQ$83)*100</f>
        <v>4.4247787610619467</v>
      </c>
      <c r="S78" s="100"/>
      <c r="T78" s="100"/>
      <c r="U78" s="100"/>
      <c r="V78" s="97">
        <f>(Tabelle256789213[[#This Row],[Spalte22]]/$AU$83)*100</f>
        <v>0.55865921787709494</v>
      </c>
      <c r="Z78" s="28" t="s">
        <v>88</v>
      </c>
      <c r="AA78" s="13">
        <v>7</v>
      </c>
      <c r="AB78" s="13"/>
      <c r="AC78" s="13">
        <v>7</v>
      </c>
      <c r="AD78" s="13"/>
      <c r="AE78" s="13">
        <v>1</v>
      </c>
      <c r="AF78" s="13"/>
      <c r="AG78" s="10">
        <v>15</v>
      </c>
      <c r="AH78" s="13"/>
      <c r="AI78" s="13">
        <v>4</v>
      </c>
      <c r="AJ78" s="13">
        <v>1</v>
      </c>
      <c r="AK78" s="13"/>
      <c r="AL78" s="13"/>
      <c r="AM78" s="13">
        <v>1</v>
      </c>
      <c r="AN78" s="10">
        <v>6</v>
      </c>
      <c r="AO78" s="13">
        <v>1</v>
      </c>
      <c r="AP78" s="13"/>
      <c r="AQ78" s="13">
        <v>5</v>
      </c>
      <c r="AR78" s="13"/>
      <c r="AS78" s="13"/>
      <c r="AT78" s="13"/>
      <c r="AU78" s="31">
        <v>6</v>
      </c>
    </row>
    <row r="79" spans="1:47" x14ac:dyDescent="0.3">
      <c r="A79" s="33" t="s">
        <v>89</v>
      </c>
      <c r="B79" s="100">
        <f>(Tabelle256789213[[#This Row],[Spalte2]]/$AA$83)*100</f>
        <v>1.1764705882352942</v>
      </c>
      <c r="C79" s="103">
        <f>(Tabelle256789213[[#This Row],[Spalte3]]/$AB$83)*100</f>
        <v>4.3165467625899279</v>
      </c>
      <c r="D79" s="100">
        <f>(Tabelle256789213[[#This Row],[Spalte4]]/$AC$83)*100</f>
        <v>0.1564945226917058</v>
      </c>
      <c r="E79" s="100"/>
      <c r="F79" s="100">
        <f>(Tabelle256789213[[#This Row],[Spalte6]]/$AE$83)*100</f>
        <v>0</v>
      </c>
      <c r="G79" s="100"/>
      <c r="H79" s="97">
        <f>(Tabelle256789213[[#This Row],[Spalte8]]/$AG$83)*100</f>
        <v>0.52631578947368418</v>
      </c>
      <c r="I79" s="100"/>
      <c r="J79" s="100"/>
      <c r="K79" s="100"/>
      <c r="L79" s="100"/>
      <c r="M79" s="100"/>
      <c r="N79" s="100"/>
      <c r="O79" s="97"/>
      <c r="P79" s="100"/>
      <c r="Q79" s="100"/>
      <c r="R79" s="100">
        <f>(Tabelle256789213[[#This Row],[Spalte18]]/$AQ$83)*100</f>
        <v>0.88495575221238942</v>
      </c>
      <c r="S79" s="100"/>
      <c r="T79" s="100"/>
      <c r="U79" s="100"/>
      <c r="V79" s="97">
        <f>(Tabelle256789213[[#This Row],[Spalte22]]/$AU$83)*100</f>
        <v>9.3109869646182494E-2</v>
      </c>
      <c r="Z79" s="33" t="s">
        <v>89</v>
      </c>
      <c r="AA79" s="13">
        <v>3</v>
      </c>
      <c r="AB79" s="13">
        <v>6</v>
      </c>
      <c r="AC79" s="13">
        <v>1</v>
      </c>
      <c r="AD79" s="13"/>
      <c r="AE79" s="13"/>
      <c r="AF79" s="13"/>
      <c r="AG79" s="10">
        <v>10</v>
      </c>
      <c r="AH79" s="13"/>
      <c r="AI79" s="13"/>
      <c r="AJ79" s="13"/>
      <c r="AK79" s="13"/>
      <c r="AL79" s="13"/>
      <c r="AM79" s="13"/>
      <c r="AN79" s="10"/>
      <c r="AO79" s="13"/>
      <c r="AP79" s="13"/>
      <c r="AQ79" s="13">
        <v>1</v>
      </c>
      <c r="AR79" s="13"/>
      <c r="AS79" s="13"/>
      <c r="AT79" s="13"/>
      <c r="AU79" s="31">
        <v>1</v>
      </c>
    </row>
    <row r="80" spans="1:47" x14ac:dyDescent="0.3">
      <c r="Z80" s="28"/>
      <c r="AA80" s="12"/>
      <c r="AB80" s="13"/>
      <c r="AC80" s="13"/>
      <c r="AD80" s="13"/>
      <c r="AE80" s="13"/>
      <c r="AF80" s="14"/>
      <c r="AG80" s="10"/>
      <c r="AH80" s="16"/>
      <c r="AI80" s="13"/>
      <c r="AJ80" s="13"/>
      <c r="AK80" s="13"/>
      <c r="AL80" s="13"/>
      <c r="AM80" s="14"/>
      <c r="AN80" s="15"/>
      <c r="AO80" s="16"/>
      <c r="AP80" s="13"/>
      <c r="AQ80" s="13"/>
      <c r="AR80" s="13"/>
      <c r="AS80" s="13"/>
      <c r="AT80" s="14"/>
      <c r="AU80" s="32"/>
    </row>
    <row r="81" spans="1:47" x14ac:dyDescent="0.3">
      <c r="Z81" s="28"/>
      <c r="AA81" s="12"/>
      <c r="AB81" s="13"/>
      <c r="AC81" s="13"/>
      <c r="AD81" s="13"/>
      <c r="AE81" s="13"/>
      <c r="AF81" s="14"/>
      <c r="AG81" s="15"/>
      <c r="AH81" s="16"/>
      <c r="AI81" s="13"/>
      <c r="AJ81" s="13"/>
      <c r="AK81" s="13"/>
      <c r="AL81" s="13"/>
      <c r="AM81" s="14"/>
      <c r="AN81" s="15"/>
      <c r="AO81" s="16"/>
      <c r="AP81" s="13"/>
      <c r="AQ81" s="13"/>
      <c r="AR81" s="13"/>
      <c r="AS81" s="13"/>
      <c r="AT81" s="14"/>
      <c r="AU81" s="32"/>
    </row>
    <row r="82" spans="1:47" x14ac:dyDescent="0.3">
      <c r="I82" s="355"/>
      <c r="J82" s="356"/>
      <c r="K82" s="356"/>
      <c r="L82" s="356"/>
      <c r="M82" s="356"/>
      <c r="N82" s="357"/>
      <c r="O82" s="355"/>
      <c r="P82" s="355"/>
      <c r="Q82" s="355"/>
      <c r="R82" s="355"/>
      <c r="S82" s="355"/>
      <c r="Z82" s="28"/>
      <c r="AA82" s="12"/>
      <c r="AB82" s="13"/>
      <c r="AC82" s="13"/>
      <c r="AD82" s="13"/>
      <c r="AE82" s="13"/>
      <c r="AF82" s="14"/>
      <c r="AG82" s="15"/>
      <c r="AH82" s="16"/>
      <c r="AI82" s="13"/>
      <c r="AJ82" s="13"/>
      <c r="AK82" s="13"/>
      <c r="AL82" s="13"/>
      <c r="AM82" s="14"/>
      <c r="AN82" s="15"/>
      <c r="AO82" s="16"/>
      <c r="AP82" s="13"/>
      <c r="AQ82" s="13"/>
      <c r="AR82" s="13"/>
      <c r="AS82" s="13"/>
      <c r="AT82" s="14"/>
      <c r="AU82" s="32"/>
    </row>
    <row r="83" spans="1:47" x14ac:dyDescent="0.3">
      <c r="I83" s="356"/>
      <c r="J83" s="356"/>
      <c r="K83" s="356"/>
      <c r="L83" s="356"/>
      <c r="M83" s="356"/>
      <c r="N83" s="358"/>
      <c r="O83" s="356"/>
      <c r="P83" s="356"/>
      <c r="Q83" s="356"/>
      <c r="R83" s="356"/>
      <c r="S83" s="356"/>
      <c r="Z83" s="28" t="s">
        <v>90</v>
      </c>
      <c r="AA83" s="12">
        <v>255</v>
      </c>
      <c r="AB83" s="13">
        <v>139</v>
      </c>
      <c r="AC83" s="13">
        <v>639</v>
      </c>
      <c r="AD83" s="13">
        <v>131</v>
      </c>
      <c r="AE83" s="13">
        <v>454</v>
      </c>
      <c r="AF83" s="14">
        <v>282</v>
      </c>
      <c r="AG83" s="15">
        <v>1900</v>
      </c>
      <c r="AH83" s="16">
        <v>130</v>
      </c>
      <c r="AI83" s="13">
        <v>60</v>
      </c>
      <c r="AJ83" s="13">
        <v>177</v>
      </c>
      <c r="AK83" s="13">
        <v>145</v>
      </c>
      <c r="AL83" s="13">
        <v>232</v>
      </c>
      <c r="AM83" s="14">
        <v>352</v>
      </c>
      <c r="AN83" s="15">
        <v>1096</v>
      </c>
      <c r="AO83" s="16">
        <v>408</v>
      </c>
      <c r="AP83" s="13">
        <v>250</v>
      </c>
      <c r="AQ83" s="13">
        <v>113</v>
      </c>
      <c r="AR83" s="13">
        <v>82</v>
      </c>
      <c r="AS83" s="13">
        <v>189</v>
      </c>
      <c r="AT83" s="14">
        <v>32</v>
      </c>
      <c r="AU83" s="32">
        <v>1074</v>
      </c>
    </row>
    <row r="84" spans="1:47" x14ac:dyDescent="0.3">
      <c r="I84" s="359"/>
      <c r="J84" s="359"/>
      <c r="K84" s="359"/>
      <c r="L84" s="359"/>
      <c r="M84" s="360"/>
      <c r="N84" s="357"/>
      <c r="O84" s="361"/>
      <c r="P84" s="361"/>
      <c r="Q84" s="361"/>
      <c r="R84" s="361"/>
      <c r="S84" s="360"/>
      <c r="Z84" s="28" t="s">
        <v>506</v>
      </c>
      <c r="AA84" s="40" t="e">
        <f>SUM(AG83,AN83,AU83,#REF!)</f>
        <v>#REF!</v>
      </c>
      <c r="AB84" s="13"/>
      <c r="AC84" s="13"/>
      <c r="AD84" s="13"/>
      <c r="AE84" s="13"/>
      <c r="AF84" s="14"/>
      <c r="AG84" s="15"/>
      <c r="AH84" s="16"/>
      <c r="AI84" s="13"/>
      <c r="AJ84" s="13"/>
      <c r="AK84" s="13"/>
      <c r="AL84" s="13"/>
      <c r="AM84" s="14"/>
      <c r="AN84" s="15"/>
      <c r="AO84" s="16"/>
      <c r="AP84" s="13"/>
      <c r="AQ84" s="13"/>
      <c r="AR84" s="13"/>
      <c r="AS84" s="13"/>
      <c r="AT84" s="14"/>
      <c r="AU84" s="32"/>
    </row>
    <row r="85" spans="1:47" x14ac:dyDescent="0.3">
      <c r="I85" s="359"/>
      <c r="J85" s="359"/>
      <c r="K85" s="359"/>
      <c r="L85" s="359"/>
      <c r="M85" s="360"/>
      <c r="N85" s="357"/>
      <c r="O85" s="361"/>
      <c r="P85" s="361"/>
      <c r="Q85" s="361"/>
      <c r="R85" s="361"/>
      <c r="S85" s="360"/>
      <c r="Z85" s="28"/>
      <c r="AA85" s="12"/>
      <c r="AB85" s="13"/>
      <c r="AC85" s="13"/>
      <c r="AD85" s="13"/>
      <c r="AE85" s="13"/>
      <c r="AF85" s="14"/>
      <c r="AG85" s="15"/>
      <c r="AH85" s="16"/>
      <c r="AI85" s="13"/>
      <c r="AJ85" s="13"/>
      <c r="AK85" s="13"/>
      <c r="AL85" s="13"/>
      <c r="AM85" s="14"/>
      <c r="AN85" s="15"/>
      <c r="AO85" s="16"/>
      <c r="AP85" s="13"/>
      <c r="AQ85" s="13"/>
      <c r="AR85" s="13"/>
      <c r="AS85" s="13"/>
      <c r="AT85" s="14"/>
      <c r="AU85" s="32"/>
    </row>
    <row r="86" spans="1:47" x14ac:dyDescent="0.3">
      <c r="I86" s="359"/>
      <c r="J86" s="359"/>
      <c r="K86" s="359"/>
      <c r="L86" s="359"/>
      <c r="M86" s="360"/>
      <c r="N86" s="357"/>
      <c r="O86" s="361"/>
      <c r="P86" s="361"/>
      <c r="Q86" s="361"/>
      <c r="R86" s="361"/>
      <c r="S86" s="360"/>
      <c r="Z86" s="33" t="s">
        <v>92</v>
      </c>
      <c r="AA86" s="34">
        <f t="shared" ref="AA86:AF86" si="0">COUNT(AA3:AA79)</f>
        <v>28</v>
      </c>
      <c r="AB86" s="35">
        <f t="shared" si="0"/>
        <v>19</v>
      </c>
      <c r="AC86" s="35">
        <f t="shared" si="0"/>
        <v>25</v>
      </c>
      <c r="AD86" s="35">
        <f t="shared" si="0"/>
        <v>16</v>
      </c>
      <c r="AE86" s="35">
        <f t="shared" si="0"/>
        <v>20</v>
      </c>
      <c r="AF86" s="36">
        <f t="shared" si="0"/>
        <v>14</v>
      </c>
      <c r="AG86" s="37">
        <f>COUNTA(AG3:AG79)</f>
        <v>49</v>
      </c>
      <c r="AH86" s="38">
        <f t="shared" ref="AH86:AU86" si="1">COUNT(AH3:AH79)</f>
        <v>16</v>
      </c>
      <c r="AI86" s="35">
        <f t="shared" si="1"/>
        <v>16</v>
      </c>
      <c r="AJ86" s="35">
        <f t="shared" si="1"/>
        <v>23</v>
      </c>
      <c r="AK86" s="35">
        <f t="shared" si="1"/>
        <v>13</v>
      </c>
      <c r="AL86" s="35">
        <f t="shared" si="1"/>
        <v>19</v>
      </c>
      <c r="AM86" s="36">
        <f t="shared" si="1"/>
        <v>24</v>
      </c>
      <c r="AN86" s="37">
        <f t="shared" si="1"/>
        <v>46</v>
      </c>
      <c r="AO86" s="38">
        <f t="shared" si="1"/>
        <v>31</v>
      </c>
      <c r="AP86" s="35">
        <f t="shared" si="1"/>
        <v>23</v>
      </c>
      <c r="AQ86" s="35">
        <f t="shared" si="1"/>
        <v>15</v>
      </c>
      <c r="AR86" s="35">
        <f t="shared" si="1"/>
        <v>10</v>
      </c>
      <c r="AS86" s="35">
        <f t="shared" si="1"/>
        <v>12</v>
      </c>
      <c r="AT86" s="36">
        <f t="shared" si="1"/>
        <v>7</v>
      </c>
      <c r="AU86" s="39">
        <f t="shared" si="1"/>
        <v>48</v>
      </c>
    </row>
    <row r="87" spans="1:47" x14ac:dyDescent="0.3">
      <c r="I87" s="359"/>
      <c r="J87" s="359"/>
      <c r="K87" s="359"/>
      <c r="L87" s="359"/>
      <c r="M87" s="360"/>
      <c r="N87" s="357"/>
      <c r="O87" s="361"/>
      <c r="P87" s="361"/>
      <c r="Q87" s="361"/>
      <c r="R87" s="361"/>
      <c r="S87" s="360"/>
    </row>
    <row r="88" spans="1:47" x14ac:dyDescent="0.3">
      <c r="I88" s="359"/>
      <c r="J88" s="359"/>
      <c r="K88" s="359"/>
      <c r="L88" s="359"/>
      <c r="M88" s="360"/>
      <c r="N88" s="357"/>
      <c r="O88" s="361"/>
      <c r="P88" s="361"/>
      <c r="Q88" s="361"/>
      <c r="R88" s="361"/>
      <c r="S88" s="360"/>
    </row>
    <row r="89" spans="1:47" x14ac:dyDescent="0.3">
      <c r="A89" s="92" t="s">
        <v>584</v>
      </c>
      <c r="D89" s="93" t="s">
        <v>585</v>
      </c>
      <c r="G89" s="94" t="s">
        <v>586</v>
      </c>
      <c r="I89" s="359"/>
      <c r="J89" s="359"/>
      <c r="K89" s="359"/>
      <c r="L89" s="359"/>
      <c r="M89" s="360"/>
      <c r="N89" s="357"/>
      <c r="O89" s="361"/>
      <c r="P89" s="361"/>
      <c r="Q89" s="361"/>
      <c r="R89" s="361"/>
      <c r="S89" s="360"/>
    </row>
    <row r="90" spans="1:47" x14ac:dyDescent="0.3">
      <c r="A90" s="80" t="s">
        <v>587</v>
      </c>
      <c r="D90" s="80" t="s">
        <v>588</v>
      </c>
      <c r="G90" s="80" t="s">
        <v>589</v>
      </c>
      <c r="I90" s="359"/>
      <c r="J90" s="359"/>
      <c r="K90" s="359"/>
      <c r="L90" s="359"/>
      <c r="M90" s="360"/>
      <c r="N90" s="357"/>
      <c r="O90" s="361"/>
      <c r="P90" s="361"/>
      <c r="Q90" s="361"/>
      <c r="R90" s="361"/>
      <c r="S90" s="360"/>
    </row>
    <row r="91" spans="1:47" x14ac:dyDescent="0.3">
      <c r="I91" s="359"/>
      <c r="J91" s="359"/>
      <c r="K91" s="359"/>
      <c r="L91" s="359"/>
      <c r="M91" s="360"/>
      <c r="N91" s="357"/>
      <c r="O91" s="361"/>
      <c r="P91" s="361"/>
      <c r="Q91" s="361"/>
      <c r="R91" s="361"/>
      <c r="S91" s="360"/>
    </row>
    <row r="92" spans="1:47" x14ac:dyDescent="0.3">
      <c r="A92" s="95" t="s">
        <v>590</v>
      </c>
      <c r="D92" s="104" t="s">
        <v>591</v>
      </c>
      <c r="G92" s="105" t="s">
        <v>592</v>
      </c>
      <c r="I92" s="359"/>
      <c r="J92" s="359"/>
      <c r="K92" s="359"/>
      <c r="L92" s="359"/>
      <c r="M92" s="360"/>
      <c r="N92" s="357"/>
      <c r="O92" s="359"/>
      <c r="P92" s="359"/>
      <c r="Q92" s="359"/>
      <c r="R92" s="359"/>
      <c r="S92" s="360"/>
    </row>
    <row r="93" spans="1:47" x14ac:dyDescent="0.3">
      <c r="A93" t="s">
        <v>593</v>
      </c>
      <c r="D93" s="80" t="s">
        <v>594</v>
      </c>
      <c r="G93" s="80" t="s">
        <v>595</v>
      </c>
      <c r="I93" s="362"/>
      <c r="J93" s="362"/>
      <c r="K93" s="362"/>
      <c r="L93" s="362"/>
      <c r="M93" s="360"/>
      <c r="N93" s="357"/>
      <c r="O93" s="361"/>
      <c r="P93" s="361"/>
      <c r="Q93" s="361"/>
      <c r="R93" s="361"/>
      <c r="S93" s="360"/>
    </row>
    <row r="94" spans="1:47" x14ac:dyDescent="0.3">
      <c r="I94" s="359"/>
      <c r="J94" s="359"/>
      <c r="K94" s="359"/>
      <c r="L94" s="359"/>
      <c r="M94" s="360"/>
      <c r="N94" s="357"/>
      <c r="O94" s="361"/>
      <c r="P94" s="361"/>
      <c r="Q94" s="361"/>
      <c r="R94" s="361"/>
      <c r="S94" s="360"/>
    </row>
    <row r="95" spans="1:47" x14ac:dyDescent="0.3">
      <c r="I95" s="359"/>
      <c r="J95" s="359"/>
      <c r="K95" s="359"/>
      <c r="L95" s="359"/>
      <c r="M95" s="360"/>
      <c r="N95" s="357"/>
      <c r="O95" s="359"/>
      <c r="P95" s="359"/>
      <c r="Q95" s="359"/>
      <c r="R95" s="359"/>
      <c r="S95" s="360"/>
    </row>
    <row r="96" spans="1:47" x14ac:dyDescent="0.3">
      <c r="I96" s="359"/>
      <c r="J96" s="359"/>
      <c r="K96" s="359"/>
      <c r="L96" s="359"/>
      <c r="M96" s="360"/>
      <c r="N96" s="357"/>
      <c r="O96" s="361"/>
      <c r="P96" s="361"/>
      <c r="Q96" s="361"/>
      <c r="R96" s="361"/>
      <c r="S96" s="360"/>
    </row>
    <row r="97" spans="9:19" x14ac:dyDescent="0.3">
      <c r="I97" s="359"/>
      <c r="J97" s="359"/>
      <c r="K97" s="359"/>
      <c r="L97" s="359"/>
      <c r="M97" s="360"/>
      <c r="N97" s="357"/>
      <c r="O97" s="361"/>
      <c r="P97" s="361"/>
      <c r="Q97" s="361"/>
      <c r="R97" s="361"/>
      <c r="S97" s="360"/>
    </row>
    <row r="98" spans="9:19" x14ac:dyDescent="0.3">
      <c r="I98" s="359"/>
      <c r="J98" s="359"/>
      <c r="K98" s="359"/>
      <c r="L98" s="359"/>
      <c r="M98" s="360"/>
      <c r="N98" s="357"/>
      <c r="O98" s="361"/>
      <c r="P98" s="361"/>
      <c r="Q98" s="361"/>
      <c r="R98" s="361"/>
      <c r="S98" s="360"/>
    </row>
    <row r="99" spans="9:19" x14ac:dyDescent="0.3">
      <c r="I99" s="359"/>
      <c r="J99" s="359"/>
      <c r="K99" s="359"/>
      <c r="L99" s="359"/>
      <c r="M99" s="360"/>
      <c r="N99" s="357"/>
      <c r="O99" s="361"/>
      <c r="P99" s="361"/>
      <c r="Q99" s="361"/>
      <c r="R99" s="361"/>
      <c r="S99" s="360"/>
    </row>
    <row r="100" spans="9:19" x14ac:dyDescent="0.3">
      <c r="I100" s="359"/>
      <c r="J100" s="359"/>
      <c r="K100" s="359"/>
      <c r="L100" s="359"/>
      <c r="M100" s="360"/>
      <c r="N100" s="357"/>
      <c r="O100" s="361"/>
      <c r="P100" s="361"/>
      <c r="Q100" s="361"/>
      <c r="R100" s="361"/>
      <c r="S100" s="360"/>
    </row>
    <row r="101" spans="9:19" x14ac:dyDescent="0.3">
      <c r="I101" s="363"/>
      <c r="J101" s="363"/>
      <c r="K101" s="363"/>
      <c r="L101" s="363"/>
      <c r="M101" s="357"/>
      <c r="N101" s="357"/>
      <c r="O101" s="364"/>
      <c r="P101" s="364"/>
      <c r="Q101" s="364"/>
      <c r="R101" s="364"/>
      <c r="S101" s="360"/>
    </row>
    <row r="102" spans="9:19" x14ac:dyDescent="0.3">
      <c r="I102" s="359"/>
      <c r="J102" s="359"/>
      <c r="K102" s="359"/>
      <c r="L102" s="359"/>
      <c r="M102" s="360"/>
      <c r="N102" s="357"/>
      <c r="O102" s="359"/>
      <c r="P102" s="359"/>
      <c r="Q102" s="359"/>
      <c r="R102" s="359"/>
      <c r="S102" s="360"/>
    </row>
    <row r="103" spans="9:19" x14ac:dyDescent="0.3">
      <c r="I103" s="365"/>
      <c r="J103" s="365"/>
      <c r="K103" s="365"/>
      <c r="L103" s="365"/>
      <c r="M103" s="360"/>
      <c r="N103" s="357"/>
      <c r="O103" s="359"/>
      <c r="P103" s="359"/>
      <c r="Q103" s="359"/>
      <c r="R103" s="359"/>
      <c r="S103" s="360"/>
    </row>
    <row r="104" spans="9:19" x14ac:dyDescent="0.3">
      <c r="I104" s="359"/>
      <c r="J104" s="359"/>
      <c r="K104" s="359"/>
      <c r="L104" s="359"/>
      <c r="M104" s="360"/>
      <c r="N104" s="357"/>
      <c r="O104" s="361"/>
      <c r="P104" s="361"/>
      <c r="Q104" s="361"/>
      <c r="R104" s="361"/>
      <c r="S104" s="360"/>
    </row>
    <row r="105" spans="9:19" x14ac:dyDescent="0.3">
      <c r="I105" s="359"/>
      <c r="J105" s="359"/>
      <c r="K105" s="359"/>
      <c r="L105" s="359"/>
      <c r="M105" s="360"/>
      <c r="N105" s="357"/>
      <c r="O105" s="359"/>
      <c r="P105" s="359"/>
      <c r="Q105" s="359"/>
      <c r="R105" s="359"/>
      <c r="S105" s="360"/>
    </row>
    <row r="106" spans="9:19" x14ac:dyDescent="0.3">
      <c r="I106" s="359"/>
      <c r="J106" s="359"/>
      <c r="K106" s="359"/>
      <c r="L106" s="359"/>
      <c r="M106" s="360"/>
      <c r="N106" s="357"/>
      <c r="O106" s="359"/>
      <c r="P106" s="359"/>
      <c r="Q106" s="359"/>
      <c r="R106" s="359"/>
      <c r="S106" s="360"/>
    </row>
    <row r="107" spans="9:19" x14ac:dyDescent="0.3">
      <c r="I107" s="359"/>
      <c r="J107" s="359"/>
      <c r="K107" s="359"/>
      <c r="L107" s="359"/>
      <c r="M107" s="360"/>
      <c r="N107" s="357"/>
      <c r="O107" s="359"/>
      <c r="P107" s="359"/>
      <c r="Q107" s="359"/>
      <c r="R107" s="359"/>
      <c r="S107" s="360"/>
    </row>
    <row r="108" spans="9:19" x14ac:dyDescent="0.3">
      <c r="I108" s="357"/>
      <c r="J108" s="357"/>
      <c r="K108" s="357"/>
      <c r="L108" s="357"/>
      <c r="M108" s="357"/>
      <c r="N108" s="357"/>
      <c r="O108" s="359"/>
      <c r="P108" s="359"/>
      <c r="Q108" s="359"/>
      <c r="R108" s="359"/>
      <c r="S108" s="360"/>
    </row>
    <row r="109" spans="9:19" x14ac:dyDescent="0.3">
      <c r="I109" s="357"/>
      <c r="J109" s="357"/>
      <c r="K109" s="357"/>
      <c r="L109" s="357"/>
      <c r="M109" s="357"/>
      <c r="N109" s="357"/>
      <c r="O109" s="361"/>
      <c r="P109" s="361"/>
      <c r="Q109" s="361"/>
      <c r="R109" s="361"/>
      <c r="S109" s="360"/>
    </row>
    <row r="110" spans="9:19" x14ac:dyDescent="0.3">
      <c r="I110" s="357"/>
      <c r="J110" s="357"/>
      <c r="K110" s="357"/>
      <c r="L110" s="357"/>
      <c r="M110" s="357"/>
      <c r="N110" s="357"/>
      <c r="O110" s="359"/>
      <c r="P110" s="359"/>
      <c r="Q110" s="359"/>
      <c r="R110" s="359"/>
      <c r="S110" s="360"/>
    </row>
    <row r="111" spans="9:19" x14ac:dyDescent="0.3">
      <c r="I111" s="357"/>
      <c r="J111" s="357"/>
      <c r="K111" s="357"/>
      <c r="L111" s="357"/>
      <c r="M111" s="357"/>
      <c r="N111" s="357"/>
      <c r="O111" s="359"/>
      <c r="P111" s="359"/>
      <c r="Q111" s="359"/>
      <c r="R111" s="359"/>
      <c r="S111" s="360"/>
    </row>
  </sheetData>
  <mergeCells count="61">
    <mergeCell ref="AA1:AG1"/>
    <mergeCell ref="AH1:AN1"/>
    <mergeCell ref="AO1:AU1"/>
    <mergeCell ref="B1:H1"/>
    <mergeCell ref="I1:O1"/>
    <mergeCell ref="P1:V1"/>
    <mergeCell ref="O85:R85"/>
    <mergeCell ref="O86:R86"/>
    <mergeCell ref="I91:L91"/>
    <mergeCell ref="I92:L92"/>
    <mergeCell ref="I90:L90"/>
    <mergeCell ref="O88:R88"/>
    <mergeCell ref="O90:R90"/>
    <mergeCell ref="O110:R110"/>
    <mergeCell ref="O107:R107"/>
    <mergeCell ref="O95:R95"/>
    <mergeCell ref="O100:R100"/>
    <mergeCell ref="I82:M82"/>
    <mergeCell ref="O82:S82"/>
    <mergeCell ref="O83:S83"/>
    <mergeCell ref="O89:R89"/>
    <mergeCell ref="O84:R84"/>
    <mergeCell ref="I85:L85"/>
    <mergeCell ref="I84:L84"/>
    <mergeCell ref="I86:L86"/>
    <mergeCell ref="I87:L87"/>
    <mergeCell ref="I88:L88"/>
    <mergeCell ref="I89:L89"/>
    <mergeCell ref="I83:M83"/>
    <mergeCell ref="O109:R109"/>
    <mergeCell ref="O87:R87"/>
    <mergeCell ref="O99:R99"/>
    <mergeCell ref="O96:R96"/>
    <mergeCell ref="O91:R91"/>
    <mergeCell ref="O106:R106"/>
    <mergeCell ref="O98:R98"/>
    <mergeCell ref="O103:R103"/>
    <mergeCell ref="I103:L103"/>
    <mergeCell ref="I104:L104"/>
    <mergeCell ref="I97:L97"/>
    <mergeCell ref="I98:L98"/>
    <mergeCell ref="O93:R93"/>
    <mergeCell ref="I95:L95"/>
    <mergeCell ref="I96:L96"/>
    <mergeCell ref="I94:L94"/>
    <mergeCell ref="I107:L107"/>
    <mergeCell ref="O111:R111"/>
    <mergeCell ref="O105:R105"/>
    <mergeCell ref="O102:R102"/>
    <mergeCell ref="O92:R92"/>
    <mergeCell ref="O108:R108"/>
    <mergeCell ref="O101:R101"/>
    <mergeCell ref="O94:R94"/>
    <mergeCell ref="O104:R104"/>
    <mergeCell ref="O97:R97"/>
    <mergeCell ref="I105:L105"/>
    <mergeCell ref="I99:L99"/>
    <mergeCell ref="I100:L100"/>
    <mergeCell ref="I102:L102"/>
    <mergeCell ref="I106:L106"/>
    <mergeCell ref="I101:L101"/>
  </mergeCells>
  <pageMargins left="0.7" right="0.7" top="0.78740157499999996" bottom="0.78740157499999996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50142-259B-47B0-8E9A-B2CDE8B9C405}">
  <dimension ref="A1:P22"/>
  <sheetViews>
    <sheetView workbookViewId="0">
      <selection activeCell="P10" sqref="A1:P10"/>
    </sheetView>
  </sheetViews>
  <sheetFormatPr baseColWidth="10" defaultRowHeight="14.4" x14ac:dyDescent="0.3"/>
  <cols>
    <col min="1" max="1" width="19" bestFit="1" customWidth="1"/>
    <col min="2" max="2" width="17.44140625" bestFit="1" customWidth="1"/>
    <col min="3" max="8" width="3.33203125" bestFit="1" customWidth="1"/>
    <col min="9" max="9" width="7.33203125" bestFit="1" customWidth="1"/>
    <col min="10" max="15" width="3.109375" bestFit="1" customWidth="1"/>
    <col min="16" max="16" width="7.33203125" bestFit="1" customWidth="1"/>
    <col min="17" max="22" width="3" bestFit="1" customWidth="1"/>
  </cols>
  <sheetData>
    <row r="1" spans="1:16" x14ac:dyDescent="0.3">
      <c r="C1" s="272" t="s">
        <v>598</v>
      </c>
      <c r="D1" s="272"/>
      <c r="E1" s="272"/>
      <c r="F1" s="272"/>
      <c r="G1" s="272"/>
      <c r="H1" s="272"/>
      <c r="I1" s="141" t="s">
        <v>717</v>
      </c>
      <c r="J1" s="272" t="s">
        <v>2</v>
      </c>
      <c r="K1" s="272"/>
      <c r="L1" s="272"/>
      <c r="M1" s="272"/>
      <c r="N1" s="272"/>
      <c r="O1" s="272"/>
      <c r="P1" s="141" t="s">
        <v>717</v>
      </c>
    </row>
    <row r="2" spans="1:16" x14ac:dyDescent="0.3">
      <c r="A2" s="141" t="s">
        <v>733</v>
      </c>
      <c r="B2" s="141" t="s">
        <v>754</v>
      </c>
      <c r="C2" s="141" t="s">
        <v>4</v>
      </c>
      <c r="D2" s="141" t="s">
        <v>5</v>
      </c>
      <c r="E2" s="141" t="s">
        <v>6</v>
      </c>
      <c r="F2" s="141" t="s">
        <v>7</v>
      </c>
      <c r="G2" s="141" t="s">
        <v>8</v>
      </c>
      <c r="H2" s="141" t="s">
        <v>9</v>
      </c>
      <c r="I2" s="141"/>
      <c r="J2" s="141" t="s">
        <v>11</v>
      </c>
      <c r="K2" s="141" t="s">
        <v>12</v>
      </c>
      <c r="L2" s="141" t="s">
        <v>13</v>
      </c>
      <c r="M2" s="141" t="s">
        <v>14</v>
      </c>
      <c r="N2" s="141" t="s">
        <v>15</v>
      </c>
      <c r="O2" s="141" t="s">
        <v>16</v>
      </c>
      <c r="P2" s="141"/>
    </row>
    <row r="3" spans="1:16" x14ac:dyDescent="0.3">
      <c r="A3" s="199" t="s">
        <v>745</v>
      </c>
      <c r="B3" t="s">
        <v>755</v>
      </c>
      <c r="I3" s="141"/>
      <c r="P3" s="141"/>
    </row>
    <row r="4" spans="1:16" x14ac:dyDescent="0.3">
      <c r="A4" s="199" t="s">
        <v>56</v>
      </c>
      <c r="B4" t="s">
        <v>756</v>
      </c>
      <c r="D4">
        <v>1</v>
      </c>
      <c r="F4">
        <v>19</v>
      </c>
      <c r="I4" s="141">
        <f t="shared" ref="I4:I10" si="0">SUM(C4:H4)</f>
        <v>20</v>
      </c>
      <c r="K4">
        <v>1</v>
      </c>
      <c r="P4" s="141">
        <f t="shared" ref="P4" si="1">SUM(J4:O4)</f>
        <v>1</v>
      </c>
    </row>
    <row r="5" spans="1:16" x14ac:dyDescent="0.3">
      <c r="A5" s="199" t="s">
        <v>95</v>
      </c>
      <c r="B5" t="s">
        <v>756</v>
      </c>
      <c r="I5" s="141"/>
      <c r="P5" s="141"/>
    </row>
    <row r="6" spans="1:16" x14ac:dyDescent="0.3">
      <c r="A6" s="199" t="s">
        <v>96</v>
      </c>
      <c r="B6" t="s">
        <v>755</v>
      </c>
      <c r="C6">
        <v>1</v>
      </c>
      <c r="E6">
        <v>2</v>
      </c>
      <c r="G6">
        <v>1</v>
      </c>
      <c r="I6" s="141">
        <f t="shared" si="0"/>
        <v>4</v>
      </c>
      <c r="P6" s="141"/>
    </row>
    <row r="7" spans="1:16" x14ac:dyDescent="0.3">
      <c r="A7" s="199" t="s">
        <v>69</v>
      </c>
      <c r="B7" t="s">
        <v>757</v>
      </c>
      <c r="C7">
        <v>2</v>
      </c>
      <c r="D7">
        <v>10</v>
      </c>
      <c r="E7">
        <v>14</v>
      </c>
      <c r="F7">
        <v>3</v>
      </c>
      <c r="I7" s="141">
        <v>29</v>
      </c>
      <c r="P7" s="141"/>
    </row>
    <row r="8" spans="1:16" x14ac:dyDescent="0.3">
      <c r="A8" s="199" t="s">
        <v>75</v>
      </c>
      <c r="B8" t="s">
        <v>757</v>
      </c>
      <c r="D8">
        <v>1</v>
      </c>
      <c r="I8" s="141">
        <f t="shared" si="0"/>
        <v>1</v>
      </c>
      <c r="P8" s="141"/>
    </row>
    <row r="9" spans="1:16" x14ac:dyDescent="0.3">
      <c r="A9" s="199" t="s">
        <v>76</v>
      </c>
      <c r="B9" t="s">
        <v>756</v>
      </c>
      <c r="C9">
        <v>20</v>
      </c>
      <c r="E9">
        <v>11</v>
      </c>
      <c r="F9">
        <v>15</v>
      </c>
      <c r="G9">
        <v>9</v>
      </c>
      <c r="I9" s="141">
        <f t="shared" si="0"/>
        <v>55</v>
      </c>
      <c r="P9" s="141"/>
    </row>
    <row r="10" spans="1:16" x14ac:dyDescent="0.3">
      <c r="A10" s="199" t="s">
        <v>77</v>
      </c>
      <c r="B10" t="s">
        <v>757</v>
      </c>
      <c r="G10">
        <v>1</v>
      </c>
      <c r="I10" s="141">
        <f t="shared" si="0"/>
        <v>1</v>
      </c>
      <c r="P10" s="141"/>
    </row>
    <row r="11" spans="1:16" x14ac:dyDescent="0.3">
      <c r="A11" s="199"/>
      <c r="I11" s="141"/>
      <c r="P11" s="141"/>
    </row>
    <row r="12" spans="1:16" x14ac:dyDescent="0.3">
      <c r="C12" s="272" t="s">
        <v>3</v>
      </c>
      <c r="D12" s="272"/>
      <c r="E12" s="272"/>
      <c r="F12" s="272"/>
      <c r="G12" s="272"/>
      <c r="H12" s="272"/>
      <c r="I12" s="141" t="s">
        <v>717</v>
      </c>
    </row>
    <row r="13" spans="1:16" x14ac:dyDescent="0.3">
      <c r="A13" s="141" t="s">
        <v>733</v>
      </c>
      <c r="B13" s="141" t="s">
        <v>754</v>
      </c>
      <c r="C13" s="141" t="s">
        <v>18</v>
      </c>
      <c r="D13" s="141" t="s">
        <v>19</v>
      </c>
      <c r="E13" s="141" t="s">
        <v>20</v>
      </c>
      <c r="F13" s="141" t="s">
        <v>21</v>
      </c>
      <c r="G13" s="141" t="s">
        <v>22</v>
      </c>
      <c r="H13" s="141" t="s">
        <v>23</v>
      </c>
    </row>
    <row r="14" spans="1:16" x14ac:dyDescent="0.3">
      <c r="A14" s="199" t="s">
        <v>745</v>
      </c>
      <c r="B14" t="s">
        <v>755</v>
      </c>
      <c r="C14">
        <v>2</v>
      </c>
      <c r="I14" s="141"/>
    </row>
    <row r="15" spans="1:16" x14ac:dyDescent="0.3">
      <c r="A15" s="199" t="s">
        <v>56</v>
      </c>
      <c r="B15" t="s">
        <v>756</v>
      </c>
      <c r="C15">
        <v>6</v>
      </c>
      <c r="D15">
        <v>15</v>
      </c>
      <c r="E15">
        <v>5</v>
      </c>
      <c r="I15" s="141">
        <f>SUM(C15:H15)</f>
        <v>26</v>
      </c>
    </row>
    <row r="16" spans="1:16" x14ac:dyDescent="0.3">
      <c r="A16" s="199" t="s">
        <v>95</v>
      </c>
      <c r="B16" t="s">
        <v>756</v>
      </c>
      <c r="D16">
        <v>7</v>
      </c>
      <c r="I16" s="141">
        <f>SUM(C16:H16)</f>
        <v>7</v>
      </c>
    </row>
    <row r="17" spans="1:9" x14ac:dyDescent="0.3">
      <c r="A17" s="199" t="s">
        <v>96</v>
      </c>
      <c r="B17" t="s">
        <v>755</v>
      </c>
      <c r="I17" s="141"/>
    </row>
    <row r="18" spans="1:9" x14ac:dyDescent="0.3">
      <c r="A18" s="199" t="s">
        <v>69</v>
      </c>
      <c r="B18" t="s">
        <v>757</v>
      </c>
      <c r="I18" s="141"/>
    </row>
    <row r="19" spans="1:9" x14ac:dyDescent="0.3">
      <c r="A19" s="199" t="s">
        <v>75</v>
      </c>
      <c r="B19" t="s">
        <v>757</v>
      </c>
      <c r="I19" s="141"/>
    </row>
    <row r="20" spans="1:9" x14ac:dyDescent="0.3">
      <c r="A20" s="199" t="s">
        <v>76</v>
      </c>
      <c r="B20" t="s">
        <v>756</v>
      </c>
      <c r="I20" s="141"/>
    </row>
    <row r="21" spans="1:9" x14ac:dyDescent="0.3">
      <c r="A21" s="199" t="s">
        <v>77</v>
      </c>
      <c r="B21" t="s">
        <v>757</v>
      </c>
      <c r="I21" s="141"/>
    </row>
    <row r="22" spans="1:9" x14ac:dyDescent="0.3">
      <c r="A22" s="199"/>
      <c r="I22" s="141"/>
    </row>
  </sheetData>
  <mergeCells count="3">
    <mergeCell ref="C1:H1"/>
    <mergeCell ref="J1:O1"/>
    <mergeCell ref="C12:H12"/>
  </mergeCells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CF599-C91D-4CC4-AE27-5861E3E11D25}">
  <dimension ref="A1:M92"/>
  <sheetViews>
    <sheetView workbookViewId="0">
      <pane xSplit="1" ySplit="2" topLeftCell="D3" activePane="bottomRight" state="frozen"/>
      <selection pane="topRight" activeCell="B1" sqref="B1"/>
      <selection pane="bottomLeft" activeCell="A3" sqref="A3"/>
      <selection pane="bottomRight" activeCell="E73" sqref="E73"/>
    </sheetView>
  </sheetViews>
  <sheetFormatPr baseColWidth="10" defaultRowHeight="14.4" x14ac:dyDescent="0.3"/>
  <cols>
    <col min="1" max="1" width="44.21875" bestFit="1" customWidth="1"/>
    <col min="3" max="3" width="29.5546875" bestFit="1" customWidth="1"/>
    <col min="4" max="4" width="15.109375" customWidth="1"/>
    <col min="5" max="5" width="29.6640625" customWidth="1"/>
    <col min="6" max="6" width="22.77734375" customWidth="1"/>
  </cols>
  <sheetData>
    <row r="1" spans="1:13" ht="18" x14ac:dyDescent="0.35">
      <c r="A1" s="41" t="s">
        <v>116</v>
      </c>
    </row>
    <row r="2" spans="1:13" ht="34.799999999999997" x14ac:dyDescent="0.3">
      <c r="A2" s="42" t="s">
        <v>0</v>
      </c>
      <c r="B2" s="43" t="s">
        <v>117</v>
      </c>
      <c r="C2" s="44" t="s">
        <v>467</v>
      </c>
      <c r="D2" s="45" t="s">
        <v>118</v>
      </c>
      <c r="E2" s="46" t="s">
        <v>119</v>
      </c>
      <c r="F2" s="47" t="s">
        <v>120</v>
      </c>
      <c r="G2" s="47" t="s">
        <v>492</v>
      </c>
      <c r="H2" s="47" t="s">
        <v>121</v>
      </c>
      <c r="I2" s="47" t="s">
        <v>122</v>
      </c>
      <c r="J2" s="47" t="s">
        <v>123</v>
      </c>
      <c r="K2" s="47" t="s">
        <v>124</v>
      </c>
      <c r="L2" s="47" t="s">
        <v>486</v>
      </c>
      <c r="M2" s="48" t="s">
        <v>125</v>
      </c>
    </row>
    <row r="3" spans="1:13" ht="31.8" customHeight="1" x14ac:dyDescent="0.3">
      <c r="A3" s="49" t="s">
        <v>482</v>
      </c>
      <c r="B3" s="50" t="s">
        <v>126</v>
      </c>
      <c r="C3" s="51" t="s">
        <v>127</v>
      </c>
      <c r="D3" s="52" t="s">
        <v>128</v>
      </c>
      <c r="E3" s="54" t="s">
        <v>129</v>
      </c>
      <c r="F3" s="54" t="s">
        <v>130</v>
      </c>
      <c r="G3" s="55" t="s">
        <v>131</v>
      </c>
      <c r="H3" s="55" t="s">
        <v>132</v>
      </c>
      <c r="I3" s="54" t="s">
        <v>133</v>
      </c>
      <c r="J3" s="54" t="s">
        <v>134</v>
      </c>
      <c r="K3" s="54" t="s">
        <v>135</v>
      </c>
      <c r="L3" s="54" t="s">
        <v>136</v>
      </c>
      <c r="M3" s="56" t="s">
        <v>136</v>
      </c>
    </row>
    <row r="4" spans="1:13" x14ac:dyDescent="0.3">
      <c r="A4" s="49" t="s">
        <v>490</v>
      </c>
      <c r="B4" s="50" t="s">
        <v>470</v>
      </c>
      <c r="C4" s="51" t="s">
        <v>468</v>
      </c>
      <c r="D4" s="52" t="s">
        <v>139</v>
      </c>
      <c r="E4" s="52" t="s">
        <v>187</v>
      </c>
      <c r="F4" s="78" t="s">
        <v>216</v>
      </c>
      <c r="G4" s="55" t="s">
        <v>131</v>
      </c>
      <c r="H4" s="55" t="s">
        <v>140</v>
      </c>
      <c r="I4" s="54" t="s">
        <v>131</v>
      </c>
      <c r="J4" s="54" t="s">
        <v>138</v>
      </c>
      <c r="K4" s="54" t="s">
        <v>147</v>
      </c>
      <c r="L4" s="54" t="s">
        <v>485</v>
      </c>
      <c r="M4" s="56" t="s">
        <v>136</v>
      </c>
    </row>
    <row r="5" spans="1:13" ht="34.799999999999997" customHeight="1" x14ac:dyDescent="0.3">
      <c r="A5" s="49" t="s">
        <v>142</v>
      </c>
      <c r="B5" s="50" t="s">
        <v>143</v>
      </c>
      <c r="C5" s="51" t="s">
        <v>144</v>
      </c>
      <c r="D5" s="52" t="s">
        <v>139</v>
      </c>
      <c r="E5" s="54" t="s">
        <v>145</v>
      </c>
      <c r="F5" s="55" t="s">
        <v>146</v>
      </c>
      <c r="G5" s="55" t="s">
        <v>131</v>
      </c>
      <c r="H5" s="55" t="s">
        <v>140</v>
      </c>
      <c r="I5" s="54" t="s">
        <v>131</v>
      </c>
      <c r="J5" s="54" t="s">
        <v>138</v>
      </c>
      <c r="K5" s="54" t="s">
        <v>147</v>
      </c>
      <c r="L5" s="54" t="s">
        <v>136</v>
      </c>
      <c r="M5" s="56" t="s">
        <v>136</v>
      </c>
    </row>
    <row r="6" spans="1:13" ht="28.8" x14ac:dyDescent="0.3">
      <c r="A6" s="49" t="s">
        <v>489</v>
      </c>
      <c r="B6" s="50" t="s">
        <v>471</v>
      </c>
      <c r="C6" s="51" t="s">
        <v>469</v>
      </c>
      <c r="D6" s="52" t="s">
        <v>139</v>
      </c>
      <c r="E6" s="53" t="s">
        <v>483</v>
      </c>
      <c r="F6" s="52" t="s">
        <v>481</v>
      </c>
      <c r="G6" s="55" t="s">
        <v>210</v>
      </c>
      <c r="H6" s="55" t="s">
        <v>140</v>
      </c>
      <c r="I6" s="54" t="s">
        <v>131</v>
      </c>
      <c r="J6" s="54" t="s">
        <v>138</v>
      </c>
      <c r="K6" s="54" t="s">
        <v>147</v>
      </c>
      <c r="L6" s="54" t="s">
        <v>136</v>
      </c>
      <c r="M6" s="56" t="s">
        <v>136</v>
      </c>
    </row>
    <row r="7" spans="1:13" ht="53.4" customHeight="1" x14ac:dyDescent="0.3">
      <c r="A7" s="49" t="s">
        <v>148</v>
      </c>
      <c r="B7" s="50" t="s">
        <v>149</v>
      </c>
      <c r="C7" s="51" t="s">
        <v>150</v>
      </c>
      <c r="D7" s="52" t="s">
        <v>151</v>
      </c>
      <c r="E7" s="54" t="s">
        <v>152</v>
      </c>
      <c r="F7" s="57" t="s">
        <v>153</v>
      </c>
      <c r="G7" s="55" t="s">
        <v>154</v>
      </c>
      <c r="H7" s="55" t="s">
        <v>140</v>
      </c>
      <c r="I7" s="54" t="s">
        <v>131</v>
      </c>
      <c r="J7" s="54" t="s">
        <v>138</v>
      </c>
      <c r="K7" s="54" t="s">
        <v>147</v>
      </c>
      <c r="L7" s="54" t="s">
        <v>136</v>
      </c>
      <c r="M7" s="56" t="s">
        <v>136</v>
      </c>
    </row>
    <row r="8" spans="1:13" ht="22.2" customHeight="1" x14ac:dyDescent="0.3">
      <c r="A8" s="49" t="s">
        <v>155</v>
      </c>
      <c r="B8" s="50" t="s">
        <v>156</v>
      </c>
      <c r="C8" s="51" t="s">
        <v>157</v>
      </c>
      <c r="D8" s="52" t="s">
        <v>139</v>
      </c>
      <c r="E8" s="54" t="s">
        <v>158</v>
      </c>
      <c r="F8" s="57" t="s">
        <v>159</v>
      </c>
      <c r="G8" s="55" t="s">
        <v>154</v>
      </c>
      <c r="H8" s="55" t="s">
        <v>140</v>
      </c>
      <c r="I8" s="54" t="s">
        <v>131</v>
      </c>
      <c r="J8" s="54" t="s">
        <v>160</v>
      </c>
      <c r="K8" s="54" t="s">
        <v>141</v>
      </c>
      <c r="L8" s="54" t="s">
        <v>136</v>
      </c>
      <c r="M8" s="56" t="s">
        <v>136</v>
      </c>
    </row>
    <row r="9" spans="1:13" ht="33" customHeight="1" x14ac:dyDescent="0.3">
      <c r="A9" s="49" t="s">
        <v>161</v>
      </c>
      <c r="B9" s="50" t="s">
        <v>162</v>
      </c>
      <c r="C9" s="51" t="s">
        <v>163</v>
      </c>
      <c r="D9" s="52" t="s">
        <v>139</v>
      </c>
      <c r="E9" s="54" t="s">
        <v>164</v>
      </c>
      <c r="F9" s="55" t="s">
        <v>165</v>
      </c>
      <c r="G9" s="55" t="s">
        <v>154</v>
      </c>
      <c r="H9" s="55" t="s">
        <v>140</v>
      </c>
      <c r="I9" s="54" t="s">
        <v>131</v>
      </c>
      <c r="J9" s="54" t="s">
        <v>160</v>
      </c>
      <c r="K9" s="54" t="s">
        <v>141</v>
      </c>
      <c r="L9" s="54" t="s">
        <v>136</v>
      </c>
      <c r="M9" s="56" t="s">
        <v>136</v>
      </c>
    </row>
    <row r="10" spans="1:13" ht="33.6" customHeight="1" x14ac:dyDescent="0.3">
      <c r="A10" s="49" t="s">
        <v>166</v>
      </c>
      <c r="B10" s="50" t="s">
        <v>167</v>
      </c>
      <c r="C10" s="51" t="s">
        <v>168</v>
      </c>
      <c r="D10" s="58" t="s">
        <v>169</v>
      </c>
      <c r="E10" s="54" t="s">
        <v>170</v>
      </c>
      <c r="F10" s="55" t="s">
        <v>171</v>
      </c>
      <c r="G10" s="55" t="s">
        <v>131</v>
      </c>
      <c r="H10" s="55" t="s">
        <v>140</v>
      </c>
      <c r="I10" s="54" t="s">
        <v>131</v>
      </c>
      <c r="J10" s="54" t="s">
        <v>172</v>
      </c>
      <c r="K10" s="54" t="s">
        <v>147</v>
      </c>
      <c r="L10" s="54" t="s">
        <v>136</v>
      </c>
      <c r="M10" s="56" t="s">
        <v>136</v>
      </c>
    </row>
    <row r="11" spans="1:13" ht="39.6" customHeight="1" x14ac:dyDescent="0.3">
      <c r="A11" s="49" t="s">
        <v>173</v>
      </c>
      <c r="B11" s="50" t="s">
        <v>174</v>
      </c>
      <c r="C11" s="51" t="s">
        <v>175</v>
      </c>
      <c r="D11" s="58" t="s">
        <v>169</v>
      </c>
      <c r="E11" s="54" t="s">
        <v>176</v>
      </c>
      <c r="F11" s="55" t="s">
        <v>177</v>
      </c>
      <c r="G11" s="55" t="s">
        <v>131</v>
      </c>
      <c r="H11" s="55" t="s">
        <v>140</v>
      </c>
      <c r="I11" s="54" t="s">
        <v>131</v>
      </c>
      <c r="J11" s="54" t="s">
        <v>172</v>
      </c>
      <c r="K11" s="54" t="s">
        <v>147</v>
      </c>
      <c r="L11" s="54" t="s">
        <v>136</v>
      </c>
      <c r="M11" s="56" t="s">
        <v>136</v>
      </c>
    </row>
    <row r="12" spans="1:13" ht="46.2" customHeight="1" x14ac:dyDescent="0.3">
      <c r="A12" s="49" t="s">
        <v>178</v>
      </c>
      <c r="B12" s="50" t="s">
        <v>179</v>
      </c>
      <c r="C12" s="51" t="s">
        <v>180</v>
      </c>
      <c r="D12" s="52" t="s">
        <v>139</v>
      </c>
      <c r="E12" s="54" t="s">
        <v>181</v>
      </c>
      <c r="F12" s="55" t="s">
        <v>182</v>
      </c>
      <c r="G12" s="55" t="s">
        <v>154</v>
      </c>
      <c r="H12" s="55" t="s">
        <v>140</v>
      </c>
      <c r="I12" s="54" t="s">
        <v>131</v>
      </c>
      <c r="J12" s="54" t="s">
        <v>183</v>
      </c>
      <c r="K12" s="54" t="s">
        <v>141</v>
      </c>
      <c r="L12" s="54">
        <v>3</v>
      </c>
      <c r="M12" s="56" t="s">
        <v>136</v>
      </c>
    </row>
    <row r="13" spans="1:13" x14ac:dyDescent="0.3">
      <c r="A13" s="49" t="s">
        <v>184</v>
      </c>
      <c r="B13" s="50" t="s">
        <v>185</v>
      </c>
      <c r="C13" s="51" t="s">
        <v>186</v>
      </c>
      <c r="D13" s="52" t="s">
        <v>139</v>
      </c>
      <c r="E13" s="54" t="s">
        <v>187</v>
      </c>
      <c r="F13" s="57" t="s">
        <v>153</v>
      </c>
      <c r="G13" s="55" t="s">
        <v>131</v>
      </c>
      <c r="H13" s="55" t="s">
        <v>140</v>
      </c>
      <c r="I13" s="54" t="s">
        <v>131</v>
      </c>
      <c r="J13" s="54" t="s">
        <v>138</v>
      </c>
      <c r="K13" s="54" t="s">
        <v>141</v>
      </c>
      <c r="L13" s="54" t="s">
        <v>136</v>
      </c>
      <c r="M13" s="56" t="s">
        <v>136</v>
      </c>
    </row>
    <row r="14" spans="1:13" ht="15.6" x14ac:dyDescent="0.3">
      <c r="A14" s="49" t="s">
        <v>189</v>
      </c>
      <c r="B14" s="50" t="s">
        <v>190</v>
      </c>
      <c r="C14" s="51" t="s">
        <v>191</v>
      </c>
      <c r="D14" s="52" t="s">
        <v>139</v>
      </c>
      <c r="E14" s="54" t="s">
        <v>188</v>
      </c>
      <c r="F14" s="55" t="s">
        <v>192</v>
      </c>
      <c r="G14" s="55" t="s">
        <v>131</v>
      </c>
      <c r="H14" s="55" t="s">
        <v>140</v>
      </c>
      <c r="I14" s="54" t="s">
        <v>131</v>
      </c>
      <c r="J14" s="54" t="s">
        <v>138</v>
      </c>
      <c r="K14" s="54" t="s">
        <v>141</v>
      </c>
      <c r="L14" s="54" t="s">
        <v>136</v>
      </c>
      <c r="M14" s="56" t="s">
        <v>136</v>
      </c>
    </row>
    <row r="15" spans="1:13" ht="32.4" customHeight="1" x14ac:dyDescent="0.3">
      <c r="A15" s="49" t="s">
        <v>193</v>
      </c>
      <c r="B15" s="50" t="s">
        <v>194</v>
      </c>
      <c r="C15" s="51" t="s">
        <v>195</v>
      </c>
      <c r="D15" s="52" t="s">
        <v>139</v>
      </c>
      <c r="E15" s="54" t="s">
        <v>196</v>
      </c>
      <c r="F15" s="55" t="s">
        <v>197</v>
      </c>
      <c r="G15" s="55" t="s">
        <v>131</v>
      </c>
      <c r="H15" s="55" t="s">
        <v>140</v>
      </c>
      <c r="I15" s="54" t="s">
        <v>131</v>
      </c>
      <c r="J15" s="54" t="s">
        <v>138</v>
      </c>
      <c r="K15" s="54" t="s">
        <v>147</v>
      </c>
      <c r="L15" s="54" t="s">
        <v>136</v>
      </c>
      <c r="M15" s="56" t="s">
        <v>136</v>
      </c>
    </row>
    <row r="16" spans="1:13" ht="15.6" x14ac:dyDescent="0.3">
      <c r="A16" s="49" t="s">
        <v>198</v>
      </c>
      <c r="B16" s="50" t="s">
        <v>199</v>
      </c>
      <c r="C16" s="51" t="s">
        <v>200</v>
      </c>
      <c r="D16" s="52" t="s">
        <v>139</v>
      </c>
      <c r="E16" s="54" t="s">
        <v>139</v>
      </c>
      <c r="F16" s="55" t="s">
        <v>197</v>
      </c>
      <c r="G16" s="55" t="s">
        <v>131</v>
      </c>
      <c r="H16" s="55" t="s">
        <v>140</v>
      </c>
      <c r="I16" s="54" t="s">
        <v>131</v>
      </c>
      <c r="J16" s="54" t="s">
        <v>138</v>
      </c>
      <c r="K16" s="54" t="s">
        <v>141</v>
      </c>
      <c r="L16" s="54" t="s">
        <v>136</v>
      </c>
      <c r="M16" s="56" t="s">
        <v>136</v>
      </c>
    </row>
    <row r="17" spans="1:13" ht="40.200000000000003" customHeight="1" x14ac:dyDescent="0.3">
      <c r="A17" s="49" t="s">
        <v>201</v>
      </c>
      <c r="B17" s="50" t="s">
        <v>202</v>
      </c>
      <c r="C17" s="51" t="s">
        <v>203</v>
      </c>
      <c r="D17" s="52" t="s">
        <v>139</v>
      </c>
      <c r="E17" s="54" t="s">
        <v>204</v>
      </c>
      <c r="F17" s="55" t="s">
        <v>205</v>
      </c>
      <c r="G17" s="55" t="s">
        <v>154</v>
      </c>
      <c r="H17" s="55" t="s">
        <v>140</v>
      </c>
      <c r="I17" s="54" t="s">
        <v>131</v>
      </c>
      <c r="J17" s="54" t="s">
        <v>138</v>
      </c>
      <c r="K17" s="54" t="s">
        <v>135</v>
      </c>
      <c r="L17" s="54" t="s">
        <v>136</v>
      </c>
      <c r="M17" s="56" t="s">
        <v>136</v>
      </c>
    </row>
    <row r="18" spans="1:13" ht="24" customHeight="1" x14ac:dyDescent="0.3">
      <c r="A18" s="49" t="s">
        <v>206</v>
      </c>
      <c r="B18" s="50" t="s">
        <v>207</v>
      </c>
      <c r="C18" s="51" t="s">
        <v>208</v>
      </c>
      <c r="D18" s="52" t="s">
        <v>151</v>
      </c>
      <c r="E18" s="54" t="s">
        <v>209</v>
      </c>
      <c r="F18" s="57" t="s">
        <v>153</v>
      </c>
      <c r="G18" s="55" t="s">
        <v>210</v>
      </c>
      <c r="H18" s="55" t="s">
        <v>140</v>
      </c>
      <c r="I18" s="54" t="s">
        <v>131</v>
      </c>
      <c r="J18" s="54" t="s">
        <v>138</v>
      </c>
      <c r="K18" s="54" t="s">
        <v>147</v>
      </c>
      <c r="L18" s="54" t="s">
        <v>136</v>
      </c>
      <c r="M18" s="56" t="s">
        <v>136</v>
      </c>
    </row>
    <row r="19" spans="1:13" ht="19.8" customHeight="1" x14ac:dyDescent="0.3">
      <c r="A19" s="49" t="s">
        <v>211</v>
      </c>
      <c r="B19" s="50" t="s">
        <v>212</v>
      </c>
      <c r="C19" s="51" t="s">
        <v>213</v>
      </c>
      <c r="D19" s="52" t="s">
        <v>139</v>
      </c>
      <c r="E19" s="54" t="s">
        <v>214</v>
      </c>
      <c r="F19" s="55" t="s">
        <v>215</v>
      </c>
      <c r="G19" s="55" t="s">
        <v>131</v>
      </c>
      <c r="H19" s="55" t="s">
        <v>140</v>
      </c>
      <c r="I19" s="54" t="s">
        <v>131</v>
      </c>
      <c r="J19" s="54" t="s">
        <v>138</v>
      </c>
      <c r="K19" s="54" t="s">
        <v>135</v>
      </c>
      <c r="L19" s="54" t="s">
        <v>136</v>
      </c>
      <c r="M19" s="56" t="s">
        <v>136</v>
      </c>
    </row>
    <row r="20" spans="1:13" ht="41.4" customHeight="1" x14ac:dyDescent="0.3">
      <c r="A20" s="49" t="s">
        <v>217</v>
      </c>
      <c r="B20" s="50" t="s">
        <v>218</v>
      </c>
      <c r="C20" s="51" t="s">
        <v>219</v>
      </c>
      <c r="D20" s="58" t="s">
        <v>169</v>
      </c>
      <c r="E20" s="54" t="s">
        <v>220</v>
      </c>
      <c r="F20" s="55" t="s">
        <v>484</v>
      </c>
      <c r="G20" s="55" t="s">
        <v>131</v>
      </c>
      <c r="H20" s="55" t="s">
        <v>140</v>
      </c>
      <c r="I20" s="54" t="s">
        <v>131</v>
      </c>
      <c r="J20" s="54" t="s">
        <v>138</v>
      </c>
      <c r="K20" s="54" t="s">
        <v>135</v>
      </c>
      <c r="L20" s="54" t="s">
        <v>136</v>
      </c>
      <c r="M20" s="56" t="s">
        <v>136</v>
      </c>
    </row>
    <row r="21" spans="1:13" ht="22.2" customHeight="1" x14ac:dyDescent="0.3">
      <c r="A21" s="49" t="s">
        <v>221</v>
      </c>
      <c r="B21" s="50" t="s">
        <v>222</v>
      </c>
      <c r="C21" s="51" t="s">
        <v>223</v>
      </c>
      <c r="D21" s="52" t="s">
        <v>128</v>
      </c>
      <c r="E21" s="54" t="s">
        <v>224</v>
      </c>
      <c r="F21" s="55" t="s">
        <v>225</v>
      </c>
      <c r="G21" s="55" t="s">
        <v>210</v>
      </c>
      <c r="H21" s="55" t="s">
        <v>226</v>
      </c>
      <c r="I21" s="54" t="s">
        <v>131</v>
      </c>
      <c r="J21" s="54" t="s">
        <v>138</v>
      </c>
      <c r="K21" s="54" t="s">
        <v>216</v>
      </c>
      <c r="L21" s="54" t="s">
        <v>136</v>
      </c>
      <c r="M21" s="56" t="s">
        <v>136</v>
      </c>
    </row>
    <row r="22" spans="1:13" ht="22.2" customHeight="1" x14ac:dyDescent="0.3">
      <c r="A22" s="49" t="s">
        <v>488</v>
      </c>
      <c r="B22" s="50" t="s">
        <v>459</v>
      </c>
      <c r="C22" s="51" t="s">
        <v>472</v>
      </c>
      <c r="D22" s="52" t="s">
        <v>169</v>
      </c>
      <c r="E22" s="54" t="s">
        <v>491</v>
      </c>
      <c r="F22" s="79" t="s">
        <v>487</v>
      </c>
      <c r="G22" s="55" t="s">
        <v>210</v>
      </c>
      <c r="H22" s="55" t="s">
        <v>136</v>
      </c>
      <c r="I22" s="54" t="s">
        <v>131</v>
      </c>
      <c r="J22" s="54" t="s">
        <v>138</v>
      </c>
      <c r="K22" s="54" t="s">
        <v>147</v>
      </c>
      <c r="L22" s="54" t="s">
        <v>136</v>
      </c>
      <c r="M22" s="56" t="s">
        <v>136</v>
      </c>
    </row>
    <row r="23" spans="1:13" ht="16.8" customHeight="1" x14ac:dyDescent="0.3">
      <c r="A23" s="49" t="s">
        <v>612</v>
      </c>
      <c r="B23" s="50" t="s">
        <v>619</v>
      </c>
      <c r="C23" s="51" t="s">
        <v>618</v>
      </c>
      <c r="D23" s="52" t="s">
        <v>139</v>
      </c>
      <c r="E23" s="54" t="s">
        <v>621</v>
      </c>
      <c r="F23" s="79" t="s">
        <v>620</v>
      </c>
      <c r="G23" s="55" t="s">
        <v>210</v>
      </c>
      <c r="H23" s="55" t="s">
        <v>140</v>
      </c>
      <c r="I23" s="54" t="s">
        <v>131</v>
      </c>
      <c r="J23" s="54" t="s">
        <v>138</v>
      </c>
      <c r="K23" s="54" t="s">
        <v>216</v>
      </c>
      <c r="L23" s="54" t="s">
        <v>136</v>
      </c>
      <c r="M23" s="56" t="s">
        <v>136</v>
      </c>
    </row>
    <row r="24" spans="1:13" ht="27" customHeight="1" x14ac:dyDescent="0.3">
      <c r="A24" s="49" t="s">
        <v>227</v>
      </c>
      <c r="B24" s="50" t="s">
        <v>228</v>
      </c>
      <c r="C24" s="51" t="s">
        <v>229</v>
      </c>
      <c r="D24" s="52" t="s">
        <v>139</v>
      </c>
      <c r="E24" s="54" t="s">
        <v>230</v>
      </c>
      <c r="F24" s="57" t="s">
        <v>153</v>
      </c>
      <c r="G24" s="55" t="s">
        <v>154</v>
      </c>
      <c r="H24" s="55" t="s">
        <v>140</v>
      </c>
      <c r="I24" s="54" t="s">
        <v>131</v>
      </c>
      <c r="J24" s="54" t="s">
        <v>138</v>
      </c>
      <c r="K24" s="54" t="s">
        <v>135</v>
      </c>
      <c r="L24" s="54" t="s">
        <v>136</v>
      </c>
      <c r="M24" s="56" t="s">
        <v>136</v>
      </c>
    </row>
    <row r="25" spans="1:13" x14ac:dyDescent="0.3">
      <c r="A25" s="49" t="s">
        <v>231</v>
      </c>
      <c r="B25" s="50" t="s">
        <v>232</v>
      </c>
      <c r="C25" s="51" t="s">
        <v>233</v>
      </c>
      <c r="D25" s="52" t="s">
        <v>151</v>
      </c>
      <c r="E25" s="54" t="s">
        <v>234</v>
      </c>
      <c r="F25" s="57" t="s">
        <v>153</v>
      </c>
      <c r="G25" s="55" t="s">
        <v>210</v>
      </c>
      <c r="H25" s="55" t="s">
        <v>140</v>
      </c>
      <c r="I25" s="54" t="s">
        <v>235</v>
      </c>
      <c r="J25" s="54" t="s">
        <v>138</v>
      </c>
      <c r="K25" s="54" t="s">
        <v>135</v>
      </c>
      <c r="L25" s="54" t="s">
        <v>136</v>
      </c>
      <c r="M25" s="56" t="s">
        <v>136</v>
      </c>
    </row>
    <row r="26" spans="1:13" ht="27.6" customHeight="1" x14ac:dyDescent="0.3">
      <c r="A26" s="49" t="s">
        <v>236</v>
      </c>
      <c r="B26" s="50" t="s">
        <v>237</v>
      </c>
      <c r="C26" s="51" t="s">
        <v>238</v>
      </c>
      <c r="D26" s="58" t="s">
        <v>169</v>
      </c>
      <c r="E26" s="54" t="s">
        <v>239</v>
      </c>
      <c r="F26" s="55" t="s">
        <v>240</v>
      </c>
      <c r="G26" s="55" t="s">
        <v>210</v>
      </c>
      <c r="H26" s="55" t="s">
        <v>140</v>
      </c>
      <c r="I26" s="54" t="s">
        <v>131</v>
      </c>
      <c r="J26" s="54" t="s">
        <v>138</v>
      </c>
      <c r="K26" s="54" t="s">
        <v>135</v>
      </c>
      <c r="L26" s="54" t="s">
        <v>136</v>
      </c>
      <c r="M26" s="56" t="s">
        <v>136</v>
      </c>
    </row>
    <row r="27" spans="1:13" ht="15" customHeight="1" x14ac:dyDescent="0.3">
      <c r="A27" s="49" t="s">
        <v>241</v>
      </c>
      <c r="B27" s="50" t="s">
        <v>242</v>
      </c>
      <c r="C27" s="51" t="s">
        <v>243</v>
      </c>
      <c r="D27" s="52" t="s">
        <v>139</v>
      </c>
      <c r="E27" s="54" t="s">
        <v>244</v>
      </c>
      <c r="F27" s="55" t="s">
        <v>182</v>
      </c>
      <c r="G27" s="55" t="s">
        <v>131</v>
      </c>
      <c r="H27" s="55" t="s">
        <v>226</v>
      </c>
      <c r="I27" s="54" t="s">
        <v>235</v>
      </c>
      <c r="J27" s="54" t="s">
        <v>138</v>
      </c>
      <c r="K27" s="54" t="s">
        <v>147</v>
      </c>
      <c r="L27" s="54" t="s">
        <v>136</v>
      </c>
      <c r="M27" s="56" t="s">
        <v>136</v>
      </c>
    </row>
    <row r="28" spans="1:13" ht="31.2" customHeight="1" x14ac:dyDescent="0.3">
      <c r="A28" s="49" t="s">
        <v>245</v>
      </c>
      <c r="B28" s="50" t="s">
        <v>246</v>
      </c>
      <c r="C28" s="51" t="s">
        <v>247</v>
      </c>
      <c r="D28" s="52" t="s">
        <v>151</v>
      </c>
      <c r="E28" s="54" t="s">
        <v>248</v>
      </c>
      <c r="F28" s="57" t="s">
        <v>153</v>
      </c>
      <c r="G28" s="55" t="s">
        <v>210</v>
      </c>
      <c r="H28" s="55" t="s">
        <v>140</v>
      </c>
      <c r="I28" s="54" t="s">
        <v>235</v>
      </c>
      <c r="J28" s="54" t="s">
        <v>138</v>
      </c>
      <c r="K28" s="54" t="s">
        <v>135</v>
      </c>
      <c r="L28" s="54" t="s">
        <v>136</v>
      </c>
      <c r="M28" s="56" t="s">
        <v>136</v>
      </c>
    </row>
    <row r="29" spans="1:13" x14ac:dyDescent="0.3">
      <c r="A29" s="59" t="s">
        <v>249</v>
      </c>
      <c r="B29" s="50" t="s">
        <v>250</v>
      </c>
      <c r="C29" s="51" t="s">
        <v>251</v>
      </c>
      <c r="D29" s="52" t="s">
        <v>151</v>
      </c>
      <c r="E29" s="54" t="s">
        <v>187</v>
      </c>
      <c r="F29" s="57" t="s">
        <v>153</v>
      </c>
      <c r="G29" s="55" t="s">
        <v>154</v>
      </c>
      <c r="H29" s="55" t="s">
        <v>140</v>
      </c>
      <c r="I29" s="54" t="s">
        <v>131</v>
      </c>
      <c r="J29" s="54" t="s">
        <v>138</v>
      </c>
      <c r="K29" s="54" t="s">
        <v>135</v>
      </c>
      <c r="L29" s="54" t="s">
        <v>136</v>
      </c>
      <c r="M29" s="56" t="s">
        <v>136</v>
      </c>
    </row>
    <row r="30" spans="1:13" ht="19.8" customHeight="1" x14ac:dyDescent="0.3">
      <c r="A30" s="59" t="s">
        <v>252</v>
      </c>
      <c r="B30" s="50" t="s">
        <v>253</v>
      </c>
      <c r="C30" s="51" t="s">
        <v>254</v>
      </c>
      <c r="D30" s="52" t="s">
        <v>151</v>
      </c>
      <c r="E30" s="54" t="s">
        <v>151</v>
      </c>
      <c r="F30" s="57" t="s">
        <v>153</v>
      </c>
      <c r="G30" s="55" t="s">
        <v>210</v>
      </c>
      <c r="H30" s="55" t="s">
        <v>140</v>
      </c>
      <c r="I30" s="54" t="s">
        <v>235</v>
      </c>
      <c r="J30" s="54" t="s">
        <v>138</v>
      </c>
      <c r="K30" s="54" t="s">
        <v>135</v>
      </c>
      <c r="L30" s="54" t="s">
        <v>136</v>
      </c>
      <c r="M30" s="56" t="s">
        <v>136</v>
      </c>
    </row>
    <row r="31" spans="1:13" ht="27.6" customHeight="1" x14ac:dyDescent="0.3">
      <c r="A31" s="49" t="s">
        <v>255</v>
      </c>
      <c r="B31" s="50" t="s">
        <v>256</v>
      </c>
      <c r="C31" s="51" t="s">
        <v>257</v>
      </c>
      <c r="D31" s="52" t="s">
        <v>139</v>
      </c>
      <c r="E31" s="54" t="s">
        <v>258</v>
      </c>
      <c r="F31" s="57" t="s">
        <v>259</v>
      </c>
      <c r="G31" s="55" t="s">
        <v>154</v>
      </c>
      <c r="H31" s="55" t="s">
        <v>140</v>
      </c>
      <c r="I31" s="54" t="s">
        <v>131</v>
      </c>
      <c r="J31" s="54" t="s">
        <v>138</v>
      </c>
      <c r="K31" s="54" t="s">
        <v>135</v>
      </c>
      <c r="L31" s="54" t="s">
        <v>136</v>
      </c>
      <c r="M31" s="56" t="s">
        <v>260</v>
      </c>
    </row>
    <row r="32" spans="1:13" ht="22.2" customHeight="1" x14ac:dyDescent="0.3">
      <c r="A32" s="49" t="s">
        <v>261</v>
      </c>
      <c r="B32" s="50" t="s">
        <v>262</v>
      </c>
      <c r="C32" s="51" t="s">
        <v>263</v>
      </c>
      <c r="D32" s="52" t="s">
        <v>139</v>
      </c>
      <c r="E32" s="54" t="s">
        <v>264</v>
      </c>
      <c r="F32" s="57" t="s">
        <v>265</v>
      </c>
      <c r="G32" s="55" t="s">
        <v>154</v>
      </c>
      <c r="H32" s="55" t="s">
        <v>140</v>
      </c>
      <c r="I32" s="54" t="s">
        <v>235</v>
      </c>
      <c r="J32" s="54" t="s">
        <v>183</v>
      </c>
      <c r="K32" s="54" t="s">
        <v>216</v>
      </c>
      <c r="L32" s="54" t="s">
        <v>136</v>
      </c>
      <c r="M32" s="56" t="s">
        <v>136</v>
      </c>
    </row>
    <row r="33" spans="1:13" ht="22.8" customHeight="1" x14ac:dyDescent="0.3">
      <c r="A33" s="49" t="s">
        <v>266</v>
      </c>
      <c r="B33" s="50" t="s">
        <v>267</v>
      </c>
      <c r="C33" s="51" t="s">
        <v>268</v>
      </c>
      <c r="D33" s="52" t="s">
        <v>139</v>
      </c>
      <c r="E33" s="54" t="s">
        <v>269</v>
      </c>
      <c r="F33" s="55" t="s">
        <v>270</v>
      </c>
      <c r="G33" s="55" t="s">
        <v>154</v>
      </c>
      <c r="H33" s="55" t="s">
        <v>226</v>
      </c>
      <c r="I33" s="54" t="s">
        <v>235</v>
      </c>
      <c r="J33" s="54" t="s">
        <v>183</v>
      </c>
      <c r="K33" s="54" t="s">
        <v>135</v>
      </c>
      <c r="L33" s="54" t="s">
        <v>136</v>
      </c>
      <c r="M33" s="56" t="s">
        <v>136</v>
      </c>
    </row>
    <row r="34" spans="1:13" ht="21.6" customHeight="1" x14ac:dyDescent="0.3">
      <c r="A34" s="49" t="s">
        <v>271</v>
      </c>
      <c r="B34" s="50" t="s">
        <v>272</v>
      </c>
      <c r="C34" s="51" t="s">
        <v>273</v>
      </c>
      <c r="D34" s="52" t="s">
        <v>139</v>
      </c>
      <c r="E34" s="54" t="s">
        <v>269</v>
      </c>
      <c r="F34" s="57" t="s">
        <v>153</v>
      </c>
      <c r="G34" s="55" t="s">
        <v>131</v>
      </c>
      <c r="H34" s="55" t="s">
        <v>140</v>
      </c>
      <c r="I34" s="54" t="s">
        <v>235</v>
      </c>
      <c r="J34" s="54" t="s">
        <v>183</v>
      </c>
      <c r="K34" s="54" t="s">
        <v>135</v>
      </c>
      <c r="L34" s="54" t="s">
        <v>136</v>
      </c>
      <c r="M34" s="56" t="s">
        <v>136</v>
      </c>
    </row>
    <row r="35" spans="1:13" ht="15.6" x14ac:dyDescent="0.3">
      <c r="A35" s="49" t="s">
        <v>274</v>
      </c>
      <c r="B35" s="50" t="s">
        <v>275</v>
      </c>
      <c r="C35" s="51" t="s">
        <v>276</v>
      </c>
      <c r="D35" s="52" t="s">
        <v>128</v>
      </c>
      <c r="E35" s="54" t="s">
        <v>128</v>
      </c>
      <c r="F35" s="55" t="s">
        <v>277</v>
      </c>
      <c r="G35" s="55" t="s">
        <v>131</v>
      </c>
      <c r="H35" s="55" t="s">
        <v>140</v>
      </c>
      <c r="I35" s="54" t="s">
        <v>235</v>
      </c>
      <c r="J35" s="54" t="s">
        <v>183</v>
      </c>
      <c r="K35" s="54" t="s">
        <v>135</v>
      </c>
      <c r="L35" s="54" t="s">
        <v>136</v>
      </c>
      <c r="M35" s="56" t="s">
        <v>136</v>
      </c>
    </row>
    <row r="36" spans="1:13" ht="28.8" customHeight="1" x14ac:dyDescent="0.3">
      <c r="A36" s="49" t="s">
        <v>278</v>
      </c>
      <c r="B36" s="50" t="s">
        <v>279</v>
      </c>
      <c r="C36" s="51" t="s">
        <v>280</v>
      </c>
      <c r="D36" s="52" t="s">
        <v>128</v>
      </c>
      <c r="E36" s="54" t="s">
        <v>281</v>
      </c>
      <c r="F36" s="55" t="s">
        <v>282</v>
      </c>
      <c r="G36" s="55" t="s">
        <v>131</v>
      </c>
      <c r="H36" s="55" t="s">
        <v>132</v>
      </c>
      <c r="I36" s="54" t="s">
        <v>133</v>
      </c>
      <c r="J36" s="54" t="s">
        <v>183</v>
      </c>
      <c r="K36" s="54" t="s">
        <v>135</v>
      </c>
      <c r="L36" s="54" t="s">
        <v>136</v>
      </c>
      <c r="M36" s="56" t="s">
        <v>136</v>
      </c>
    </row>
    <row r="37" spans="1:13" ht="24" customHeight="1" x14ac:dyDescent="0.3">
      <c r="A37" s="49" t="s">
        <v>283</v>
      </c>
      <c r="B37" s="50" t="s">
        <v>284</v>
      </c>
      <c r="C37" s="51" t="s">
        <v>285</v>
      </c>
      <c r="D37" s="52" t="s">
        <v>286</v>
      </c>
      <c r="E37" s="54" t="s">
        <v>287</v>
      </c>
      <c r="F37" s="57" t="s">
        <v>153</v>
      </c>
      <c r="G37" s="55" t="s">
        <v>131</v>
      </c>
      <c r="H37" s="55" t="s">
        <v>132</v>
      </c>
      <c r="I37" s="54" t="s">
        <v>133</v>
      </c>
      <c r="J37" s="54" t="s">
        <v>138</v>
      </c>
      <c r="K37" s="54" t="s">
        <v>135</v>
      </c>
      <c r="L37" s="54" t="s">
        <v>136</v>
      </c>
      <c r="M37" s="56" t="s">
        <v>136</v>
      </c>
    </row>
    <row r="38" spans="1:13" ht="45" customHeight="1" x14ac:dyDescent="0.3">
      <c r="A38" s="49" t="s">
        <v>288</v>
      </c>
      <c r="B38" s="50" t="s">
        <v>289</v>
      </c>
      <c r="C38" s="51" t="s">
        <v>290</v>
      </c>
      <c r="D38" s="52" t="s">
        <v>128</v>
      </c>
      <c r="E38" s="58" t="s">
        <v>291</v>
      </c>
      <c r="F38" s="52" t="s">
        <v>292</v>
      </c>
      <c r="G38" s="52" t="s">
        <v>131</v>
      </c>
      <c r="H38" s="52" t="s">
        <v>132</v>
      </c>
      <c r="I38" s="58" t="s">
        <v>133</v>
      </c>
      <c r="J38" s="58" t="s">
        <v>183</v>
      </c>
      <c r="K38" s="58" t="s">
        <v>135</v>
      </c>
      <c r="L38" s="58" t="s">
        <v>136</v>
      </c>
      <c r="M38" s="60" t="s">
        <v>136</v>
      </c>
    </row>
    <row r="39" spans="1:13" ht="28.2" customHeight="1" x14ac:dyDescent="0.3">
      <c r="A39" s="49" t="s">
        <v>293</v>
      </c>
      <c r="B39" s="50" t="s">
        <v>294</v>
      </c>
      <c r="C39" s="51" t="s">
        <v>295</v>
      </c>
      <c r="D39" s="52" t="s">
        <v>139</v>
      </c>
      <c r="E39" s="54" t="s">
        <v>296</v>
      </c>
      <c r="F39" s="55" t="s">
        <v>297</v>
      </c>
      <c r="G39" s="55" t="s">
        <v>154</v>
      </c>
      <c r="H39" s="55" t="s">
        <v>140</v>
      </c>
      <c r="I39" s="54" t="s">
        <v>131</v>
      </c>
      <c r="J39" s="54" t="s">
        <v>138</v>
      </c>
      <c r="K39" s="54" t="s">
        <v>135</v>
      </c>
      <c r="L39" s="54" t="s">
        <v>260</v>
      </c>
      <c r="M39" s="56" t="s">
        <v>136</v>
      </c>
    </row>
    <row r="40" spans="1:13" x14ac:dyDescent="0.3">
      <c r="A40" s="49" t="s">
        <v>520</v>
      </c>
      <c r="B40" s="50" t="s">
        <v>460</v>
      </c>
      <c r="C40" s="51" t="s">
        <v>473</v>
      </c>
      <c r="D40" s="52" t="s">
        <v>139</v>
      </c>
      <c r="E40" s="54" t="s">
        <v>264</v>
      </c>
      <c r="F40" s="55" t="s">
        <v>493</v>
      </c>
      <c r="G40" s="55" t="s">
        <v>154</v>
      </c>
      <c r="H40" s="55" t="s">
        <v>140</v>
      </c>
      <c r="I40" s="54" t="s">
        <v>131</v>
      </c>
      <c r="J40" s="54" t="s">
        <v>138</v>
      </c>
      <c r="K40" s="54" t="s">
        <v>135</v>
      </c>
      <c r="L40" s="54" t="s">
        <v>260</v>
      </c>
      <c r="M40" s="56" t="s">
        <v>136</v>
      </c>
    </row>
    <row r="41" spans="1:13" ht="27" customHeight="1" x14ac:dyDescent="0.3">
      <c r="A41" s="49" t="s">
        <v>298</v>
      </c>
      <c r="B41" s="50" t="s">
        <v>299</v>
      </c>
      <c r="C41" s="51" t="s">
        <v>300</v>
      </c>
      <c r="D41" s="52" t="s">
        <v>151</v>
      </c>
      <c r="E41" s="54" t="s">
        <v>301</v>
      </c>
      <c r="F41" s="57" t="s">
        <v>153</v>
      </c>
      <c r="G41" s="55" t="s">
        <v>210</v>
      </c>
      <c r="H41" s="55" t="s">
        <v>140</v>
      </c>
      <c r="I41" s="54" t="s">
        <v>235</v>
      </c>
      <c r="J41" s="54" t="s">
        <v>138</v>
      </c>
      <c r="K41" s="54" t="s">
        <v>216</v>
      </c>
      <c r="L41" s="54" t="s">
        <v>136</v>
      </c>
      <c r="M41" s="56" t="s">
        <v>136</v>
      </c>
    </row>
    <row r="42" spans="1:13" ht="22.8" customHeight="1" x14ac:dyDescent="0.3">
      <c r="A42" s="49" t="s">
        <v>302</v>
      </c>
      <c r="B42" s="50" t="s">
        <v>303</v>
      </c>
      <c r="C42" s="51" t="s">
        <v>304</v>
      </c>
      <c r="D42" s="52" t="s">
        <v>128</v>
      </c>
      <c r="E42" s="54" t="s">
        <v>305</v>
      </c>
      <c r="F42" s="55" t="s">
        <v>306</v>
      </c>
      <c r="G42" s="55" t="s">
        <v>210</v>
      </c>
      <c r="H42" s="55" t="s">
        <v>132</v>
      </c>
      <c r="I42" s="54" t="s">
        <v>133</v>
      </c>
      <c r="J42" s="54" t="s">
        <v>183</v>
      </c>
      <c r="K42" s="54" t="s">
        <v>135</v>
      </c>
      <c r="L42" s="54" t="s">
        <v>136</v>
      </c>
      <c r="M42" s="56" t="s">
        <v>136</v>
      </c>
    </row>
    <row r="43" spans="1:13" x14ac:dyDescent="0.3">
      <c r="A43" s="49" t="s">
        <v>307</v>
      </c>
      <c r="B43" s="50" t="s">
        <v>308</v>
      </c>
      <c r="C43" s="51" t="s">
        <v>309</v>
      </c>
      <c r="D43" s="52" t="s">
        <v>151</v>
      </c>
      <c r="E43" s="54" t="s">
        <v>187</v>
      </c>
      <c r="F43" s="57" t="s">
        <v>153</v>
      </c>
      <c r="G43" s="55" t="s">
        <v>154</v>
      </c>
      <c r="H43" s="55" t="s">
        <v>140</v>
      </c>
      <c r="I43" s="54" t="s">
        <v>131</v>
      </c>
      <c r="J43" s="54" t="s">
        <v>310</v>
      </c>
      <c r="K43" s="54" t="s">
        <v>147</v>
      </c>
      <c r="L43" s="54" t="s">
        <v>136</v>
      </c>
      <c r="M43" s="56" t="s">
        <v>136</v>
      </c>
    </row>
    <row r="44" spans="1:13" ht="24" customHeight="1" x14ac:dyDescent="0.3">
      <c r="A44" s="49" t="s">
        <v>311</v>
      </c>
      <c r="B44" s="50" t="s">
        <v>312</v>
      </c>
      <c r="C44" s="51" t="s">
        <v>313</v>
      </c>
      <c r="D44" s="52" t="s">
        <v>139</v>
      </c>
      <c r="E44" s="54" t="s">
        <v>187</v>
      </c>
      <c r="F44" s="55" t="s">
        <v>314</v>
      </c>
      <c r="G44" s="55" t="s">
        <v>154</v>
      </c>
      <c r="H44" s="55" t="s">
        <v>140</v>
      </c>
      <c r="I44" s="54" t="s">
        <v>131</v>
      </c>
      <c r="J44" s="61" t="s">
        <v>315</v>
      </c>
      <c r="K44" s="54" t="s">
        <v>141</v>
      </c>
      <c r="L44" s="54" t="s">
        <v>136</v>
      </c>
      <c r="M44" s="56" t="s">
        <v>136</v>
      </c>
    </row>
    <row r="45" spans="1:13" ht="15.6" x14ac:dyDescent="0.3">
      <c r="A45" s="49" t="s">
        <v>519</v>
      </c>
      <c r="B45" s="50" t="s">
        <v>462</v>
      </c>
      <c r="C45" s="51" t="s">
        <v>474</v>
      </c>
      <c r="D45" s="52" t="s">
        <v>151</v>
      </c>
      <c r="E45" s="54" t="s">
        <v>416</v>
      </c>
      <c r="F45" s="52" t="s">
        <v>494</v>
      </c>
      <c r="G45" s="55" t="s">
        <v>131</v>
      </c>
      <c r="H45" s="55" t="s">
        <v>140</v>
      </c>
      <c r="I45" s="54" t="s">
        <v>131</v>
      </c>
      <c r="J45" s="61" t="s">
        <v>138</v>
      </c>
      <c r="K45" s="54" t="s">
        <v>135</v>
      </c>
      <c r="L45" s="54" t="s">
        <v>136</v>
      </c>
      <c r="M45" s="56" t="s">
        <v>136</v>
      </c>
    </row>
    <row r="46" spans="1:13" ht="19.2" customHeight="1" x14ac:dyDescent="0.3">
      <c r="A46" s="49" t="s">
        <v>316</v>
      </c>
      <c r="B46" s="50" t="s">
        <v>317</v>
      </c>
      <c r="C46" s="51" t="s">
        <v>318</v>
      </c>
      <c r="D46" s="52" t="s">
        <v>151</v>
      </c>
      <c r="E46" s="54" t="s">
        <v>319</v>
      </c>
      <c r="F46" s="57" t="s">
        <v>153</v>
      </c>
      <c r="G46" s="55" t="s">
        <v>154</v>
      </c>
      <c r="H46" s="55" t="s">
        <v>140</v>
      </c>
      <c r="I46" s="54" t="s">
        <v>131</v>
      </c>
      <c r="J46" s="54" t="s">
        <v>183</v>
      </c>
      <c r="K46" s="54" t="s">
        <v>141</v>
      </c>
      <c r="L46" s="54" t="s">
        <v>136</v>
      </c>
      <c r="M46" s="56" t="s">
        <v>136</v>
      </c>
    </row>
    <row r="47" spans="1:13" ht="15.6" x14ac:dyDescent="0.3">
      <c r="A47" s="49" t="s">
        <v>518</v>
      </c>
      <c r="B47" s="50" t="s">
        <v>461</v>
      </c>
      <c r="C47" s="51" t="s">
        <v>475</v>
      </c>
      <c r="D47" s="52" t="s">
        <v>151</v>
      </c>
      <c r="E47" s="54" t="s">
        <v>139</v>
      </c>
      <c r="F47" s="52" t="s">
        <v>495</v>
      </c>
      <c r="G47" s="55" t="s">
        <v>131</v>
      </c>
      <c r="H47" s="55" t="s">
        <v>140</v>
      </c>
      <c r="I47" s="54" t="s">
        <v>131</v>
      </c>
      <c r="J47" s="54" t="s">
        <v>138</v>
      </c>
      <c r="K47" s="54" t="s">
        <v>216</v>
      </c>
      <c r="L47" s="54" t="s">
        <v>485</v>
      </c>
      <c r="M47" s="56" t="s">
        <v>136</v>
      </c>
    </row>
    <row r="48" spans="1:13" ht="23.4" customHeight="1" x14ac:dyDescent="0.3">
      <c r="A48" s="49" t="s">
        <v>320</v>
      </c>
      <c r="B48" s="50" t="s">
        <v>321</v>
      </c>
      <c r="C48" s="51" t="s">
        <v>322</v>
      </c>
      <c r="D48" s="52" t="s">
        <v>139</v>
      </c>
      <c r="E48" s="54" t="s">
        <v>323</v>
      </c>
      <c r="F48" s="55" t="s">
        <v>324</v>
      </c>
      <c r="G48" s="55" t="s">
        <v>154</v>
      </c>
      <c r="H48" s="55" t="s">
        <v>140</v>
      </c>
      <c r="I48" s="54" t="s">
        <v>131</v>
      </c>
      <c r="J48" s="54" t="s">
        <v>160</v>
      </c>
      <c r="K48" s="54" t="s">
        <v>147</v>
      </c>
      <c r="L48" s="54" t="s">
        <v>136</v>
      </c>
      <c r="M48" s="56" t="s">
        <v>136</v>
      </c>
    </row>
    <row r="49" spans="1:13" ht="22.2" customHeight="1" x14ac:dyDescent="0.3">
      <c r="A49" s="49" t="s">
        <v>325</v>
      </c>
      <c r="B49" s="50" t="s">
        <v>326</v>
      </c>
      <c r="C49" s="51" t="s">
        <v>327</v>
      </c>
      <c r="D49" s="52" t="s">
        <v>139</v>
      </c>
      <c r="E49" s="54" t="s">
        <v>187</v>
      </c>
      <c r="F49" s="55" t="s">
        <v>328</v>
      </c>
      <c r="G49" s="55" t="s">
        <v>154</v>
      </c>
      <c r="H49" s="55" t="s">
        <v>140</v>
      </c>
      <c r="I49" s="54" t="s">
        <v>131</v>
      </c>
      <c r="J49" s="54" t="s">
        <v>183</v>
      </c>
      <c r="K49" s="54" t="s">
        <v>147</v>
      </c>
      <c r="L49" s="54" t="s">
        <v>136</v>
      </c>
      <c r="M49" s="56" t="s">
        <v>136</v>
      </c>
    </row>
    <row r="50" spans="1:13" ht="24" customHeight="1" x14ac:dyDescent="0.3">
      <c r="A50" s="49" t="s">
        <v>329</v>
      </c>
      <c r="B50" s="50" t="s">
        <v>330</v>
      </c>
      <c r="C50" s="51" t="s">
        <v>331</v>
      </c>
      <c r="D50" s="52" t="s">
        <v>139</v>
      </c>
      <c r="E50" s="54" t="s">
        <v>187</v>
      </c>
      <c r="F50" s="55" t="s">
        <v>332</v>
      </c>
      <c r="G50" s="55" t="s">
        <v>154</v>
      </c>
      <c r="H50" s="55" t="s">
        <v>140</v>
      </c>
      <c r="I50" s="54" t="s">
        <v>131</v>
      </c>
      <c r="J50" s="54" t="s">
        <v>138</v>
      </c>
      <c r="K50" s="54" t="s">
        <v>141</v>
      </c>
      <c r="L50" s="54" t="s">
        <v>136</v>
      </c>
      <c r="M50" s="56" t="s">
        <v>136</v>
      </c>
    </row>
    <row r="51" spans="1:13" ht="15.6" x14ac:dyDescent="0.3">
      <c r="A51" s="49" t="s">
        <v>517</v>
      </c>
      <c r="B51" s="50" t="s">
        <v>463</v>
      </c>
      <c r="C51" s="51" t="s">
        <v>476</v>
      </c>
      <c r="D51" s="52" t="s">
        <v>151</v>
      </c>
      <c r="E51" s="54" t="s">
        <v>187</v>
      </c>
      <c r="F51" s="52" t="s">
        <v>496</v>
      </c>
      <c r="G51" s="55" t="s">
        <v>131</v>
      </c>
      <c r="H51" s="55" t="s">
        <v>140</v>
      </c>
      <c r="I51" s="54" t="s">
        <v>235</v>
      </c>
      <c r="J51" s="54" t="s">
        <v>183</v>
      </c>
      <c r="K51" s="54" t="s">
        <v>135</v>
      </c>
      <c r="L51" s="54" t="s">
        <v>136</v>
      </c>
      <c r="M51" s="56" t="s">
        <v>136</v>
      </c>
    </row>
    <row r="52" spans="1:13" ht="15.6" x14ac:dyDescent="0.3">
      <c r="A52" s="49" t="s">
        <v>333</v>
      </c>
      <c r="B52" s="50" t="s">
        <v>334</v>
      </c>
      <c r="C52" s="51" t="s">
        <v>335</v>
      </c>
      <c r="D52" s="52" t="s">
        <v>151</v>
      </c>
      <c r="E52" s="54" t="s">
        <v>216</v>
      </c>
      <c r="F52" s="55" t="s">
        <v>336</v>
      </c>
      <c r="G52" s="55" t="s">
        <v>210</v>
      </c>
      <c r="H52" s="55" t="s">
        <v>226</v>
      </c>
      <c r="I52" s="54" t="s">
        <v>131</v>
      </c>
      <c r="J52" s="54" t="s">
        <v>183</v>
      </c>
      <c r="K52" s="54" t="s">
        <v>135</v>
      </c>
      <c r="L52" s="54" t="s">
        <v>136</v>
      </c>
      <c r="M52" s="56" t="s">
        <v>136</v>
      </c>
    </row>
    <row r="53" spans="1:13" ht="15.6" x14ac:dyDescent="0.3">
      <c r="A53" s="49" t="s">
        <v>337</v>
      </c>
      <c r="B53" s="50" t="s">
        <v>338</v>
      </c>
      <c r="C53" s="51" t="s">
        <v>339</v>
      </c>
      <c r="D53" s="52" t="s">
        <v>128</v>
      </c>
      <c r="E53" s="54" t="s">
        <v>340</v>
      </c>
      <c r="F53" s="55" t="s">
        <v>341</v>
      </c>
      <c r="G53" s="55" t="s">
        <v>210</v>
      </c>
      <c r="H53" s="55" t="s">
        <v>140</v>
      </c>
      <c r="I53" s="54" t="s">
        <v>235</v>
      </c>
      <c r="J53" s="54" t="s">
        <v>183</v>
      </c>
      <c r="K53" s="54" t="s">
        <v>135</v>
      </c>
      <c r="L53" s="54" t="s">
        <v>136</v>
      </c>
      <c r="M53" s="56" t="s">
        <v>136</v>
      </c>
    </row>
    <row r="54" spans="1:13" ht="17.399999999999999" customHeight="1" x14ac:dyDescent="0.3">
      <c r="A54" s="59" t="s">
        <v>342</v>
      </c>
      <c r="B54" s="50" t="s">
        <v>343</v>
      </c>
      <c r="C54" s="51" t="s">
        <v>344</v>
      </c>
      <c r="D54" s="52" t="s">
        <v>128</v>
      </c>
      <c r="E54" s="54" t="s">
        <v>345</v>
      </c>
      <c r="F54" s="55" t="s">
        <v>346</v>
      </c>
      <c r="G54" s="55" t="s">
        <v>210</v>
      </c>
      <c r="H54" s="55" t="s">
        <v>140</v>
      </c>
      <c r="I54" s="54" t="s">
        <v>131</v>
      </c>
      <c r="J54" s="54" t="s">
        <v>138</v>
      </c>
      <c r="K54" s="54" t="s">
        <v>135</v>
      </c>
      <c r="L54" s="54" t="s">
        <v>136</v>
      </c>
      <c r="M54" s="56" t="s">
        <v>136</v>
      </c>
    </row>
    <row r="55" spans="1:13" ht="18.600000000000001" customHeight="1" x14ac:dyDescent="0.3">
      <c r="A55" s="49" t="s">
        <v>347</v>
      </c>
      <c r="B55" s="50" t="s">
        <v>348</v>
      </c>
      <c r="C55" s="51" t="s">
        <v>349</v>
      </c>
      <c r="D55" s="52" t="s">
        <v>151</v>
      </c>
      <c r="E55" s="54" t="s">
        <v>350</v>
      </c>
      <c r="F55" s="57" t="s">
        <v>153</v>
      </c>
      <c r="G55" s="55" t="s">
        <v>210</v>
      </c>
      <c r="H55" s="55" t="s">
        <v>140</v>
      </c>
      <c r="I55" s="54" t="s">
        <v>131</v>
      </c>
      <c r="J55" s="54" t="s">
        <v>138</v>
      </c>
      <c r="K55" s="54" t="s">
        <v>135</v>
      </c>
      <c r="L55" s="54" t="s">
        <v>136</v>
      </c>
      <c r="M55" s="56" t="s">
        <v>136</v>
      </c>
    </row>
    <row r="56" spans="1:13" ht="42" customHeight="1" x14ac:dyDescent="0.3">
      <c r="A56" s="49" t="s">
        <v>351</v>
      </c>
      <c r="B56" s="50" t="s">
        <v>352</v>
      </c>
      <c r="C56" s="51" t="s">
        <v>353</v>
      </c>
      <c r="D56" s="52" t="s">
        <v>139</v>
      </c>
      <c r="E56" s="54" t="s">
        <v>354</v>
      </c>
      <c r="F56" s="55" t="s">
        <v>355</v>
      </c>
      <c r="G56" s="55" t="s">
        <v>154</v>
      </c>
      <c r="H56" s="55" t="s">
        <v>226</v>
      </c>
      <c r="I56" s="54" t="s">
        <v>235</v>
      </c>
      <c r="J56" s="54" t="s">
        <v>138</v>
      </c>
      <c r="K56" s="54" t="s">
        <v>135</v>
      </c>
      <c r="L56" s="54">
        <v>3</v>
      </c>
      <c r="M56" s="56" t="s">
        <v>136</v>
      </c>
    </row>
    <row r="57" spans="1:13" ht="35.4" customHeight="1" x14ac:dyDescent="0.3">
      <c r="A57" s="49" t="s">
        <v>356</v>
      </c>
      <c r="B57" s="50" t="s">
        <v>357</v>
      </c>
      <c r="C57" s="51" t="s">
        <v>358</v>
      </c>
      <c r="D57" s="52" t="s">
        <v>139</v>
      </c>
      <c r="E57" s="54" t="s">
        <v>359</v>
      </c>
      <c r="F57" s="55" t="s">
        <v>360</v>
      </c>
      <c r="G57" s="55" t="s">
        <v>154</v>
      </c>
      <c r="H57" s="55" t="s">
        <v>140</v>
      </c>
      <c r="I57" s="54" t="s">
        <v>235</v>
      </c>
      <c r="J57" s="54" t="s">
        <v>138</v>
      </c>
      <c r="K57" s="54" t="s">
        <v>135</v>
      </c>
      <c r="L57" s="54" t="s">
        <v>136</v>
      </c>
      <c r="M57" s="56" t="s">
        <v>136</v>
      </c>
    </row>
    <row r="58" spans="1:13" x14ac:dyDescent="0.3">
      <c r="A58" s="49" t="s">
        <v>361</v>
      </c>
      <c r="B58" s="50" t="s">
        <v>362</v>
      </c>
      <c r="C58" s="51" t="s">
        <v>363</v>
      </c>
      <c r="D58" s="52" t="s">
        <v>151</v>
      </c>
      <c r="E58" s="54" t="s">
        <v>364</v>
      </c>
      <c r="F58" s="57" t="s">
        <v>153</v>
      </c>
      <c r="G58" s="55" t="s">
        <v>210</v>
      </c>
      <c r="H58" s="55" t="s">
        <v>140</v>
      </c>
      <c r="I58" s="54" t="s">
        <v>131</v>
      </c>
      <c r="J58" s="54" t="s">
        <v>183</v>
      </c>
      <c r="K58" s="54" t="s">
        <v>135</v>
      </c>
      <c r="L58" s="54" t="s">
        <v>136</v>
      </c>
      <c r="M58" s="56" t="s">
        <v>136</v>
      </c>
    </row>
    <row r="59" spans="1:13" x14ac:dyDescent="0.3">
      <c r="A59" s="49" t="s">
        <v>365</v>
      </c>
      <c r="B59" s="50" t="s">
        <v>366</v>
      </c>
      <c r="C59" s="51" t="s">
        <v>367</v>
      </c>
      <c r="D59" s="52" t="s">
        <v>151</v>
      </c>
      <c r="E59" s="54" t="s">
        <v>368</v>
      </c>
      <c r="F59" s="57" t="s">
        <v>153</v>
      </c>
      <c r="G59" s="55" t="s">
        <v>131</v>
      </c>
      <c r="H59" s="55" t="s">
        <v>140</v>
      </c>
      <c r="I59" s="54" t="s">
        <v>235</v>
      </c>
      <c r="J59" s="61" t="s">
        <v>369</v>
      </c>
      <c r="K59" s="54" t="s">
        <v>135</v>
      </c>
      <c r="L59" s="54" t="s">
        <v>136</v>
      </c>
      <c r="M59" s="56" t="s">
        <v>136</v>
      </c>
    </row>
    <row r="60" spans="1:13" x14ac:dyDescent="0.3">
      <c r="A60" s="49" t="s">
        <v>516</v>
      </c>
      <c r="B60" s="50" t="s">
        <v>370</v>
      </c>
      <c r="C60" s="51" t="s">
        <v>371</v>
      </c>
      <c r="D60" s="52" t="s">
        <v>151</v>
      </c>
      <c r="E60" s="54" t="s">
        <v>187</v>
      </c>
      <c r="F60" s="57" t="s">
        <v>153</v>
      </c>
      <c r="G60" s="55" t="s">
        <v>210</v>
      </c>
      <c r="H60" s="55" t="s">
        <v>140</v>
      </c>
      <c r="I60" s="54" t="s">
        <v>235</v>
      </c>
      <c r="J60" s="54" t="s">
        <v>138</v>
      </c>
      <c r="K60" s="54" t="s">
        <v>135</v>
      </c>
      <c r="L60" s="54" t="s">
        <v>136</v>
      </c>
      <c r="M60" s="56" t="s">
        <v>136</v>
      </c>
    </row>
    <row r="61" spans="1:13" ht="15.6" x14ac:dyDescent="0.3">
      <c r="A61" s="49" t="s">
        <v>372</v>
      </c>
      <c r="B61" s="50" t="s">
        <v>373</v>
      </c>
      <c r="C61" s="51" t="s">
        <v>374</v>
      </c>
      <c r="D61" s="52" t="s">
        <v>128</v>
      </c>
      <c r="E61" s="54" t="s">
        <v>128</v>
      </c>
      <c r="F61" s="55" t="s">
        <v>375</v>
      </c>
      <c r="G61" s="55" t="s">
        <v>154</v>
      </c>
      <c r="H61" s="55" t="s">
        <v>140</v>
      </c>
      <c r="I61" s="54" t="s">
        <v>235</v>
      </c>
      <c r="J61" s="54" t="s">
        <v>138</v>
      </c>
      <c r="K61" s="54" t="s">
        <v>135</v>
      </c>
      <c r="L61" s="54" t="s">
        <v>136</v>
      </c>
      <c r="M61" s="56" t="s">
        <v>136</v>
      </c>
    </row>
    <row r="62" spans="1:13" ht="30.6" customHeight="1" x14ac:dyDescent="0.3">
      <c r="A62" s="49" t="s">
        <v>376</v>
      </c>
      <c r="B62" s="50" t="s">
        <v>377</v>
      </c>
      <c r="C62" s="51" t="s">
        <v>378</v>
      </c>
      <c r="D62" s="52" t="s">
        <v>139</v>
      </c>
      <c r="E62" s="54" t="s">
        <v>379</v>
      </c>
      <c r="F62" s="57" t="s">
        <v>265</v>
      </c>
      <c r="G62" s="55" t="s">
        <v>154</v>
      </c>
      <c r="H62" s="55" t="s">
        <v>226</v>
      </c>
      <c r="I62" s="54" t="s">
        <v>235</v>
      </c>
      <c r="J62" s="54" t="s">
        <v>183</v>
      </c>
      <c r="K62" s="54" t="s">
        <v>141</v>
      </c>
      <c r="L62" s="54">
        <v>3</v>
      </c>
      <c r="M62" s="56" t="s">
        <v>260</v>
      </c>
    </row>
    <row r="63" spans="1:13" ht="37.799999999999997" customHeight="1" x14ac:dyDescent="0.3">
      <c r="A63" s="49" t="s">
        <v>380</v>
      </c>
      <c r="B63" s="50" t="s">
        <v>381</v>
      </c>
      <c r="C63" s="51" t="s">
        <v>382</v>
      </c>
      <c r="D63" s="52" t="s">
        <v>139</v>
      </c>
      <c r="E63" s="54" t="s">
        <v>383</v>
      </c>
      <c r="F63" s="54" t="s">
        <v>384</v>
      </c>
      <c r="G63" s="55" t="s">
        <v>385</v>
      </c>
      <c r="H63" s="55" t="s">
        <v>140</v>
      </c>
      <c r="I63" s="54" t="s">
        <v>235</v>
      </c>
      <c r="J63" s="54" t="s">
        <v>310</v>
      </c>
      <c r="K63" s="54" t="s">
        <v>141</v>
      </c>
      <c r="L63" s="54" t="s">
        <v>260</v>
      </c>
      <c r="M63" s="56" t="s">
        <v>136</v>
      </c>
    </row>
    <row r="64" spans="1:13" ht="15.6" x14ac:dyDescent="0.3">
      <c r="A64" s="49" t="s">
        <v>514</v>
      </c>
      <c r="B64" s="50" t="s">
        <v>386</v>
      </c>
      <c r="C64" s="51" t="s">
        <v>387</v>
      </c>
      <c r="D64" s="52" t="s">
        <v>128</v>
      </c>
      <c r="E64" s="54" t="s">
        <v>388</v>
      </c>
      <c r="F64" s="55" t="s">
        <v>389</v>
      </c>
      <c r="G64" s="55" t="s">
        <v>131</v>
      </c>
      <c r="H64" s="55" t="s">
        <v>226</v>
      </c>
      <c r="I64" s="54" t="s">
        <v>235</v>
      </c>
      <c r="J64" s="54" t="s">
        <v>183</v>
      </c>
      <c r="K64" s="54" t="s">
        <v>141</v>
      </c>
      <c r="L64" s="54">
        <v>3</v>
      </c>
      <c r="M64" s="56" t="s">
        <v>136</v>
      </c>
    </row>
    <row r="65" spans="1:13" ht="21" customHeight="1" x14ac:dyDescent="0.3">
      <c r="A65" s="49" t="s">
        <v>513</v>
      </c>
      <c r="B65" s="50" t="s">
        <v>390</v>
      </c>
      <c r="C65" s="51" t="s">
        <v>477</v>
      </c>
      <c r="D65" s="52" t="s">
        <v>139</v>
      </c>
      <c r="E65" s="54" t="s">
        <v>498</v>
      </c>
      <c r="F65" s="55" t="s">
        <v>216</v>
      </c>
      <c r="G65" s="55" t="s">
        <v>154</v>
      </c>
      <c r="H65" s="55" t="s">
        <v>140</v>
      </c>
      <c r="I65" s="54" t="s">
        <v>131</v>
      </c>
      <c r="J65" s="54" t="s">
        <v>497</v>
      </c>
      <c r="K65" s="54" t="s">
        <v>141</v>
      </c>
      <c r="L65" s="54">
        <v>3</v>
      </c>
      <c r="M65" s="56" t="s">
        <v>260</v>
      </c>
    </row>
    <row r="66" spans="1:13" ht="15.6" x14ac:dyDescent="0.3">
      <c r="A66" s="49" t="s">
        <v>515</v>
      </c>
      <c r="B66" s="50" t="s">
        <v>464</v>
      </c>
      <c r="C66" s="51" t="s">
        <v>478</v>
      </c>
      <c r="D66" s="52" t="s">
        <v>151</v>
      </c>
      <c r="E66" s="54" t="s">
        <v>187</v>
      </c>
      <c r="F66" s="52" t="s">
        <v>499</v>
      </c>
      <c r="G66" s="55" t="s">
        <v>131</v>
      </c>
      <c r="H66" s="55" t="s">
        <v>140</v>
      </c>
      <c r="I66" s="54" t="s">
        <v>131</v>
      </c>
      <c r="J66" s="54" t="s">
        <v>138</v>
      </c>
      <c r="K66" s="54" t="s">
        <v>141</v>
      </c>
      <c r="L66" s="54" t="s">
        <v>136</v>
      </c>
      <c r="M66" s="56" t="s">
        <v>136</v>
      </c>
    </row>
    <row r="67" spans="1:13" ht="33" customHeight="1" x14ac:dyDescent="0.3">
      <c r="A67" s="49" t="s">
        <v>391</v>
      </c>
      <c r="B67" s="50" t="s">
        <v>392</v>
      </c>
      <c r="C67" s="51" t="s">
        <v>393</v>
      </c>
      <c r="D67" s="52" t="s">
        <v>151</v>
      </c>
      <c r="E67" s="54" t="s">
        <v>394</v>
      </c>
      <c r="F67" s="55" t="s">
        <v>395</v>
      </c>
      <c r="G67" s="55" t="s">
        <v>154</v>
      </c>
      <c r="H67" s="55" t="s">
        <v>140</v>
      </c>
      <c r="I67" s="54" t="s">
        <v>131</v>
      </c>
      <c r="J67" s="54" t="s">
        <v>172</v>
      </c>
      <c r="K67" s="54"/>
      <c r="L67" s="54" t="s">
        <v>136</v>
      </c>
      <c r="M67" s="56" t="s">
        <v>136</v>
      </c>
    </row>
    <row r="68" spans="1:13" ht="25.8" customHeight="1" x14ac:dyDescent="0.3">
      <c r="A68" s="49" t="s">
        <v>396</v>
      </c>
      <c r="B68" s="50" t="s">
        <v>397</v>
      </c>
      <c r="C68" s="51" t="s">
        <v>398</v>
      </c>
      <c r="D68" s="52" t="s">
        <v>139</v>
      </c>
      <c r="E68" s="54" t="s">
        <v>399</v>
      </c>
      <c r="F68" s="55" t="s">
        <v>400</v>
      </c>
      <c r="G68" s="55" t="s">
        <v>210</v>
      </c>
      <c r="H68" s="55" t="s">
        <v>140</v>
      </c>
      <c r="I68" s="54" t="s">
        <v>131</v>
      </c>
      <c r="J68" s="54" t="s">
        <v>138</v>
      </c>
      <c r="K68" s="54" t="s">
        <v>135</v>
      </c>
      <c r="L68" s="54" t="s">
        <v>136</v>
      </c>
      <c r="M68" s="56" t="s">
        <v>136</v>
      </c>
    </row>
    <row r="69" spans="1:13" ht="40.200000000000003" customHeight="1" x14ac:dyDescent="0.3">
      <c r="A69" s="49" t="s">
        <v>401</v>
      </c>
      <c r="B69" s="50" t="s">
        <v>402</v>
      </c>
      <c r="C69" s="51" t="s">
        <v>403</v>
      </c>
      <c r="D69" s="52" t="s">
        <v>139</v>
      </c>
      <c r="E69" s="54" t="s">
        <v>404</v>
      </c>
      <c r="F69" s="54" t="s">
        <v>405</v>
      </c>
      <c r="G69" s="55" t="s">
        <v>131</v>
      </c>
      <c r="H69" s="55" t="s">
        <v>140</v>
      </c>
      <c r="I69" s="54" t="s">
        <v>131</v>
      </c>
      <c r="J69" s="54" t="s">
        <v>138</v>
      </c>
      <c r="K69" s="54" t="s">
        <v>135</v>
      </c>
      <c r="L69" s="54" t="s">
        <v>136</v>
      </c>
      <c r="M69" s="56" t="s">
        <v>136</v>
      </c>
    </row>
    <row r="70" spans="1:13" ht="40.200000000000003" customHeight="1" x14ac:dyDescent="0.3">
      <c r="A70" s="49" t="s">
        <v>101</v>
      </c>
      <c r="B70" s="50" t="s">
        <v>614</v>
      </c>
      <c r="C70" s="51" t="s">
        <v>615</v>
      </c>
      <c r="D70" s="52" t="s">
        <v>151</v>
      </c>
      <c r="E70" s="54" t="s">
        <v>616</v>
      </c>
      <c r="F70" s="54" t="s">
        <v>617</v>
      </c>
      <c r="G70" s="55" t="s">
        <v>210</v>
      </c>
      <c r="H70" s="55" t="s">
        <v>140</v>
      </c>
      <c r="I70" s="54" t="s">
        <v>235</v>
      </c>
      <c r="J70" s="54" t="s">
        <v>138</v>
      </c>
      <c r="K70" s="54" t="s">
        <v>135</v>
      </c>
      <c r="L70" s="54" t="s">
        <v>136</v>
      </c>
      <c r="M70" s="56" t="s">
        <v>136</v>
      </c>
    </row>
    <row r="71" spans="1:13" ht="15.6" x14ac:dyDescent="0.3">
      <c r="A71" s="49" t="s">
        <v>406</v>
      </c>
      <c r="B71" s="50" t="s">
        <v>407</v>
      </c>
      <c r="C71" s="51" t="s">
        <v>408</v>
      </c>
      <c r="D71" s="52" t="s">
        <v>128</v>
      </c>
      <c r="E71" s="54" t="s">
        <v>128</v>
      </c>
      <c r="F71" s="57" t="s">
        <v>137</v>
      </c>
      <c r="G71" s="55" t="s">
        <v>131</v>
      </c>
      <c r="H71" s="55" t="s">
        <v>132</v>
      </c>
      <c r="I71" s="54" t="s">
        <v>133</v>
      </c>
      <c r="J71" s="54" t="s">
        <v>183</v>
      </c>
      <c r="K71" s="54" t="s">
        <v>147</v>
      </c>
      <c r="L71" s="54" t="s">
        <v>136</v>
      </c>
      <c r="M71" s="56" t="s">
        <v>136</v>
      </c>
    </row>
    <row r="72" spans="1:13" ht="30" customHeight="1" x14ac:dyDescent="0.3">
      <c r="A72" s="49" t="s">
        <v>409</v>
      </c>
      <c r="B72" s="50" t="s">
        <v>410</v>
      </c>
      <c r="C72" s="51" t="s">
        <v>411</v>
      </c>
      <c r="D72" s="52" t="s">
        <v>151</v>
      </c>
      <c r="E72" s="54" t="s">
        <v>412</v>
      </c>
      <c r="F72" s="57" t="s">
        <v>153</v>
      </c>
      <c r="G72" s="55" t="s">
        <v>210</v>
      </c>
      <c r="H72" s="55" t="s">
        <v>140</v>
      </c>
      <c r="I72" s="54" t="s">
        <v>235</v>
      </c>
      <c r="J72" s="54" t="s">
        <v>183</v>
      </c>
      <c r="K72" s="54" t="s">
        <v>135</v>
      </c>
      <c r="L72" s="54" t="s">
        <v>136</v>
      </c>
      <c r="M72" s="56" t="s">
        <v>136</v>
      </c>
    </row>
    <row r="73" spans="1:13" ht="27.6" customHeight="1" x14ac:dyDescent="0.3">
      <c r="A73" s="59" t="s">
        <v>413</v>
      </c>
      <c r="B73" s="50" t="s">
        <v>414</v>
      </c>
      <c r="C73" s="51" t="s">
        <v>415</v>
      </c>
      <c r="D73" s="52" t="s">
        <v>151</v>
      </c>
      <c r="E73" s="54" t="s">
        <v>416</v>
      </c>
      <c r="F73" s="57" t="s">
        <v>153</v>
      </c>
      <c r="G73" s="55" t="s">
        <v>131</v>
      </c>
      <c r="H73" s="55" t="s">
        <v>140</v>
      </c>
      <c r="I73" s="54" t="s">
        <v>235</v>
      </c>
      <c r="J73" s="54" t="s">
        <v>183</v>
      </c>
      <c r="K73" s="54" t="s">
        <v>135</v>
      </c>
      <c r="L73" s="54" t="s">
        <v>136</v>
      </c>
      <c r="M73" s="56" t="s">
        <v>136</v>
      </c>
    </row>
    <row r="74" spans="1:13" ht="39" customHeight="1" x14ac:dyDescent="0.3">
      <c r="A74" s="59" t="s">
        <v>417</v>
      </c>
      <c r="B74" s="50" t="s">
        <v>418</v>
      </c>
      <c r="C74" s="51" t="s">
        <v>419</v>
      </c>
      <c r="D74" s="52" t="s">
        <v>128</v>
      </c>
      <c r="E74" s="54" t="s">
        <v>420</v>
      </c>
      <c r="F74" s="54" t="s">
        <v>421</v>
      </c>
      <c r="G74" s="55" t="s">
        <v>131</v>
      </c>
      <c r="H74" s="55" t="s">
        <v>140</v>
      </c>
      <c r="I74" s="54" t="s">
        <v>131</v>
      </c>
      <c r="J74" s="54" t="s">
        <v>138</v>
      </c>
      <c r="K74" s="54" t="s">
        <v>135</v>
      </c>
      <c r="L74" s="54" t="s">
        <v>136</v>
      </c>
      <c r="M74" s="56" t="s">
        <v>136</v>
      </c>
    </row>
    <row r="75" spans="1:13" ht="19.8" customHeight="1" x14ac:dyDescent="0.3">
      <c r="A75" s="49" t="s">
        <v>422</v>
      </c>
      <c r="B75" s="50" t="s">
        <v>423</v>
      </c>
      <c r="C75" s="51" t="s">
        <v>424</v>
      </c>
      <c r="D75" s="52" t="s">
        <v>151</v>
      </c>
      <c r="E75" s="54" t="s">
        <v>425</v>
      </c>
      <c r="F75" s="57" t="s">
        <v>153</v>
      </c>
      <c r="G75" s="55" t="s">
        <v>210</v>
      </c>
      <c r="H75" s="55" t="s">
        <v>140</v>
      </c>
      <c r="I75" s="54" t="s">
        <v>235</v>
      </c>
      <c r="J75" s="54" t="s">
        <v>138</v>
      </c>
      <c r="K75" s="54" t="s">
        <v>147</v>
      </c>
      <c r="L75" s="54" t="s">
        <v>136</v>
      </c>
      <c r="M75" s="56" t="s">
        <v>136</v>
      </c>
    </row>
    <row r="76" spans="1:13" ht="50.4" customHeight="1" x14ac:dyDescent="0.3">
      <c r="A76" s="49" t="s">
        <v>426</v>
      </c>
      <c r="B76" s="50" t="s">
        <v>427</v>
      </c>
      <c r="C76" s="51" t="s">
        <v>428</v>
      </c>
      <c r="D76" s="52" t="s">
        <v>139</v>
      </c>
      <c r="E76" s="54" t="s">
        <v>429</v>
      </c>
      <c r="F76" s="55" t="s">
        <v>430</v>
      </c>
      <c r="G76" s="55" t="s">
        <v>210</v>
      </c>
      <c r="H76" s="55" t="s">
        <v>140</v>
      </c>
      <c r="I76" s="54" t="s">
        <v>235</v>
      </c>
      <c r="J76" s="54" t="s">
        <v>138</v>
      </c>
      <c r="K76" s="54" t="s">
        <v>147</v>
      </c>
      <c r="L76" s="54" t="s">
        <v>136</v>
      </c>
      <c r="M76" s="56" t="s">
        <v>136</v>
      </c>
    </row>
    <row r="77" spans="1:13" ht="15.6" x14ac:dyDescent="0.3">
      <c r="A77" s="49" t="s">
        <v>502</v>
      </c>
      <c r="B77" s="50" t="s">
        <v>465</v>
      </c>
      <c r="C77" s="51" t="s">
        <v>479</v>
      </c>
      <c r="D77" s="52" t="s">
        <v>151</v>
      </c>
      <c r="E77" s="54" t="s">
        <v>187</v>
      </c>
      <c r="F77" s="52" t="s">
        <v>501</v>
      </c>
      <c r="G77" s="55" t="s">
        <v>210</v>
      </c>
      <c r="H77" s="55" t="s">
        <v>140</v>
      </c>
      <c r="I77" s="54" t="s">
        <v>131</v>
      </c>
      <c r="J77" s="54" t="s">
        <v>138</v>
      </c>
      <c r="K77" s="54" t="s">
        <v>141</v>
      </c>
      <c r="L77" s="54" t="s">
        <v>136</v>
      </c>
      <c r="M77" s="56" t="s">
        <v>136</v>
      </c>
    </row>
    <row r="78" spans="1:13" ht="15.6" x14ac:dyDescent="0.35">
      <c r="A78" s="49" t="s">
        <v>503</v>
      </c>
      <c r="B78" s="50" t="s">
        <v>466</v>
      </c>
      <c r="C78" s="51" t="s">
        <v>480</v>
      </c>
      <c r="D78" s="52" t="s">
        <v>151</v>
      </c>
      <c r="E78" s="54" t="s">
        <v>187</v>
      </c>
      <c r="F78" s="80" t="s">
        <v>504</v>
      </c>
      <c r="G78" s="55" t="s">
        <v>210</v>
      </c>
      <c r="H78" s="55" t="s">
        <v>140</v>
      </c>
      <c r="I78" s="54" t="s">
        <v>131</v>
      </c>
      <c r="J78" s="54" t="s">
        <v>138</v>
      </c>
      <c r="K78" s="54" t="s">
        <v>216</v>
      </c>
      <c r="L78" s="54" t="s">
        <v>136</v>
      </c>
      <c r="M78" s="56" t="s">
        <v>136</v>
      </c>
    </row>
    <row r="79" spans="1:13" ht="19.2" customHeight="1" x14ac:dyDescent="0.3">
      <c r="A79" s="49" t="s">
        <v>431</v>
      </c>
      <c r="B79" s="50" t="s">
        <v>432</v>
      </c>
      <c r="C79" s="51" t="s">
        <v>433</v>
      </c>
      <c r="D79" s="52" t="s">
        <v>139</v>
      </c>
      <c r="E79" s="54" t="s">
        <v>434</v>
      </c>
      <c r="F79" s="57" t="s">
        <v>265</v>
      </c>
      <c r="G79" s="55" t="s">
        <v>154</v>
      </c>
      <c r="H79" s="55" t="s">
        <v>140</v>
      </c>
      <c r="I79" s="54" t="s">
        <v>235</v>
      </c>
      <c r="J79" s="54" t="s">
        <v>138</v>
      </c>
      <c r="K79" s="54" t="s">
        <v>216</v>
      </c>
      <c r="L79" s="54" t="s">
        <v>136</v>
      </c>
      <c r="M79" s="56" t="s">
        <v>136</v>
      </c>
    </row>
    <row r="80" spans="1:13" ht="18" customHeight="1" x14ac:dyDescent="0.3">
      <c r="A80" s="49" t="s">
        <v>435</v>
      </c>
      <c r="B80" s="50" t="s">
        <v>436</v>
      </c>
      <c r="C80" s="51" t="s">
        <v>437</v>
      </c>
      <c r="D80" s="52" t="s">
        <v>139</v>
      </c>
      <c r="E80" s="54" t="s">
        <v>438</v>
      </c>
      <c r="F80" s="57" t="s">
        <v>153</v>
      </c>
      <c r="G80" s="55" t="s">
        <v>154</v>
      </c>
      <c r="H80" s="55" t="s">
        <v>140</v>
      </c>
      <c r="I80" s="54" t="s">
        <v>235</v>
      </c>
      <c r="J80" s="54" t="s">
        <v>138</v>
      </c>
      <c r="K80" s="54" t="s">
        <v>135</v>
      </c>
      <c r="L80" s="54" t="s">
        <v>136</v>
      </c>
      <c r="M80" s="56" t="s">
        <v>136</v>
      </c>
    </row>
    <row r="81" spans="1:13" ht="21.6" customHeight="1" x14ac:dyDescent="0.3">
      <c r="A81" s="62" t="s">
        <v>439</v>
      </c>
      <c r="B81" s="63" t="s">
        <v>440</v>
      </c>
      <c r="C81" s="64" t="s">
        <v>441</v>
      </c>
      <c r="D81" s="65" t="s">
        <v>442</v>
      </c>
      <c r="E81" s="66" t="s">
        <v>187</v>
      </c>
      <c r="F81" s="67" t="s">
        <v>153</v>
      </c>
      <c r="G81" s="68" t="s">
        <v>131</v>
      </c>
      <c r="H81" s="68" t="s">
        <v>140</v>
      </c>
      <c r="I81" s="66" t="s">
        <v>235</v>
      </c>
      <c r="J81" s="66" t="s">
        <v>183</v>
      </c>
      <c r="K81" s="66" t="s">
        <v>135</v>
      </c>
      <c r="L81" s="66" t="s">
        <v>136</v>
      </c>
      <c r="M81" s="69" t="s">
        <v>136</v>
      </c>
    </row>
    <row r="82" spans="1:13" x14ac:dyDescent="0.3">
      <c r="B82" s="70"/>
      <c r="C82" s="71"/>
      <c r="D82" s="52"/>
    </row>
    <row r="83" spans="1:13" x14ac:dyDescent="0.3">
      <c r="A83" s="72" t="s">
        <v>443</v>
      </c>
      <c r="C83" s="71"/>
      <c r="D83" s="52"/>
    </row>
    <row r="84" spans="1:13" ht="19.2" customHeight="1" x14ac:dyDescent="0.3">
      <c r="A84" s="73" t="s">
        <v>444</v>
      </c>
      <c r="B84" s="74" t="s">
        <v>445</v>
      </c>
      <c r="C84" s="75"/>
      <c r="D84" s="52"/>
      <c r="E84" s="76"/>
      <c r="F84" s="76"/>
      <c r="G84" s="76"/>
      <c r="H84" s="76"/>
      <c r="I84" s="76"/>
      <c r="J84" s="76"/>
      <c r="K84" s="76"/>
      <c r="L84" s="76"/>
      <c r="M84" s="76"/>
    </row>
    <row r="85" spans="1:13" x14ac:dyDescent="0.3">
      <c r="A85" s="73" t="s">
        <v>446</v>
      </c>
      <c r="B85" s="274" t="s">
        <v>447</v>
      </c>
      <c r="C85" s="274"/>
      <c r="D85" s="274"/>
      <c r="E85" s="274"/>
      <c r="F85" s="274"/>
      <c r="G85" s="274"/>
      <c r="H85" s="274"/>
      <c r="I85" s="274"/>
      <c r="J85" s="274"/>
      <c r="K85" s="274"/>
      <c r="L85" s="274"/>
      <c r="M85" s="274"/>
    </row>
    <row r="86" spans="1:13" ht="78" customHeight="1" x14ac:dyDescent="0.3">
      <c r="A86" s="73"/>
      <c r="B86" s="274" t="s">
        <v>500</v>
      </c>
      <c r="C86" s="274"/>
      <c r="D86" s="274"/>
      <c r="E86" s="274"/>
      <c r="F86" s="274"/>
      <c r="G86" s="274"/>
      <c r="H86" s="274"/>
      <c r="I86" s="274"/>
      <c r="J86" s="274"/>
      <c r="K86" s="274"/>
      <c r="L86" s="274"/>
      <c r="M86" s="274"/>
    </row>
    <row r="87" spans="1:13" x14ac:dyDescent="0.3">
      <c r="A87" s="73" t="s">
        <v>448</v>
      </c>
      <c r="B87" s="275" t="s">
        <v>449</v>
      </c>
      <c r="C87" s="275"/>
      <c r="D87" s="275"/>
      <c r="E87" s="275"/>
      <c r="F87" s="275"/>
      <c r="G87" s="275"/>
      <c r="H87" s="275"/>
      <c r="I87" s="275"/>
      <c r="J87" s="275"/>
      <c r="K87" s="275"/>
      <c r="L87" s="275"/>
      <c r="M87" s="275"/>
    </row>
    <row r="88" spans="1:13" ht="36.6" customHeight="1" x14ac:dyDescent="0.3">
      <c r="A88" s="73" t="s">
        <v>450</v>
      </c>
      <c r="B88" s="274" t="s">
        <v>451</v>
      </c>
      <c r="C88" s="274"/>
      <c r="D88" s="274"/>
      <c r="E88" s="274"/>
      <c r="F88" s="274"/>
      <c r="G88" s="274"/>
      <c r="H88" s="274"/>
      <c r="I88" s="274"/>
      <c r="J88" s="274"/>
      <c r="K88" s="274"/>
      <c r="L88" s="274"/>
      <c r="M88" s="274"/>
    </row>
    <row r="89" spans="1:13" x14ac:dyDescent="0.3">
      <c r="A89" s="73" t="s">
        <v>452</v>
      </c>
      <c r="B89" s="77" t="s">
        <v>453</v>
      </c>
      <c r="C89" s="71"/>
      <c r="D89" s="52"/>
    </row>
    <row r="90" spans="1:13" x14ac:dyDescent="0.3">
      <c r="A90" s="73" t="s">
        <v>454</v>
      </c>
      <c r="B90" s="77" t="s">
        <v>455</v>
      </c>
      <c r="C90" s="71"/>
      <c r="D90" s="52"/>
    </row>
    <row r="91" spans="1:13" x14ac:dyDescent="0.3">
      <c r="A91" s="73" t="s">
        <v>456</v>
      </c>
      <c r="B91" s="77" t="s">
        <v>457</v>
      </c>
      <c r="C91" s="71"/>
      <c r="D91" s="52"/>
    </row>
    <row r="92" spans="1:13" x14ac:dyDescent="0.3">
      <c r="B92" s="77" t="s">
        <v>458</v>
      </c>
      <c r="C92" s="71"/>
      <c r="D92" s="52"/>
    </row>
  </sheetData>
  <mergeCells count="4">
    <mergeCell ref="B85:M85"/>
    <mergeCell ref="B86:M86"/>
    <mergeCell ref="B87:M87"/>
    <mergeCell ref="B88:M88"/>
  </mergeCells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8F357-4CC1-48AE-A569-FFE6A5853103}">
  <dimension ref="A1:AW87"/>
  <sheetViews>
    <sheetView zoomScale="58" zoomScaleNormal="58" workbookViewId="0">
      <pane xSplit="1" ySplit="2" topLeftCell="M75" activePane="bottomRight" state="frozen"/>
      <selection pane="topRight" activeCell="B1" sqref="B1"/>
      <selection pane="bottomLeft" activeCell="A3" sqref="A3"/>
      <selection pane="bottomRight" activeCell="AL15" sqref="AL15"/>
    </sheetView>
  </sheetViews>
  <sheetFormatPr baseColWidth="10" defaultRowHeight="14.4" x14ac:dyDescent="0.3"/>
  <cols>
    <col min="1" max="1" width="29.88671875" customWidth="1"/>
    <col min="2" max="3" width="11.5546875" style="80"/>
    <col min="4" max="4" width="14.77734375" style="80" customWidth="1"/>
    <col min="5" max="5" width="13.5546875" style="80" customWidth="1"/>
    <col min="6" max="6" width="7.21875" style="80" customWidth="1"/>
    <col min="7" max="7" width="6.44140625" style="80" bestFit="1" customWidth="1"/>
    <col min="8" max="8" width="7.21875" style="80" bestFit="1" customWidth="1"/>
    <col min="9" max="9" width="7.5546875" style="80" bestFit="1" customWidth="1"/>
    <col min="10" max="10" width="8.21875" style="80" customWidth="1"/>
    <col min="11" max="11" width="8.33203125" style="80" bestFit="1" customWidth="1"/>
    <col min="12" max="12" width="10" style="80" customWidth="1"/>
    <col min="13" max="13" width="6.5546875" style="80" customWidth="1"/>
    <col min="14" max="14" width="6.44140625" style="80" bestFit="1" customWidth="1"/>
    <col min="15" max="15" width="7.21875" style="80" bestFit="1" customWidth="1"/>
    <col min="16" max="16" width="7.5546875" style="80" bestFit="1" customWidth="1"/>
    <col min="17" max="17" width="7.109375" style="80" customWidth="1"/>
    <col min="18" max="18" width="7.77734375" style="80" customWidth="1"/>
    <col min="19" max="19" width="9.77734375" style="80" customWidth="1"/>
    <col min="20" max="20" width="8.21875" style="80" customWidth="1"/>
    <col min="21" max="21" width="7.5546875" style="80" customWidth="1"/>
    <col min="22" max="22" width="6.6640625" style="80" customWidth="1"/>
    <col min="23" max="25" width="7.5546875" style="80" bestFit="1" customWidth="1"/>
    <col min="26" max="26" width="10.77734375" style="80" customWidth="1"/>
    <col min="28" max="28" width="27.33203125" customWidth="1"/>
  </cols>
  <sheetData>
    <row r="1" spans="1:49" ht="19.2" thickTop="1" thickBot="1" x14ac:dyDescent="0.4">
      <c r="A1" s="82" t="s">
        <v>0</v>
      </c>
      <c r="B1" s="106" t="s">
        <v>507</v>
      </c>
      <c r="C1" s="107" t="s">
        <v>508</v>
      </c>
      <c r="D1" s="107" t="s">
        <v>509</v>
      </c>
      <c r="E1" s="108" t="s">
        <v>510</v>
      </c>
      <c r="F1" s="276" t="s">
        <v>1</v>
      </c>
      <c r="G1" s="276"/>
      <c r="H1" s="276"/>
      <c r="I1" s="276"/>
      <c r="J1" s="276"/>
      <c r="K1" s="277"/>
      <c r="L1" s="109"/>
      <c r="M1" s="276" t="s">
        <v>2</v>
      </c>
      <c r="N1" s="276"/>
      <c r="O1" s="276"/>
      <c r="P1" s="276"/>
      <c r="Q1" s="276"/>
      <c r="R1" s="276"/>
      <c r="S1" s="278"/>
      <c r="T1" s="276" t="s">
        <v>3</v>
      </c>
      <c r="U1" s="276"/>
      <c r="V1" s="276"/>
      <c r="W1" s="276"/>
      <c r="X1" s="276"/>
      <c r="Y1" s="276"/>
      <c r="Z1" s="278"/>
      <c r="AB1" s="2" t="s">
        <v>0</v>
      </c>
      <c r="AC1" s="268" t="s">
        <v>1</v>
      </c>
      <c r="AD1" s="269"/>
      <c r="AE1" s="269"/>
      <c r="AF1" s="269"/>
      <c r="AG1" s="269"/>
      <c r="AH1" s="269"/>
      <c r="AI1" s="270"/>
      <c r="AJ1" s="271" t="s">
        <v>2</v>
      </c>
      <c r="AK1" s="269"/>
      <c r="AL1" s="269"/>
      <c r="AM1" s="269"/>
      <c r="AN1" s="269"/>
      <c r="AO1" s="269"/>
      <c r="AP1" s="270"/>
      <c r="AQ1" s="271" t="s">
        <v>3</v>
      </c>
      <c r="AR1" s="269"/>
      <c r="AS1" s="269"/>
      <c r="AT1" s="269"/>
      <c r="AU1" s="269"/>
      <c r="AV1" s="269"/>
      <c r="AW1" s="270"/>
    </row>
    <row r="2" spans="1:49" ht="15" thickBot="1" x14ac:dyDescent="0.35">
      <c r="A2" s="91"/>
      <c r="B2" s="110"/>
      <c r="C2" s="110"/>
      <c r="D2" s="110"/>
      <c r="E2" s="110"/>
      <c r="F2" s="81" t="s">
        <v>4</v>
      </c>
      <c r="G2" s="81" t="s">
        <v>5</v>
      </c>
      <c r="H2" s="81" t="s">
        <v>6</v>
      </c>
      <c r="I2" s="81" t="s">
        <v>7</v>
      </c>
      <c r="J2" s="81" t="s">
        <v>8</v>
      </c>
      <c r="K2" s="81" t="s">
        <v>9</v>
      </c>
      <c r="L2" s="85" t="s">
        <v>10</v>
      </c>
      <c r="M2" s="81" t="s">
        <v>11</v>
      </c>
      <c r="N2" s="81" t="s">
        <v>12</v>
      </c>
      <c r="O2" s="81" t="s">
        <v>13</v>
      </c>
      <c r="P2" s="81" t="s">
        <v>14</v>
      </c>
      <c r="Q2" s="81" t="s">
        <v>15</v>
      </c>
      <c r="R2" s="83" t="s">
        <v>16</v>
      </c>
      <c r="S2" s="84" t="s">
        <v>17</v>
      </c>
      <c r="T2" s="81" t="s">
        <v>18</v>
      </c>
      <c r="U2" s="81" t="s">
        <v>19</v>
      </c>
      <c r="V2" s="81" t="s">
        <v>20</v>
      </c>
      <c r="W2" s="81" t="s">
        <v>21</v>
      </c>
      <c r="X2" s="81" t="s">
        <v>22</v>
      </c>
      <c r="Y2" s="81" t="s">
        <v>23</v>
      </c>
      <c r="Z2" s="85" t="s">
        <v>24</v>
      </c>
      <c r="AB2" s="25"/>
      <c r="AC2" s="3" t="s">
        <v>4</v>
      </c>
      <c r="AD2" s="4" t="s">
        <v>5</v>
      </c>
      <c r="AE2" s="4" t="s">
        <v>6</v>
      </c>
      <c r="AF2" s="4" t="s">
        <v>7</v>
      </c>
      <c r="AG2" s="4" t="s">
        <v>8</v>
      </c>
      <c r="AH2" s="4" t="s">
        <v>9</v>
      </c>
      <c r="AI2" s="5" t="s">
        <v>10</v>
      </c>
      <c r="AJ2" s="6" t="s">
        <v>11</v>
      </c>
      <c r="AK2" s="4" t="s">
        <v>12</v>
      </c>
      <c r="AL2" s="4" t="s">
        <v>13</v>
      </c>
      <c r="AM2" s="4" t="s">
        <v>14</v>
      </c>
      <c r="AN2" s="4" t="s">
        <v>15</v>
      </c>
      <c r="AO2" s="4" t="s">
        <v>16</v>
      </c>
      <c r="AP2" s="5" t="s">
        <v>17</v>
      </c>
      <c r="AQ2" s="6" t="s">
        <v>18</v>
      </c>
      <c r="AR2" s="4" t="s">
        <v>19</v>
      </c>
      <c r="AS2" s="4" t="s">
        <v>20</v>
      </c>
      <c r="AT2" s="4" t="s">
        <v>21</v>
      </c>
      <c r="AU2" s="4" t="s">
        <v>22</v>
      </c>
      <c r="AV2" s="4" t="s">
        <v>23</v>
      </c>
      <c r="AW2" s="30" t="s">
        <v>24</v>
      </c>
    </row>
    <row r="3" spans="1:49" ht="15" thickTop="1" x14ac:dyDescent="0.3">
      <c r="A3" s="86" t="s">
        <v>25</v>
      </c>
      <c r="B3" s="111" t="s">
        <v>511</v>
      </c>
      <c r="C3" s="112">
        <v>18.5</v>
      </c>
      <c r="D3" s="80">
        <f>-8.92804283+2.5554921*LN(C3)</f>
        <v>-1.4717027745474098</v>
      </c>
      <c r="E3" s="113">
        <f>EXP(D3)</f>
        <v>0.22953430706134123</v>
      </c>
      <c r="F3" s="114">
        <f>E3*AC3</f>
        <v>0.22953430706134123</v>
      </c>
      <c r="G3" s="115"/>
      <c r="H3" s="115"/>
      <c r="I3" s="115"/>
      <c r="J3" s="115">
        <f>E3*AG3</f>
        <v>0.68860292118402366</v>
      </c>
      <c r="K3" s="115">
        <f>E3*AH3</f>
        <v>25.248773776747534</v>
      </c>
      <c r="L3" s="116">
        <f>E3*AI3</f>
        <v>26.166911004992901</v>
      </c>
      <c r="M3" s="114"/>
      <c r="N3" s="115"/>
      <c r="O3" s="115"/>
      <c r="P3" s="115"/>
      <c r="Q3" s="115"/>
      <c r="R3" s="115"/>
      <c r="S3" s="116"/>
      <c r="T3" s="115"/>
      <c r="U3" s="115"/>
      <c r="V3" s="115"/>
      <c r="W3" s="115">
        <f>E3*AT3</f>
        <v>0.45906861412268246</v>
      </c>
      <c r="X3" s="115">
        <f>E3*AU3</f>
        <v>8.7223036683309676</v>
      </c>
      <c r="Y3" s="115">
        <f>E3*AV3</f>
        <v>0.45906861412268246</v>
      </c>
      <c r="Z3" s="116">
        <f t="shared" ref="Z3:Z10" si="0">E3*AW3</f>
        <v>9.6404408965763313</v>
      </c>
      <c r="AB3" s="26" t="s">
        <v>25</v>
      </c>
      <c r="AC3" s="7">
        <v>1</v>
      </c>
      <c r="AD3" s="8"/>
      <c r="AE3" s="8"/>
      <c r="AF3" s="8"/>
      <c r="AG3" s="8">
        <v>3</v>
      </c>
      <c r="AH3" s="9">
        <v>110</v>
      </c>
      <c r="AI3" s="10">
        <f>SUM(AC3:AH3)</f>
        <v>114</v>
      </c>
      <c r="AJ3" s="13"/>
      <c r="AK3" s="13"/>
      <c r="AL3" s="13"/>
      <c r="AM3" s="13"/>
      <c r="AN3" s="13"/>
      <c r="AO3" s="13"/>
      <c r="AP3" s="10">
        <f>SUM(AJ3:AO3)</f>
        <v>0</v>
      </c>
      <c r="AQ3" s="13"/>
      <c r="AR3" s="13"/>
      <c r="AS3" s="13"/>
      <c r="AT3" s="13">
        <v>2</v>
      </c>
      <c r="AU3" s="13">
        <v>38</v>
      </c>
      <c r="AV3" s="13">
        <v>2</v>
      </c>
      <c r="AW3" s="31">
        <f>SUM(AQ3:AV3)</f>
        <v>42</v>
      </c>
    </row>
    <row r="4" spans="1:49" x14ac:dyDescent="0.3">
      <c r="A4" s="87" t="s">
        <v>94</v>
      </c>
      <c r="B4" s="111" t="s">
        <v>528</v>
      </c>
      <c r="C4" s="112">
        <v>7.95</v>
      </c>
      <c r="D4" s="80">
        <f t="shared" ref="D4:D68" si="1">-8.92804283+2.5554921*LN(C4)</f>
        <v>-3.6300683443516597</v>
      </c>
      <c r="E4" s="113">
        <f t="shared" ref="E4:E68" si="2">EXP(D4)</f>
        <v>2.6514372239388743E-2</v>
      </c>
      <c r="F4" s="117"/>
      <c r="G4" s="118">
        <f>E4*AD4</f>
        <v>2.6514372239388743E-2</v>
      </c>
      <c r="H4" s="118"/>
      <c r="I4" s="118"/>
      <c r="J4" s="118"/>
      <c r="K4" s="118"/>
      <c r="L4" s="119">
        <f>E4*AI4</f>
        <v>2.6514372239388743E-2</v>
      </c>
      <c r="M4" s="117">
        <f>E4*AJ4</f>
        <v>2.6514372239388743E-2</v>
      </c>
      <c r="N4" s="118"/>
      <c r="O4" s="118"/>
      <c r="P4" s="118"/>
      <c r="Q4" s="118"/>
      <c r="R4" s="118">
        <f>E4*AO4</f>
        <v>2.6514372239388743E-2</v>
      </c>
      <c r="S4" s="119">
        <f>E4*AP4</f>
        <v>5.3028744478777486E-2</v>
      </c>
      <c r="T4" s="118">
        <f>E4*AQ4</f>
        <v>0.13257186119694372</v>
      </c>
      <c r="U4" s="118"/>
      <c r="V4" s="118"/>
      <c r="W4" s="118"/>
      <c r="X4" s="118"/>
      <c r="Y4" s="118"/>
      <c r="Z4" s="119">
        <f t="shared" si="0"/>
        <v>0.13257186119694372</v>
      </c>
      <c r="AB4" s="27" t="s">
        <v>94</v>
      </c>
      <c r="AC4" s="12"/>
      <c r="AD4" s="13">
        <v>1</v>
      </c>
      <c r="AE4" s="13"/>
      <c r="AF4" s="13"/>
      <c r="AG4" s="13"/>
      <c r="AH4" s="14"/>
      <c r="AI4" s="10">
        <f t="shared" ref="AI4:AI68" si="3">SUM(AC4:AH4)</f>
        <v>1</v>
      </c>
      <c r="AJ4" s="13">
        <v>1</v>
      </c>
      <c r="AK4" s="13"/>
      <c r="AL4" s="13"/>
      <c r="AM4" s="13"/>
      <c r="AN4" s="13"/>
      <c r="AO4" s="13">
        <v>1</v>
      </c>
      <c r="AP4" s="10">
        <f t="shared" ref="AP4:AP68" si="4">SUM(AJ4:AO4)</f>
        <v>2</v>
      </c>
      <c r="AQ4" s="13">
        <v>5</v>
      </c>
      <c r="AR4" s="13"/>
      <c r="AS4" s="13"/>
      <c r="AT4" s="13"/>
      <c r="AU4" s="13"/>
      <c r="AV4" s="13"/>
      <c r="AW4" s="31">
        <f t="shared" ref="AW4:AW68" si="5">SUM(AQ4:AV4)</f>
        <v>5</v>
      </c>
    </row>
    <row r="5" spans="1:49" x14ac:dyDescent="0.3">
      <c r="A5" s="87" t="s">
        <v>104</v>
      </c>
      <c r="B5" s="120" t="s">
        <v>529</v>
      </c>
      <c r="C5" s="121">
        <v>8</v>
      </c>
      <c r="D5" s="80">
        <f t="shared" si="1"/>
        <v>-3.6140463978253603</v>
      </c>
      <c r="E5" s="113">
        <f t="shared" si="2"/>
        <v>2.6942605498089672E-2</v>
      </c>
      <c r="F5" s="117"/>
      <c r="G5" s="118"/>
      <c r="H5" s="118"/>
      <c r="I5" s="118"/>
      <c r="J5" s="118"/>
      <c r="K5" s="118"/>
      <c r="L5" s="119"/>
      <c r="M5" s="117"/>
      <c r="N5" s="118"/>
      <c r="O5" s="118"/>
      <c r="P5" s="118"/>
      <c r="Q5" s="118"/>
      <c r="R5" s="118"/>
      <c r="S5" s="119"/>
      <c r="T5" s="118">
        <f>E5*AQ5</f>
        <v>5.3885210996179343E-2</v>
      </c>
      <c r="U5" s="118">
        <f>E5*AR5</f>
        <v>5.3885210996179343E-2</v>
      </c>
      <c r="V5" s="118"/>
      <c r="W5" s="118"/>
      <c r="X5" s="118"/>
      <c r="Y5" s="118"/>
      <c r="Z5" s="119">
        <f t="shared" si="0"/>
        <v>0.10777042199235869</v>
      </c>
      <c r="AB5" s="27" t="s">
        <v>104</v>
      </c>
      <c r="AC5" s="12"/>
      <c r="AD5" s="13"/>
      <c r="AE5" s="13"/>
      <c r="AF5" s="13"/>
      <c r="AG5" s="13"/>
      <c r="AH5" s="14"/>
      <c r="AI5" s="10">
        <f t="shared" si="3"/>
        <v>0</v>
      </c>
      <c r="AJ5" s="13"/>
      <c r="AK5" s="13"/>
      <c r="AL5" s="13"/>
      <c r="AM5" s="13"/>
      <c r="AN5" s="13"/>
      <c r="AO5" s="13"/>
      <c r="AP5" s="10">
        <f t="shared" si="4"/>
        <v>0</v>
      </c>
      <c r="AQ5" s="13">
        <v>2</v>
      </c>
      <c r="AR5" s="13">
        <v>2</v>
      </c>
      <c r="AS5" s="13"/>
      <c r="AT5" s="13"/>
      <c r="AU5" s="13"/>
      <c r="AV5" s="13"/>
      <c r="AW5" s="31">
        <f t="shared" si="5"/>
        <v>4</v>
      </c>
    </row>
    <row r="6" spans="1:49" x14ac:dyDescent="0.3">
      <c r="A6" s="87" t="s">
        <v>26</v>
      </c>
      <c r="B6" s="111" t="s">
        <v>521</v>
      </c>
      <c r="C6" s="112">
        <v>7.5</v>
      </c>
      <c r="D6" s="80">
        <f t="shared" si="1"/>
        <v>-3.7789740787381056</v>
      </c>
      <c r="E6" s="113">
        <f t="shared" si="2"/>
        <v>2.2846117724194089E-2</v>
      </c>
      <c r="F6" s="117">
        <f>E6*AC6</f>
        <v>1.4164592989000335</v>
      </c>
      <c r="G6" s="118">
        <f>E6*AD6</f>
        <v>0.20561505951774681</v>
      </c>
      <c r="H6" s="118">
        <f>E6*AE6</f>
        <v>6.8538353172582264E-2</v>
      </c>
      <c r="I6" s="118">
        <f>E6*AF6</f>
        <v>0.11423058862097045</v>
      </c>
      <c r="J6" s="118"/>
      <c r="K6" s="118"/>
      <c r="L6" s="119">
        <f>E6*AI6</f>
        <v>1.8048433002113331</v>
      </c>
      <c r="M6" s="117">
        <f>E6*AJ6</f>
        <v>1.7134588293145567</v>
      </c>
      <c r="N6" s="118">
        <f>E6*AK6</f>
        <v>0.29699953041452315</v>
      </c>
      <c r="O6" s="118">
        <f>E6*AL6</f>
        <v>9.1384470896776357E-2</v>
      </c>
      <c r="P6" s="118"/>
      <c r="Q6" s="118"/>
      <c r="R6" s="118">
        <f>E6*AO6</f>
        <v>2.2846117724194089E-2</v>
      </c>
      <c r="S6" s="119">
        <f>E6*AP6</f>
        <v>2.1246889483500504</v>
      </c>
      <c r="T6" s="118">
        <f>E6*AQ6</f>
        <v>0.86815247351937541</v>
      </c>
      <c r="U6" s="118">
        <f>E6*AR6</f>
        <v>0.20561505951774681</v>
      </c>
      <c r="V6" s="118">
        <f>E6*AS6</f>
        <v>1.4849976520726158</v>
      </c>
      <c r="W6" s="118"/>
      <c r="X6" s="118"/>
      <c r="Y6" s="118"/>
      <c r="Z6" s="119">
        <f t="shared" si="0"/>
        <v>2.5587651851097379</v>
      </c>
      <c r="AB6" s="27" t="s">
        <v>26</v>
      </c>
      <c r="AC6" s="12">
        <v>62</v>
      </c>
      <c r="AD6" s="13">
        <v>9</v>
      </c>
      <c r="AE6" s="13">
        <v>3</v>
      </c>
      <c r="AF6" s="13">
        <v>5</v>
      </c>
      <c r="AG6" s="13"/>
      <c r="AH6" s="14"/>
      <c r="AI6" s="10">
        <f t="shared" si="3"/>
        <v>79</v>
      </c>
      <c r="AJ6" s="13">
        <v>75</v>
      </c>
      <c r="AK6" s="13">
        <v>13</v>
      </c>
      <c r="AL6" s="13">
        <v>4</v>
      </c>
      <c r="AM6" s="13"/>
      <c r="AN6" s="13"/>
      <c r="AO6" s="13">
        <v>1</v>
      </c>
      <c r="AP6" s="10">
        <f t="shared" si="4"/>
        <v>93</v>
      </c>
      <c r="AQ6" s="13">
        <v>38</v>
      </c>
      <c r="AR6" s="13">
        <v>9</v>
      </c>
      <c r="AS6" s="13">
        <v>65</v>
      </c>
      <c r="AT6" s="13"/>
      <c r="AU6" s="13"/>
      <c r="AV6" s="13"/>
      <c r="AW6" s="31">
        <f t="shared" si="5"/>
        <v>112</v>
      </c>
    </row>
    <row r="7" spans="1:49" x14ac:dyDescent="0.3">
      <c r="A7" s="87" t="s">
        <v>27</v>
      </c>
      <c r="B7" s="111" t="s">
        <v>522</v>
      </c>
      <c r="C7" s="112">
        <v>12.75</v>
      </c>
      <c r="D7" s="80">
        <f t="shared" si="1"/>
        <v>-2.4229577751119118</v>
      </c>
      <c r="E7" s="113">
        <f t="shared" si="2"/>
        <v>8.8658995891583159E-2</v>
      </c>
      <c r="F7" s="117">
        <f>E7*AC7</f>
        <v>8.8658995891583159E-2</v>
      </c>
      <c r="G7" s="118"/>
      <c r="H7" s="118"/>
      <c r="I7" s="118"/>
      <c r="J7" s="118"/>
      <c r="K7" s="118"/>
      <c r="L7" s="119">
        <f>E7*AI7</f>
        <v>8.8658995891583159E-2</v>
      </c>
      <c r="M7" s="117"/>
      <c r="N7" s="118"/>
      <c r="O7" s="118"/>
      <c r="P7" s="118"/>
      <c r="Q7" s="118"/>
      <c r="R7" s="118"/>
      <c r="S7" s="119"/>
      <c r="T7" s="118">
        <f>E7*AQ7</f>
        <v>8.8658995891583159E-2</v>
      </c>
      <c r="U7" s="118"/>
      <c r="V7" s="118"/>
      <c r="W7" s="118"/>
      <c r="X7" s="118"/>
      <c r="Y7" s="118"/>
      <c r="Z7" s="119">
        <f t="shared" si="0"/>
        <v>8.8658995891583159E-2</v>
      </c>
      <c r="AB7" s="27" t="s">
        <v>27</v>
      </c>
      <c r="AC7" s="12">
        <v>1</v>
      </c>
      <c r="AD7" s="13"/>
      <c r="AE7" s="13"/>
      <c r="AF7" s="13"/>
      <c r="AG7" s="13"/>
      <c r="AH7" s="14"/>
      <c r="AI7" s="10">
        <f t="shared" si="3"/>
        <v>1</v>
      </c>
      <c r="AJ7" s="13"/>
      <c r="AK7" s="13"/>
      <c r="AL7" s="13"/>
      <c r="AM7" s="13"/>
      <c r="AN7" s="13"/>
      <c r="AO7" s="13"/>
      <c r="AP7" s="10">
        <f t="shared" si="4"/>
        <v>0</v>
      </c>
      <c r="AQ7" s="13">
        <v>1</v>
      </c>
      <c r="AR7" s="13"/>
      <c r="AS7" s="13"/>
      <c r="AT7" s="13"/>
      <c r="AU7" s="13"/>
      <c r="AV7" s="13"/>
      <c r="AW7" s="31">
        <f t="shared" si="5"/>
        <v>1</v>
      </c>
    </row>
    <row r="8" spans="1:49" x14ac:dyDescent="0.3">
      <c r="A8" s="87" t="s">
        <v>28</v>
      </c>
      <c r="B8" s="111" t="s">
        <v>526</v>
      </c>
      <c r="C8" s="112">
        <v>6.5</v>
      </c>
      <c r="D8" s="80">
        <f t="shared" si="1"/>
        <v>-4.1446671541651821</v>
      </c>
      <c r="E8" s="113">
        <f t="shared" si="2"/>
        <v>1.5848710250702308E-2</v>
      </c>
      <c r="F8" s="117"/>
      <c r="G8" s="118"/>
      <c r="H8" s="118"/>
      <c r="I8" s="118"/>
      <c r="J8" s="118"/>
      <c r="K8" s="118"/>
      <c r="L8" s="119"/>
      <c r="M8" s="117"/>
      <c r="N8" s="118"/>
      <c r="O8" s="118"/>
      <c r="P8" s="118"/>
      <c r="Q8" s="118"/>
      <c r="R8" s="118"/>
      <c r="S8" s="119"/>
      <c r="T8" s="118">
        <f>E8*AQ8</f>
        <v>0.14263839225632077</v>
      </c>
      <c r="U8" s="118"/>
      <c r="V8" s="118"/>
      <c r="W8" s="118"/>
      <c r="X8" s="118"/>
      <c r="Y8" s="118"/>
      <c r="Z8" s="119">
        <f t="shared" si="0"/>
        <v>0.14263839225632077</v>
      </c>
      <c r="AB8" s="27" t="s">
        <v>28</v>
      </c>
      <c r="AC8" s="12"/>
      <c r="AD8" s="13"/>
      <c r="AE8" s="13"/>
      <c r="AF8" s="13"/>
      <c r="AG8" s="13"/>
      <c r="AH8" s="14"/>
      <c r="AI8" s="10">
        <f t="shared" si="3"/>
        <v>0</v>
      </c>
      <c r="AJ8" s="13"/>
      <c r="AK8" s="13"/>
      <c r="AL8" s="13"/>
      <c r="AM8" s="13"/>
      <c r="AN8" s="13"/>
      <c r="AO8" s="13"/>
      <c r="AP8" s="10">
        <f t="shared" si="4"/>
        <v>0</v>
      </c>
      <c r="AQ8" s="13">
        <v>9</v>
      </c>
      <c r="AR8" s="13"/>
      <c r="AS8" s="13"/>
      <c r="AT8" s="13"/>
      <c r="AU8" s="13"/>
      <c r="AV8" s="13"/>
      <c r="AW8" s="31">
        <f t="shared" si="5"/>
        <v>9</v>
      </c>
    </row>
    <row r="9" spans="1:49" x14ac:dyDescent="0.3">
      <c r="A9" s="87" t="s">
        <v>29</v>
      </c>
      <c r="B9" s="111" t="s">
        <v>523</v>
      </c>
      <c r="C9" s="112">
        <v>7</v>
      </c>
      <c r="D9" s="80">
        <f t="shared" si="1"/>
        <v>-3.9552848167793258</v>
      </c>
      <c r="E9" s="113">
        <f t="shared" si="2"/>
        <v>1.9153212616378559E-2</v>
      </c>
      <c r="F9" s="117">
        <f>E9*AC9</f>
        <v>5.7459637849135672E-2</v>
      </c>
      <c r="G9" s="118"/>
      <c r="H9" s="118"/>
      <c r="I9" s="118">
        <f>E9*AF9</f>
        <v>1.9153212616378559E-2</v>
      </c>
      <c r="J9" s="118"/>
      <c r="K9" s="118"/>
      <c r="L9" s="119">
        <f>E9*AI9</f>
        <v>7.6612850465514234E-2</v>
      </c>
      <c r="M9" s="117">
        <f>E9*AJ9</f>
        <v>5.7459637849135672E-2</v>
      </c>
      <c r="N9" s="118"/>
      <c r="O9" s="118"/>
      <c r="P9" s="118"/>
      <c r="Q9" s="118">
        <f>E9*AN9</f>
        <v>5.7459637849135672E-2</v>
      </c>
      <c r="R9" s="118"/>
      <c r="S9" s="119">
        <f t="shared" ref="S9:S16" si="6">E9*AP9</f>
        <v>0.11491927569827134</v>
      </c>
      <c r="T9" s="118"/>
      <c r="U9" s="118"/>
      <c r="V9" s="118">
        <f>E9*AS9</f>
        <v>0.17237891354740703</v>
      </c>
      <c r="W9" s="118">
        <f>E9*AT9</f>
        <v>1.9153212616378559E-2</v>
      </c>
      <c r="X9" s="118">
        <f>E9*AU9</f>
        <v>1.9153212616378559E-2</v>
      </c>
      <c r="Y9" s="118"/>
      <c r="Z9" s="119">
        <f t="shared" si="0"/>
        <v>0.21068533878016416</v>
      </c>
      <c r="AB9" s="27" t="s">
        <v>29</v>
      </c>
      <c r="AC9" s="12">
        <v>3</v>
      </c>
      <c r="AD9" s="13"/>
      <c r="AE9" s="13"/>
      <c r="AF9" s="13">
        <v>1</v>
      </c>
      <c r="AG9" s="13"/>
      <c r="AH9" s="14"/>
      <c r="AI9" s="10">
        <f t="shared" si="3"/>
        <v>4</v>
      </c>
      <c r="AJ9" s="13">
        <v>3</v>
      </c>
      <c r="AK9" s="13"/>
      <c r="AL9" s="13"/>
      <c r="AM9" s="13"/>
      <c r="AN9" s="13">
        <v>3</v>
      </c>
      <c r="AO9" s="13"/>
      <c r="AP9" s="10">
        <f t="shared" si="4"/>
        <v>6</v>
      </c>
      <c r="AQ9" s="13"/>
      <c r="AR9" s="13"/>
      <c r="AS9" s="13">
        <v>9</v>
      </c>
      <c r="AT9" s="13">
        <v>1</v>
      </c>
      <c r="AU9" s="13">
        <v>1</v>
      </c>
      <c r="AV9" s="13"/>
      <c r="AW9" s="31">
        <f t="shared" si="5"/>
        <v>11</v>
      </c>
    </row>
    <row r="10" spans="1:49" x14ac:dyDescent="0.3">
      <c r="A10" s="87" t="s">
        <v>30</v>
      </c>
      <c r="B10" s="111" t="s">
        <v>524</v>
      </c>
      <c r="C10" s="112">
        <v>8</v>
      </c>
      <c r="D10" s="80">
        <f t="shared" si="1"/>
        <v>-3.6140463978253603</v>
      </c>
      <c r="E10" s="113">
        <f t="shared" si="2"/>
        <v>2.6942605498089672E-2</v>
      </c>
      <c r="F10" s="117"/>
      <c r="G10" s="118">
        <f>E10*AD10</f>
        <v>2.6942605498089672E-2</v>
      </c>
      <c r="H10" s="118">
        <f>E10*AE10</f>
        <v>0.10777042199235869</v>
      </c>
      <c r="I10" s="118"/>
      <c r="J10" s="118"/>
      <c r="K10" s="118"/>
      <c r="L10" s="119">
        <f>E10*AI10</f>
        <v>0.13471302749044836</v>
      </c>
      <c r="M10" s="117"/>
      <c r="N10" s="118"/>
      <c r="O10" s="118">
        <f>E10*AL10</f>
        <v>2.6942605498089672E-2</v>
      </c>
      <c r="P10" s="118"/>
      <c r="Q10" s="118">
        <f>E10*AN10</f>
        <v>8.0827816494269011E-2</v>
      </c>
      <c r="R10" s="118"/>
      <c r="S10" s="119">
        <f t="shared" si="6"/>
        <v>0.10777042199235869</v>
      </c>
      <c r="T10" s="118"/>
      <c r="U10" s="118"/>
      <c r="V10" s="118">
        <f>E10*AS10</f>
        <v>8.0827816494269011E-2</v>
      </c>
      <c r="W10" s="118"/>
      <c r="X10" s="118">
        <f>E10*AU10</f>
        <v>8.0827816494269011E-2</v>
      </c>
      <c r="Y10" s="118"/>
      <c r="Z10" s="119">
        <f t="shared" si="0"/>
        <v>0.16165563298853802</v>
      </c>
      <c r="AB10" s="27" t="s">
        <v>30</v>
      </c>
      <c r="AC10" s="12"/>
      <c r="AD10" s="13">
        <v>1</v>
      </c>
      <c r="AE10" s="13">
        <v>4</v>
      </c>
      <c r="AF10" s="13"/>
      <c r="AG10" s="13"/>
      <c r="AH10" s="14"/>
      <c r="AI10" s="10">
        <f t="shared" si="3"/>
        <v>5</v>
      </c>
      <c r="AJ10" s="13"/>
      <c r="AK10" s="13"/>
      <c r="AL10" s="13">
        <v>1</v>
      </c>
      <c r="AM10" s="13"/>
      <c r="AN10" s="13">
        <v>3</v>
      </c>
      <c r="AO10" s="13"/>
      <c r="AP10" s="10">
        <f t="shared" si="4"/>
        <v>4</v>
      </c>
      <c r="AQ10" s="13"/>
      <c r="AR10" s="13"/>
      <c r="AS10" s="13">
        <v>3</v>
      </c>
      <c r="AT10" s="13"/>
      <c r="AU10" s="13">
        <v>3</v>
      </c>
      <c r="AV10" s="13"/>
      <c r="AW10" s="31">
        <f t="shared" si="5"/>
        <v>6</v>
      </c>
    </row>
    <row r="11" spans="1:49" x14ac:dyDescent="0.3">
      <c r="A11" s="87" t="s">
        <v>31</v>
      </c>
      <c r="B11" s="111" t="s">
        <v>525</v>
      </c>
      <c r="C11" s="112">
        <v>11</v>
      </c>
      <c r="D11" s="80">
        <f t="shared" si="1"/>
        <v>-2.8002404037364199</v>
      </c>
      <c r="E11" s="113">
        <f t="shared" si="2"/>
        <v>6.0795445416037187E-2</v>
      </c>
      <c r="F11" s="117"/>
      <c r="G11" s="118"/>
      <c r="H11" s="118"/>
      <c r="I11" s="118"/>
      <c r="J11" s="118"/>
      <c r="K11" s="118"/>
      <c r="L11" s="119"/>
      <c r="M11" s="117"/>
      <c r="N11" s="118"/>
      <c r="O11" s="118">
        <f>E11*AL11</f>
        <v>6.0795445416037187E-2</v>
      </c>
      <c r="P11" s="118"/>
      <c r="Q11" s="118">
        <f>E11*AN11</f>
        <v>6.0795445416037187E-2</v>
      </c>
      <c r="R11" s="118"/>
      <c r="S11" s="119">
        <f t="shared" si="6"/>
        <v>0.12159089083207437</v>
      </c>
      <c r="T11" s="118"/>
      <c r="U11" s="118"/>
      <c r="V11" s="118"/>
      <c r="W11" s="118"/>
      <c r="X11" s="118"/>
      <c r="Y11" s="118"/>
      <c r="Z11" s="119"/>
      <c r="AB11" s="27" t="s">
        <v>31</v>
      </c>
      <c r="AC11" s="12"/>
      <c r="AD11" s="13"/>
      <c r="AE11" s="13"/>
      <c r="AF11" s="13"/>
      <c r="AG11" s="13"/>
      <c r="AH11" s="14"/>
      <c r="AI11" s="10">
        <f t="shared" si="3"/>
        <v>0</v>
      </c>
      <c r="AJ11" s="13"/>
      <c r="AK11" s="13"/>
      <c r="AL11" s="13">
        <v>1</v>
      </c>
      <c r="AM11" s="13"/>
      <c r="AN11" s="13">
        <v>1</v>
      </c>
      <c r="AO11" s="13"/>
      <c r="AP11" s="10">
        <f t="shared" si="4"/>
        <v>2</v>
      </c>
      <c r="AQ11" s="13"/>
      <c r="AR11" s="13"/>
      <c r="AS11" s="13"/>
      <c r="AT11" s="13"/>
      <c r="AU11" s="13"/>
      <c r="AV11" s="13"/>
      <c r="AW11" s="31">
        <f t="shared" si="5"/>
        <v>0</v>
      </c>
    </row>
    <row r="12" spans="1:49" x14ac:dyDescent="0.3">
      <c r="A12" s="87" t="s">
        <v>32</v>
      </c>
      <c r="B12" s="111" t="s">
        <v>526</v>
      </c>
      <c r="C12" s="112">
        <v>6.5</v>
      </c>
      <c r="D12" s="80">
        <f t="shared" si="1"/>
        <v>-4.1446671541651821</v>
      </c>
      <c r="E12" s="113">
        <f t="shared" si="2"/>
        <v>1.5848710250702308E-2</v>
      </c>
      <c r="F12" s="117">
        <f>E12*AC12</f>
        <v>3.1697420501404616E-2</v>
      </c>
      <c r="G12" s="118"/>
      <c r="H12" s="118">
        <f>E12*AE12</f>
        <v>0.12678968200561846</v>
      </c>
      <c r="I12" s="118"/>
      <c r="J12" s="118"/>
      <c r="K12" s="118"/>
      <c r="L12" s="119">
        <f>E12*AI12</f>
        <v>0.15848710250702308</v>
      </c>
      <c r="M12" s="117">
        <f>E12*AJ12</f>
        <v>1.5848710250702308E-2</v>
      </c>
      <c r="N12" s="118"/>
      <c r="O12" s="118"/>
      <c r="P12" s="118"/>
      <c r="Q12" s="118"/>
      <c r="R12" s="118">
        <f>E12*AO12</f>
        <v>1.5848710250702308E-2</v>
      </c>
      <c r="S12" s="119">
        <f t="shared" si="6"/>
        <v>3.1697420501404616E-2</v>
      </c>
      <c r="T12" s="118"/>
      <c r="U12" s="118"/>
      <c r="V12" s="118"/>
      <c r="W12" s="118"/>
      <c r="X12" s="118"/>
      <c r="Y12" s="118"/>
      <c r="Z12" s="119"/>
      <c r="AB12" s="27" t="s">
        <v>32</v>
      </c>
      <c r="AC12" s="12">
        <v>2</v>
      </c>
      <c r="AD12" s="13"/>
      <c r="AE12" s="13">
        <v>8</v>
      </c>
      <c r="AF12" s="13"/>
      <c r="AG12" s="13"/>
      <c r="AH12" s="14"/>
      <c r="AI12" s="10">
        <f t="shared" si="3"/>
        <v>10</v>
      </c>
      <c r="AJ12" s="13">
        <v>1</v>
      </c>
      <c r="AK12" s="13"/>
      <c r="AL12" s="13"/>
      <c r="AM12" s="13"/>
      <c r="AN12" s="13"/>
      <c r="AO12" s="13">
        <v>1</v>
      </c>
      <c r="AP12" s="10">
        <f t="shared" si="4"/>
        <v>2</v>
      </c>
      <c r="AQ12" s="13"/>
      <c r="AR12" s="13"/>
      <c r="AS12" s="13"/>
      <c r="AT12" s="13"/>
      <c r="AU12" s="13"/>
      <c r="AV12" s="13"/>
      <c r="AW12" s="31">
        <f t="shared" si="5"/>
        <v>0</v>
      </c>
    </row>
    <row r="13" spans="1:49" x14ac:dyDescent="0.3">
      <c r="A13" s="88" t="s">
        <v>33</v>
      </c>
      <c r="B13" s="111" t="s">
        <v>521</v>
      </c>
      <c r="C13" s="112">
        <v>7.5</v>
      </c>
      <c r="D13" s="80">
        <f t="shared" si="1"/>
        <v>-3.7789740787381056</v>
      </c>
      <c r="E13" s="113">
        <f t="shared" si="2"/>
        <v>2.2846117724194089E-2</v>
      </c>
      <c r="F13" s="117"/>
      <c r="G13" s="118"/>
      <c r="H13" s="118">
        <f>E13*AE13</f>
        <v>4.5692235448388178E-2</v>
      </c>
      <c r="I13" s="118"/>
      <c r="J13" s="118"/>
      <c r="K13" s="118"/>
      <c r="L13" s="119">
        <f>E13*AI13</f>
        <v>4.5692235448388178E-2</v>
      </c>
      <c r="M13" s="117"/>
      <c r="N13" s="118">
        <f>E13*AK13</f>
        <v>0.11423058862097045</v>
      </c>
      <c r="O13" s="118"/>
      <c r="P13" s="118"/>
      <c r="Q13" s="118"/>
      <c r="R13" s="118">
        <f>E13*AO13</f>
        <v>0</v>
      </c>
      <c r="S13" s="119">
        <f t="shared" si="6"/>
        <v>0.11423058862097045</v>
      </c>
      <c r="T13" s="118"/>
      <c r="U13" s="118"/>
      <c r="V13" s="118">
        <f>E13*AS13</f>
        <v>2.2846117724194089E-2</v>
      </c>
      <c r="W13" s="118"/>
      <c r="X13" s="118"/>
      <c r="Y13" s="118"/>
      <c r="Z13" s="119">
        <f>E13*AW13</f>
        <v>2.2846117724194089E-2</v>
      </c>
      <c r="AB13" s="28" t="s">
        <v>33</v>
      </c>
      <c r="AC13" s="12"/>
      <c r="AD13" s="13"/>
      <c r="AE13" s="13">
        <v>2</v>
      </c>
      <c r="AF13" s="13"/>
      <c r="AG13" s="13"/>
      <c r="AH13" s="14"/>
      <c r="AI13" s="10">
        <f t="shared" si="3"/>
        <v>2</v>
      </c>
      <c r="AJ13" s="13"/>
      <c r="AK13" s="13">
        <v>5</v>
      </c>
      <c r="AL13" s="13"/>
      <c r="AM13" s="13"/>
      <c r="AN13" s="13"/>
      <c r="AO13" s="13"/>
      <c r="AP13" s="10">
        <f t="shared" si="4"/>
        <v>5</v>
      </c>
      <c r="AQ13" s="13"/>
      <c r="AR13" s="13"/>
      <c r="AS13" s="13">
        <v>1</v>
      </c>
      <c r="AT13" s="13"/>
      <c r="AU13" s="13"/>
      <c r="AV13" s="13"/>
      <c r="AW13" s="31">
        <f t="shared" si="5"/>
        <v>1</v>
      </c>
    </row>
    <row r="14" spans="1:49" x14ac:dyDescent="0.3">
      <c r="A14" s="88" t="s">
        <v>34</v>
      </c>
      <c r="B14" s="111" t="s">
        <v>530</v>
      </c>
      <c r="C14" s="112">
        <v>8.75</v>
      </c>
      <c r="D14" s="80">
        <f t="shared" si="1"/>
        <v>-3.3850432342299177</v>
      </c>
      <c r="E14" s="113">
        <f t="shared" si="2"/>
        <v>3.3876177703557643E-2</v>
      </c>
      <c r="F14" s="117"/>
      <c r="G14" s="118"/>
      <c r="H14" s="118">
        <f>E14*AE14</f>
        <v>0.23713324392490351</v>
      </c>
      <c r="I14" s="118"/>
      <c r="J14" s="118"/>
      <c r="K14" s="118"/>
      <c r="L14" s="119">
        <f>E14*AI14</f>
        <v>0.23713324392490351</v>
      </c>
      <c r="M14" s="117"/>
      <c r="N14" s="118"/>
      <c r="O14" s="118">
        <f>E14*AL14</f>
        <v>6.7752355407115286E-2</v>
      </c>
      <c r="P14" s="118"/>
      <c r="Q14" s="118">
        <f>E14*AN14</f>
        <v>0.16938088851778821</v>
      </c>
      <c r="R14" s="118">
        <f>E14*AO14</f>
        <v>3.3876177703557643E-2</v>
      </c>
      <c r="S14" s="119">
        <f t="shared" si="6"/>
        <v>0.27100942162846114</v>
      </c>
      <c r="T14" s="118"/>
      <c r="U14" s="118"/>
      <c r="V14" s="118"/>
      <c r="W14" s="118"/>
      <c r="X14" s="118"/>
      <c r="Y14" s="118"/>
      <c r="Z14" s="119"/>
      <c r="AB14" s="28" t="s">
        <v>34</v>
      </c>
      <c r="AC14" s="12"/>
      <c r="AD14" s="13"/>
      <c r="AE14" s="13">
        <v>7</v>
      </c>
      <c r="AF14" s="13"/>
      <c r="AG14" s="13"/>
      <c r="AH14" s="14"/>
      <c r="AI14" s="10">
        <f t="shared" si="3"/>
        <v>7</v>
      </c>
      <c r="AJ14" s="13"/>
      <c r="AK14" s="13"/>
      <c r="AL14" s="13">
        <v>2</v>
      </c>
      <c r="AM14" s="13"/>
      <c r="AN14" s="13">
        <v>5</v>
      </c>
      <c r="AO14" s="13">
        <v>1</v>
      </c>
      <c r="AP14" s="10">
        <f t="shared" si="4"/>
        <v>8</v>
      </c>
      <c r="AQ14" s="13"/>
      <c r="AR14" s="13"/>
      <c r="AS14" s="13"/>
      <c r="AT14" s="13"/>
      <c r="AU14" s="13"/>
      <c r="AV14" s="13"/>
      <c r="AW14" s="31">
        <f t="shared" si="5"/>
        <v>0</v>
      </c>
    </row>
    <row r="15" spans="1:49" x14ac:dyDescent="0.3">
      <c r="A15" s="88" t="s">
        <v>35</v>
      </c>
      <c r="B15" s="111" t="s">
        <v>530</v>
      </c>
      <c r="C15" s="112">
        <v>8.75</v>
      </c>
      <c r="D15" s="80">
        <f t="shared" si="1"/>
        <v>-3.3850432342299177</v>
      </c>
      <c r="E15" s="113">
        <f t="shared" si="2"/>
        <v>3.3876177703557643E-2</v>
      </c>
      <c r="F15" s="117">
        <f>E15*AC15</f>
        <v>0.10162853311067294</v>
      </c>
      <c r="G15" s="118"/>
      <c r="H15" s="118">
        <f>E15*AE15</f>
        <v>1.3550471081423057</v>
      </c>
      <c r="I15" s="118">
        <f>E15*AF15</f>
        <v>3.3876177703557643E-2</v>
      </c>
      <c r="J15" s="118">
        <f>E15*AG15</f>
        <v>0.13550471081423057</v>
      </c>
      <c r="K15" s="118">
        <f>E15*AH15</f>
        <v>3.3876177703557643E-2</v>
      </c>
      <c r="L15" s="119">
        <f>E15*AI15</f>
        <v>1.6599327074743244</v>
      </c>
      <c r="M15" s="117">
        <f>E15*AJ15</f>
        <v>3.3876177703557643E-2</v>
      </c>
      <c r="N15" s="118"/>
      <c r="O15" s="118">
        <f>E15*AL15</f>
        <v>0.30488559933201881</v>
      </c>
      <c r="P15" s="118"/>
      <c r="Q15" s="118">
        <f>E15*AN15</f>
        <v>0.64364737636759517</v>
      </c>
      <c r="R15" s="118">
        <f>E15*AO15</f>
        <v>6.7752355407115286E-2</v>
      </c>
      <c r="S15" s="119">
        <f t="shared" si="6"/>
        <v>1.0501615088102869</v>
      </c>
      <c r="T15" s="118">
        <f>E15*AQ15</f>
        <v>3.3876177703557643E-2</v>
      </c>
      <c r="U15" s="118"/>
      <c r="V15" s="118">
        <f>E15*AS15</f>
        <v>0.20325706622134587</v>
      </c>
      <c r="W15" s="118"/>
      <c r="X15" s="118"/>
      <c r="Y15" s="118"/>
      <c r="Z15" s="119">
        <f>E15*AW15</f>
        <v>0.23713324392490351</v>
      </c>
      <c r="AB15" s="28" t="s">
        <v>35</v>
      </c>
      <c r="AC15" s="12">
        <v>3</v>
      </c>
      <c r="AD15" s="13"/>
      <c r="AE15" s="13">
        <v>40</v>
      </c>
      <c r="AF15" s="13">
        <v>1</v>
      </c>
      <c r="AG15" s="13">
        <v>4</v>
      </c>
      <c r="AH15" s="14">
        <v>1</v>
      </c>
      <c r="AI15" s="10">
        <f t="shared" si="3"/>
        <v>49</v>
      </c>
      <c r="AJ15" s="13">
        <v>1</v>
      </c>
      <c r="AK15" s="13"/>
      <c r="AL15" s="13">
        <v>9</v>
      </c>
      <c r="AM15" s="13"/>
      <c r="AN15" s="13">
        <v>19</v>
      </c>
      <c r="AO15" s="13">
        <v>2</v>
      </c>
      <c r="AP15" s="10">
        <f t="shared" si="4"/>
        <v>31</v>
      </c>
      <c r="AQ15" s="13">
        <v>1</v>
      </c>
      <c r="AR15" s="13"/>
      <c r="AS15" s="13">
        <v>6</v>
      </c>
      <c r="AT15" s="13"/>
      <c r="AU15" s="13"/>
      <c r="AV15" s="13"/>
      <c r="AW15" s="31">
        <f t="shared" si="5"/>
        <v>7</v>
      </c>
    </row>
    <row r="16" spans="1:49" x14ac:dyDescent="0.3">
      <c r="A16" s="88" t="s">
        <v>36</v>
      </c>
      <c r="B16" s="111" t="s">
        <v>527</v>
      </c>
      <c r="C16" s="112">
        <v>3.8</v>
      </c>
      <c r="D16" s="80">
        <f t="shared" si="1"/>
        <v>-5.5164581504739338</v>
      </c>
      <c r="E16" s="113">
        <f t="shared" si="2"/>
        <v>4.0200612084926148E-3</v>
      </c>
      <c r="F16" s="117">
        <f>E16*AC16</f>
        <v>1.6080244833970459E-2</v>
      </c>
      <c r="G16" s="118"/>
      <c r="H16" s="118">
        <f>E16*AE16</f>
        <v>0.15276232592271935</v>
      </c>
      <c r="I16" s="118"/>
      <c r="J16" s="118">
        <f>E16*AG16</f>
        <v>0.47838728381062118</v>
      </c>
      <c r="K16" s="118">
        <f>E16*AH16</f>
        <v>4.0200612084926148E-3</v>
      </c>
      <c r="L16" s="119">
        <f>E16*AI16</f>
        <v>0.6512499157758036</v>
      </c>
      <c r="M16" s="117"/>
      <c r="N16" s="118"/>
      <c r="O16" s="118">
        <f>E16*AL16</f>
        <v>4.0200612084926148E-3</v>
      </c>
      <c r="P16" s="118"/>
      <c r="Q16" s="118"/>
      <c r="R16" s="118"/>
      <c r="S16" s="119">
        <f t="shared" si="6"/>
        <v>4.0200612084926148E-3</v>
      </c>
      <c r="T16" s="118"/>
      <c r="U16" s="118"/>
      <c r="V16" s="118"/>
      <c r="W16" s="118"/>
      <c r="X16" s="118"/>
      <c r="Y16" s="118"/>
      <c r="Z16" s="119"/>
      <c r="AB16" s="28" t="s">
        <v>36</v>
      </c>
      <c r="AC16" s="12">
        <v>4</v>
      </c>
      <c r="AD16" s="13"/>
      <c r="AE16" s="13">
        <v>38</v>
      </c>
      <c r="AF16" s="13"/>
      <c r="AG16" s="13">
        <v>119</v>
      </c>
      <c r="AH16" s="14">
        <v>1</v>
      </c>
      <c r="AI16" s="10">
        <f t="shared" si="3"/>
        <v>162</v>
      </c>
      <c r="AJ16" s="13"/>
      <c r="AK16" s="13"/>
      <c r="AL16" s="13">
        <v>1</v>
      </c>
      <c r="AM16" s="13"/>
      <c r="AN16" s="13"/>
      <c r="AO16" s="13"/>
      <c r="AP16" s="10">
        <f t="shared" si="4"/>
        <v>1</v>
      </c>
      <c r="AQ16" s="13"/>
      <c r="AR16" s="13"/>
      <c r="AS16" s="13"/>
      <c r="AT16" s="13"/>
      <c r="AU16" s="13"/>
      <c r="AV16" s="13"/>
      <c r="AW16" s="31">
        <f t="shared" si="5"/>
        <v>0</v>
      </c>
    </row>
    <row r="17" spans="1:49" x14ac:dyDescent="0.3">
      <c r="A17" s="88" t="s">
        <v>37</v>
      </c>
      <c r="B17" s="122" t="s">
        <v>525</v>
      </c>
      <c r="C17" s="123">
        <v>11</v>
      </c>
      <c r="D17" s="80">
        <f t="shared" si="1"/>
        <v>-2.8002404037364199</v>
      </c>
      <c r="E17" s="113">
        <f t="shared" si="2"/>
        <v>6.0795445416037187E-2</v>
      </c>
      <c r="F17" s="117"/>
      <c r="G17" s="118"/>
      <c r="H17" s="118"/>
      <c r="I17" s="118"/>
      <c r="J17" s="118"/>
      <c r="K17" s="118"/>
      <c r="L17" s="119"/>
      <c r="M17" s="117"/>
      <c r="N17" s="118"/>
      <c r="O17" s="118"/>
      <c r="P17" s="118"/>
      <c r="Q17" s="118"/>
      <c r="R17" s="118"/>
      <c r="S17" s="119"/>
      <c r="T17" s="118">
        <f>E17*AQ17</f>
        <v>1.6414770262330041</v>
      </c>
      <c r="U17" s="118">
        <f>E17*AR17</f>
        <v>0.4863635633282975</v>
      </c>
      <c r="V17" s="118"/>
      <c r="W17" s="118"/>
      <c r="X17" s="118"/>
      <c r="Y17" s="118"/>
      <c r="Z17" s="119">
        <f>E17*AW17</f>
        <v>2.1278405895613015</v>
      </c>
      <c r="AB17" s="28" t="s">
        <v>37</v>
      </c>
      <c r="AC17" s="12"/>
      <c r="AD17" s="13"/>
      <c r="AE17" s="13"/>
      <c r="AF17" s="13"/>
      <c r="AG17" s="13"/>
      <c r="AH17" s="14"/>
      <c r="AI17" s="10">
        <f t="shared" si="3"/>
        <v>0</v>
      </c>
      <c r="AJ17" s="13"/>
      <c r="AK17" s="13"/>
      <c r="AL17" s="13"/>
      <c r="AM17" s="13"/>
      <c r="AN17" s="13"/>
      <c r="AO17" s="13"/>
      <c r="AP17" s="10">
        <f t="shared" si="4"/>
        <v>0</v>
      </c>
      <c r="AQ17" s="13">
        <v>27</v>
      </c>
      <c r="AR17" s="13">
        <v>8</v>
      </c>
      <c r="AS17" s="13"/>
      <c r="AT17" s="13"/>
      <c r="AU17" s="13"/>
      <c r="AV17" s="13"/>
      <c r="AW17" s="31">
        <f t="shared" si="5"/>
        <v>35</v>
      </c>
    </row>
    <row r="18" spans="1:49" x14ac:dyDescent="0.3">
      <c r="A18" s="88" t="s">
        <v>38</v>
      </c>
      <c r="B18" s="111" t="s">
        <v>531</v>
      </c>
      <c r="C18" s="112">
        <v>4.75</v>
      </c>
      <c r="D18" s="80">
        <f t="shared" si="1"/>
        <v>-4.9462165679245249</v>
      </c>
      <c r="E18" s="113">
        <f t="shared" si="2"/>
        <v>7.1102592868216184E-3</v>
      </c>
      <c r="F18" s="117"/>
      <c r="G18" s="118"/>
      <c r="H18" s="118"/>
      <c r="I18" s="118"/>
      <c r="J18" s="118"/>
      <c r="K18" s="118"/>
      <c r="L18" s="119"/>
      <c r="M18" s="117"/>
      <c r="N18" s="118"/>
      <c r="O18" s="118"/>
      <c r="P18" s="118">
        <f>E18*AM18</f>
        <v>7.1102592868216184E-3</v>
      </c>
      <c r="Q18" s="118">
        <f>E18*AN18</f>
        <v>0.12798466716278914</v>
      </c>
      <c r="R18" s="118">
        <f>E18*AO18</f>
        <v>4.9771815007751331E-2</v>
      </c>
      <c r="S18" s="119">
        <f>E18*AP18</f>
        <v>0.18486674145736207</v>
      </c>
      <c r="T18" s="118">
        <f>E18*AQ18</f>
        <v>1.4220518573643237E-2</v>
      </c>
      <c r="U18" s="118"/>
      <c r="V18" s="118"/>
      <c r="W18" s="118"/>
      <c r="X18" s="118"/>
      <c r="Y18" s="118"/>
      <c r="Z18" s="119">
        <f>E18*AW18</f>
        <v>1.4220518573643237E-2</v>
      </c>
      <c r="AB18" s="28" t="s">
        <v>38</v>
      </c>
      <c r="AC18" s="12"/>
      <c r="AD18" s="13"/>
      <c r="AE18" s="13"/>
      <c r="AF18" s="13"/>
      <c r="AG18" s="13"/>
      <c r="AH18" s="14"/>
      <c r="AI18" s="10">
        <f t="shared" si="3"/>
        <v>0</v>
      </c>
      <c r="AJ18" s="13"/>
      <c r="AK18" s="13"/>
      <c r="AL18" s="13"/>
      <c r="AM18" s="13">
        <v>1</v>
      </c>
      <c r="AN18" s="13">
        <v>18</v>
      </c>
      <c r="AO18" s="13">
        <v>7</v>
      </c>
      <c r="AP18" s="10">
        <f t="shared" si="4"/>
        <v>26</v>
      </c>
      <c r="AQ18" s="13">
        <v>2</v>
      </c>
      <c r="AR18" s="13"/>
      <c r="AS18" s="13"/>
      <c r="AT18" s="13"/>
      <c r="AU18" s="13"/>
      <c r="AV18" s="13"/>
      <c r="AW18" s="31">
        <f t="shared" si="5"/>
        <v>2</v>
      </c>
    </row>
    <row r="19" spans="1:49" x14ac:dyDescent="0.3">
      <c r="A19" s="88" t="s">
        <v>745</v>
      </c>
      <c r="B19" s="111" t="s">
        <v>778</v>
      </c>
      <c r="C19" s="112">
        <v>3.6</v>
      </c>
      <c r="D19" s="80">
        <f t="shared" si="1"/>
        <v>-5.6546265072990742</v>
      </c>
      <c r="E19" s="113">
        <f t="shared" si="2"/>
        <v>3.5012805453564391E-3</v>
      </c>
      <c r="F19" s="117"/>
      <c r="G19" s="118"/>
      <c r="H19" s="118"/>
      <c r="I19" s="118"/>
      <c r="J19" s="118"/>
      <c r="K19" s="118"/>
      <c r="L19" s="119"/>
      <c r="M19" s="117"/>
      <c r="N19" s="118"/>
      <c r="O19" s="118"/>
      <c r="P19" s="118"/>
      <c r="Q19" s="118"/>
      <c r="R19" s="118"/>
      <c r="S19" s="119"/>
      <c r="T19" s="118">
        <f t="shared" ref="T19" si="7">E19*AQ19</f>
        <v>7.0025610907128782E-3</v>
      </c>
      <c r="U19" s="118"/>
      <c r="V19" s="118"/>
      <c r="W19" s="118"/>
      <c r="X19" s="118"/>
      <c r="Y19" s="118"/>
      <c r="Z19" s="119"/>
      <c r="AB19" s="28"/>
      <c r="AC19" s="12"/>
      <c r="AD19" s="13"/>
      <c r="AE19" s="13"/>
      <c r="AF19" s="13"/>
      <c r="AG19" s="13"/>
      <c r="AH19" s="14"/>
      <c r="AI19" s="10"/>
      <c r="AJ19" s="13"/>
      <c r="AK19" s="13"/>
      <c r="AL19" s="13"/>
      <c r="AM19" s="13"/>
      <c r="AN19" s="13"/>
      <c r="AO19" s="13"/>
      <c r="AP19" s="10"/>
      <c r="AQ19" s="13">
        <v>2</v>
      </c>
      <c r="AR19" s="13"/>
      <c r="AS19" s="13"/>
      <c r="AT19" s="13"/>
      <c r="AU19" s="13"/>
      <c r="AV19" s="13"/>
      <c r="AW19" s="31">
        <f t="shared" si="5"/>
        <v>2</v>
      </c>
    </row>
    <row r="20" spans="1:49" x14ac:dyDescent="0.3">
      <c r="A20" s="88" t="s">
        <v>39</v>
      </c>
      <c r="B20" s="111" t="s">
        <v>532</v>
      </c>
      <c r="C20" s="112">
        <v>5.4</v>
      </c>
      <c r="D20" s="80">
        <f t="shared" si="1"/>
        <v>-4.6184636267030141</v>
      </c>
      <c r="E20" s="113">
        <f t="shared" si="2"/>
        <v>9.8679452683951216E-3</v>
      </c>
      <c r="F20" s="117"/>
      <c r="G20" s="118">
        <f>E20*AD20</f>
        <v>9.8679452683951216E-3</v>
      </c>
      <c r="H20" s="118">
        <f>E20*AE20</f>
        <v>8.8811507415556101E-2</v>
      </c>
      <c r="I20" s="118">
        <f>E20*AF20</f>
        <v>3.9471781073580486E-2</v>
      </c>
      <c r="J20" s="118">
        <f>E20*AG20</f>
        <v>6.9075616878765844E-2</v>
      </c>
      <c r="K20" s="118">
        <f>E20*AH20</f>
        <v>2.9603835805185365E-2</v>
      </c>
      <c r="L20" s="119">
        <f>E20*AI20</f>
        <v>0.23683068644148292</v>
      </c>
      <c r="M20" s="117"/>
      <c r="N20" s="118"/>
      <c r="O20" s="118">
        <f>E20*AL20</f>
        <v>7.8943562147160973E-2</v>
      </c>
      <c r="P20" s="118">
        <f>E20*AM20</f>
        <v>1.9735890536790243E-2</v>
      </c>
      <c r="Q20" s="118">
        <f>E20*AN20</f>
        <v>1.9735890536790243E-2</v>
      </c>
      <c r="R20" s="118">
        <f>E20*AO20</f>
        <v>9.8679452683951216E-3</v>
      </c>
      <c r="S20" s="119">
        <f>E20*AP20</f>
        <v>0.12828328848913659</v>
      </c>
      <c r="T20" s="118"/>
      <c r="U20" s="118"/>
      <c r="V20" s="118"/>
      <c r="W20" s="118"/>
      <c r="X20" s="118"/>
      <c r="Y20" s="118"/>
      <c r="Z20" s="119"/>
      <c r="AB20" s="28" t="s">
        <v>39</v>
      </c>
      <c r="AC20" s="12"/>
      <c r="AD20" s="13">
        <v>1</v>
      </c>
      <c r="AE20" s="13">
        <v>9</v>
      </c>
      <c r="AF20" s="13">
        <v>4</v>
      </c>
      <c r="AG20" s="13">
        <v>7</v>
      </c>
      <c r="AH20" s="14">
        <v>3</v>
      </c>
      <c r="AI20" s="10">
        <f t="shared" si="3"/>
        <v>24</v>
      </c>
      <c r="AJ20" s="13"/>
      <c r="AK20" s="13"/>
      <c r="AL20" s="13">
        <v>8</v>
      </c>
      <c r="AM20" s="13">
        <v>2</v>
      </c>
      <c r="AN20" s="13">
        <v>2</v>
      </c>
      <c r="AO20" s="13">
        <v>1</v>
      </c>
      <c r="AP20" s="10">
        <f t="shared" si="4"/>
        <v>13</v>
      </c>
      <c r="AQ20" s="13"/>
      <c r="AR20" s="13"/>
      <c r="AS20" s="13"/>
      <c r="AT20" s="13"/>
      <c r="AU20" s="13"/>
      <c r="AV20" s="13"/>
      <c r="AW20" s="31">
        <f t="shared" si="5"/>
        <v>0</v>
      </c>
    </row>
    <row r="21" spans="1:49" x14ac:dyDescent="0.3">
      <c r="A21" s="88" t="s">
        <v>40</v>
      </c>
      <c r="B21" s="111" t="s">
        <v>533</v>
      </c>
      <c r="C21" s="112">
        <v>6</v>
      </c>
      <c r="D21" s="80">
        <f t="shared" si="1"/>
        <v>-4.3492156612875137</v>
      </c>
      <c r="E21" s="113">
        <f t="shared" si="2"/>
        <v>1.2916939864332752E-2</v>
      </c>
      <c r="F21" s="117">
        <f>E21*AC21</f>
        <v>1.2916939864332752E-2</v>
      </c>
      <c r="G21" s="118"/>
      <c r="H21" s="118">
        <f>E21*AE21</f>
        <v>1.2916939864332752E-2</v>
      </c>
      <c r="I21" s="118"/>
      <c r="J21" s="118">
        <f>E21*AG21</f>
        <v>2.5833879728665504E-2</v>
      </c>
      <c r="K21" s="118">
        <f>E21*AH21</f>
        <v>3.8750819592998254E-2</v>
      </c>
      <c r="L21" s="119">
        <f>E21*AI21</f>
        <v>9.0418579050329267E-2</v>
      </c>
      <c r="M21" s="117"/>
      <c r="N21" s="118"/>
      <c r="O21" s="118"/>
      <c r="P21" s="118"/>
      <c r="Q21" s="118"/>
      <c r="R21" s="118">
        <f>E21*AO21</f>
        <v>1.2916939864332752E-2</v>
      </c>
      <c r="S21" s="119">
        <f>E21*AP21</f>
        <v>1.2916939864332752E-2</v>
      </c>
      <c r="T21" s="118">
        <f>E21*AQ21</f>
        <v>1.2916939864332752E-2</v>
      </c>
      <c r="U21" s="118"/>
      <c r="V21" s="118"/>
      <c r="W21" s="118"/>
      <c r="X21" s="118">
        <f>E21*AU21</f>
        <v>1.2916939864332752E-2</v>
      </c>
      <c r="Y21" s="118"/>
      <c r="Z21" s="119">
        <f>E21*AW21</f>
        <v>2.5833879728665504E-2</v>
      </c>
      <c r="AB21" s="28" t="s">
        <v>40</v>
      </c>
      <c r="AC21" s="12">
        <v>1</v>
      </c>
      <c r="AD21" s="13"/>
      <c r="AE21" s="13">
        <v>1</v>
      </c>
      <c r="AF21" s="13"/>
      <c r="AG21" s="13">
        <v>2</v>
      </c>
      <c r="AH21" s="14">
        <v>3</v>
      </c>
      <c r="AI21" s="10">
        <v>7</v>
      </c>
      <c r="AJ21" s="13"/>
      <c r="AK21" s="13"/>
      <c r="AL21" s="13"/>
      <c r="AM21" s="13"/>
      <c r="AN21" s="13"/>
      <c r="AO21" s="13">
        <v>1</v>
      </c>
      <c r="AP21" s="10">
        <f t="shared" si="4"/>
        <v>1</v>
      </c>
      <c r="AQ21" s="13">
        <v>1</v>
      </c>
      <c r="AR21" s="13"/>
      <c r="AS21" s="13"/>
      <c r="AT21" s="13"/>
      <c r="AU21" s="13">
        <v>1</v>
      </c>
      <c r="AV21" s="13"/>
      <c r="AW21" s="31">
        <f t="shared" si="5"/>
        <v>2</v>
      </c>
    </row>
    <row r="22" spans="1:49" x14ac:dyDescent="0.3">
      <c r="A22" s="88" t="s">
        <v>105</v>
      </c>
      <c r="B22" s="124" t="s">
        <v>534</v>
      </c>
      <c r="C22" s="112">
        <v>3.9</v>
      </c>
      <c r="D22" s="80">
        <f t="shared" si="1"/>
        <v>-5.4500780001767435</v>
      </c>
      <c r="E22" s="113">
        <f t="shared" si="2"/>
        <v>4.2959695912961962E-3</v>
      </c>
      <c r="F22" s="117"/>
      <c r="G22" s="118"/>
      <c r="H22" s="118"/>
      <c r="I22" s="118"/>
      <c r="J22" s="118"/>
      <c r="K22" s="118"/>
      <c r="L22" s="119"/>
      <c r="M22" s="117"/>
      <c r="N22" s="118"/>
      <c r="O22" s="118"/>
      <c r="P22" s="118"/>
      <c r="Q22" s="118"/>
      <c r="R22" s="118"/>
      <c r="S22" s="119"/>
      <c r="T22" s="118"/>
      <c r="U22" s="118"/>
      <c r="V22" s="118"/>
      <c r="W22" s="118">
        <f>E22*AT22</f>
        <v>4.2959695912961962E-3</v>
      </c>
      <c r="X22" s="118"/>
      <c r="Y22" s="118"/>
      <c r="Z22" s="119">
        <f>E22*AW22</f>
        <v>4.2959695912961962E-3</v>
      </c>
      <c r="AB22" s="28" t="s">
        <v>105</v>
      </c>
      <c r="AC22" s="12"/>
      <c r="AD22" s="13"/>
      <c r="AE22" s="13"/>
      <c r="AF22" s="13"/>
      <c r="AG22" s="13"/>
      <c r="AH22" s="14"/>
      <c r="AI22" s="10">
        <f t="shared" si="3"/>
        <v>0</v>
      </c>
      <c r="AJ22" s="13"/>
      <c r="AK22" s="13"/>
      <c r="AL22" s="13"/>
      <c r="AM22" s="13"/>
      <c r="AN22" s="13"/>
      <c r="AO22" s="13"/>
      <c r="AP22" s="10">
        <f t="shared" si="4"/>
        <v>0</v>
      </c>
      <c r="AQ22" s="13"/>
      <c r="AR22" s="13"/>
      <c r="AS22" s="13"/>
      <c r="AT22" s="13">
        <v>1</v>
      </c>
      <c r="AU22" s="13"/>
      <c r="AV22" s="13"/>
      <c r="AW22" s="31">
        <f t="shared" si="5"/>
        <v>1</v>
      </c>
    </row>
    <row r="23" spans="1:49" x14ac:dyDescent="0.3">
      <c r="A23" s="88" t="s">
        <v>41</v>
      </c>
      <c r="B23" s="111" t="s">
        <v>535</v>
      </c>
      <c r="C23" s="112">
        <v>4.7</v>
      </c>
      <c r="D23" s="80">
        <f t="shared" si="1"/>
        <v>-4.9732590647200485</v>
      </c>
      <c r="E23" s="113">
        <f t="shared" si="2"/>
        <v>6.9205566992484044E-3</v>
      </c>
      <c r="F23" s="117"/>
      <c r="G23" s="118"/>
      <c r="H23" s="118"/>
      <c r="I23" s="118"/>
      <c r="J23" s="118"/>
      <c r="K23" s="118"/>
      <c r="L23" s="119"/>
      <c r="M23" s="117">
        <f>E23*AJ23</f>
        <v>6.9205566992484044E-3</v>
      </c>
      <c r="N23" s="118"/>
      <c r="O23" s="118"/>
      <c r="P23" s="118"/>
      <c r="Q23" s="118"/>
      <c r="R23" s="118"/>
      <c r="S23" s="119">
        <f>E23*AP23</f>
        <v>6.9205566992484044E-3</v>
      </c>
      <c r="T23" s="118">
        <f>E23*AQ23</f>
        <v>1.3841113398496809E-2</v>
      </c>
      <c r="U23" s="118">
        <f>E23*AR23</f>
        <v>6.2285010293235639E-2</v>
      </c>
      <c r="V23" s="118"/>
      <c r="W23" s="118"/>
      <c r="X23" s="118"/>
      <c r="Y23" s="118"/>
      <c r="Z23" s="119">
        <f>E23*AW23</f>
        <v>7.6126123691732453E-2</v>
      </c>
      <c r="AB23" s="28" t="s">
        <v>41</v>
      </c>
      <c r="AC23" s="12"/>
      <c r="AD23" s="13"/>
      <c r="AE23" s="13"/>
      <c r="AF23" s="13"/>
      <c r="AG23" s="13"/>
      <c r="AH23" s="14"/>
      <c r="AI23" s="10">
        <f t="shared" si="3"/>
        <v>0</v>
      </c>
      <c r="AJ23" s="13">
        <v>1</v>
      </c>
      <c r="AK23" s="13"/>
      <c r="AL23" s="13"/>
      <c r="AM23" s="13"/>
      <c r="AN23" s="13"/>
      <c r="AO23" s="13"/>
      <c r="AP23" s="10">
        <f t="shared" si="4"/>
        <v>1</v>
      </c>
      <c r="AQ23" s="13">
        <v>2</v>
      </c>
      <c r="AR23" s="13">
        <v>9</v>
      </c>
      <c r="AS23" s="13"/>
      <c r="AT23" s="13"/>
      <c r="AU23" s="13"/>
      <c r="AV23" s="13"/>
      <c r="AW23" s="31">
        <f t="shared" si="5"/>
        <v>11</v>
      </c>
    </row>
    <row r="24" spans="1:49" x14ac:dyDescent="0.3">
      <c r="A24" s="88" t="s">
        <v>42</v>
      </c>
      <c r="B24" s="111" t="s">
        <v>536</v>
      </c>
      <c r="C24" s="112">
        <v>3.5</v>
      </c>
      <c r="D24" s="80">
        <f t="shared" si="1"/>
        <v>-5.7266169608375392</v>
      </c>
      <c r="E24" s="113">
        <f t="shared" si="2"/>
        <v>3.2580808253516893E-3</v>
      </c>
      <c r="F24" s="117"/>
      <c r="G24" s="118">
        <f>E24*AD24</f>
        <v>3.2580808253516893E-3</v>
      </c>
      <c r="H24" s="118"/>
      <c r="I24" s="118"/>
      <c r="J24" s="118"/>
      <c r="K24" s="118"/>
      <c r="L24" s="119">
        <f>E24*AI24</f>
        <v>3.2580808253516893E-3</v>
      </c>
      <c r="M24" s="117">
        <f>E24*AJ24</f>
        <v>3.2580808253516891E-2</v>
      </c>
      <c r="N24" s="118">
        <f>E24*AK24</f>
        <v>3.2580808253516893E-3</v>
      </c>
      <c r="O24" s="118">
        <f>E24*AL24</f>
        <v>5.8645454856330409E-2</v>
      </c>
      <c r="P24" s="118"/>
      <c r="Q24" s="118"/>
      <c r="R24" s="118"/>
      <c r="S24" s="119">
        <f>E24*AP24</f>
        <v>9.4484343935198986E-2</v>
      </c>
      <c r="T24" s="118">
        <f>E24*AQ24</f>
        <v>4.561313155492365E-2</v>
      </c>
      <c r="U24" s="118">
        <f>E24*AR24</f>
        <v>6.5161616507033787E-3</v>
      </c>
      <c r="V24" s="118">
        <f>E24*AS24</f>
        <v>6.5161616507033787E-3</v>
      </c>
      <c r="W24" s="118"/>
      <c r="X24" s="118"/>
      <c r="Y24" s="118"/>
      <c r="Z24" s="119">
        <f>E24*AW24</f>
        <v>5.8645454856330409E-2</v>
      </c>
      <c r="AB24" s="28" t="s">
        <v>42</v>
      </c>
      <c r="AC24" s="12"/>
      <c r="AD24" s="13">
        <v>1</v>
      </c>
      <c r="AE24" s="13"/>
      <c r="AF24" s="13"/>
      <c r="AG24" s="13"/>
      <c r="AH24" s="14"/>
      <c r="AI24" s="10">
        <f t="shared" si="3"/>
        <v>1</v>
      </c>
      <c r="AJ24" s="13">
        <v>10</v>
      </c>
      <c r="AK24" s="13">
        <v>1</v>
      </c>
      <c r="AL24" s="13">
        <v>18</v>
      </c>
      <c r="AM24" s="13"/>
      <c r="AN24" s="13"/>
      <c r="AO24" s="13"/>
      <c r="AP24" s="10">
        <f t="shared" si="4"/>
        <v>29</v>
      </c>
      <c r="AQ24" s="13">
        <v>14</v>
      </c>
      <c r="AR24" s="13">
        <v>2</v>
      </c>
      <c r="AS24" s="13">
        <v>2</v>
      </c>
      <c r="AT24" s="13"/>
      <c r="AU24" s="13"/>
      <c r="AV24" s="13"/>
      <c r="AW24" s="31">
        <f t="shared" si="5"/>
        <v>18</v>
      </c>
    </row>
    <row r="25" spans="1:49" x14ac:dyDescent="0.3">
      <c r="A25" s="88" t="s">
        <v>43</v>
      </c>
      <c r="B25" s="111" t="s">
        <v>537</v>
      </c>
      <c r="C25" s="112">
        <v>3.55</v>
      </c>
      <c r="D25" s="80">
        <f t="shared" si="1"/>
        <v>-5.6903682381742104</v>
      </c>
      <c r="E25" s="113">
        <f t="shared" si="2"/>
        <v>3.3783487033392833E-3</v>
      </c>
      <c r="F25" s="117"/>
      <c r="G25" s="118">
        <f>E25*AD25</f>
        <v>6.7566974066785666E-3</v>
      </c>
      <c r="H25" s="118"/>
      <c r="I25" s="118"/>
      <c r="J25" s="118"/>
      <c r="K25" s="118"/>
      <c r="L25" s="119">
        <f>E25*AI25</f>
        <v>6.7566974066785666E-3</v>
      </c>
      <c r="M25" s="117"/>
      <c r="N25" s="118"/>
      <c r="O25" s="118"/>
      <c r="P25" s="118"/>
      <c r="Q25" s="118"/>
      <c r="R25" s="118"/>
      <c r="S25" s="119"/>
      <c r="T25" s="118">
        <f>E25*AQ25</f>
        <v>3.3783487033392833E-3</v>
      </c>
      <c r="U25" s="118">
        <f>E25*AR25</f>
        <v>3.3783487033392833E-3</v>
      </c>
      <c r="V25" s="118"/>
      <c r="W25" s="118"/>
      <c r="X25" s="118"/>
      <c r="Y25" s="118"/>
      <c r="Z25" s="119">
        <f>E25*AW25</f>
        <v>6.7566974066785666E-3</v>
      </c>
      <c r="AB25" s="28" t="s">
        <v>43</v>
      </c>
      <c r="AC25" s="12"/>
      <c r="AD25" s="13">
        <v>2</v>
      </c>
      <c r="AE25" s="13"/>
      <c r="AF25" s="13"/>
      <c r="AG25" s="13"/>
      <c r="AH25" s="14"/>
      <c r="AI25" s="10">
        <f t="shared" si="3"/>
        <v>2</v>
      </c>
      <c r="AJ25" s="13"/>
      <c r="AK25" s="13"/>
      <c r="AL25" s="13"/>
      <c r="AM25" s="13"/>
      <c r="AN25" s="13"/>
      <c r="AO25" s="13"/>
      <c r="AP25" s="10">
        <f t="shared" si="4"/>
        <v>0</v>
      </c>
      <c r="AQ25" s="13">
        <v>1</v>
      </c>
      <c r="AR25" s="13">
        <v>1</v>
      </c>
      <c r="AS25" s="13"/>
      <c r="AT25" s="13"/>
      <c r="AU25" s="13"/>
      <c r="AV25" s="13"/>
      <c r="AW25" s="31">
        <f t="shared" si="5"/>
        <v>2</v>
      </c>
    </row>
    <row r="26" spans="1:49" x14ac:dyDescent="0.3">
      <c r="A26" s="88" t="s">
        <v>44</v>
      </c>
      <c r="B26" s="111" t="s">
        <v>538</v>
      </c>
      <c r="C26" s="112">
        <v>3.2</v>
      </c>
      <c r="D26" s="80">
        <f t="shared" si="1"/>
        <v>-5.9556201244329809</v>
      </c>
      <c r="E26" s="113">
        <f t="shared" si="2"/>
        <v>2.5912364472312453E-3</v>
      </c>
      <c r="F26" s="117"/>
      <c r="G26" s="118"/>
      <c r="H26" s="118"/>
      <c r="I26" s="118"/>
      <c r="J26" s="118"/>
      <c r="K26" s="118"/>
      <c r="L26" s="119"/>
      <c r="M26" s="117"/>
      <c r="N26" s="118"/>
      <c r="O26" s="118"/>
      <c r="P26" s="118"/>
      <c r="Q26" s="118"/>
      <c r="R26" s="118">
        <f>E26*AO26</f>
        <v>7.773709341693736E-3</v>
      </c>
      <c r="S26" s="119">
        <f>E26*AP26</f>
        <v>7.773709341693736E-3</v>
      </c>
      <c r="T26" s="118"/>
      <c r="U26" s="118"/>
      <c r="V26" s="118"/>
      <c r="W26" s="118"/>
      <c r="X26" s="118"/>
      <c r="Y26" s="118"/>
      <c r="Z26" s="119"/>
      <c r="AB26" s="28" t="s">
        <v>44</v>
      </c>
      <c r="AC26" s="12"/>
      <c r="AD26" s="13"/>
      <c r="AE26" s="13"/>
      <c r="AF26" s="13"/>
      <c r="AG26" s="13"/>
      <c r="AH26" s="14"/>
      <c r="AI26" s="10">
        <f t="shared" si="3"/>
        <v>0</v>
      </c>
      <c r="AJ26" s="13"/>
      <c r="AK26" s="13"/>
      <c r="AL26" s="13"/>
      <c r="AM26" s="13"/>
      <c r="AN26" s="13"/>
      <c r="AO26" s="13">
        <v>3</v>
      </c>
      <c r="AP26" s="10">
        <f t="shared" si="4"/>
        <v>3</v>
      </c>
      <c r="AQ26" s="13"/>
      <c r="AR26" s="13"/>
      <c r="AS26" s="13"/>
      <c r="AT26" s="13"/>
      <c r="AU26" s="13"/>
      <c r="AV26" s="13"/>
      <c r="AW26" s="31">
        <f t="shared" si="5"/>
        <v>0</v>
      </c>
    </row>
    <row r="27" spans="1:49" x14ac:dyDescent="0.3">
      <c r="A27" s="88" t="s">
        <v>45</v>
      </c>
      <c r="B27" s="111" t="s">
        <v>539</v>
      </c>
      <c r="C27" s="112">
        <v>3.75</v>
      </c>
      <c r="D27" s="80">
        <f t="shared" si="1"/>
        <v>-5.5503062227963191</v>
      </c>
      <c r="E27" s="113">
        <f t="shared" si="2"/>
        <v>3.8862669976979574E-3</v>
      </c>
      <c r="F27" s="117"/>
      <c r="G27" s="118">
        <f>E27*AD27</f>
        <v>3.1090135981583659E-2</v>
      </c>
      <c r="H27" s="118"/>
      <c r="I27" s="118"/>
      <c r="J27" s="118"/>
      <c r="K27" s="118"/>
      <c r="L27" s="119">
        <f>E27*AI27</f>
        <v>3.1090135981583659E-2</v>
      </c>
      <c r="M27" s="117">
        <f>E27*AJ27</f>
        <v>1.1658800993093871E-2</v>
      </c>
      <c r="N27" s="118"/>
      <c r="O27" s="118">
        <f>E27*AL27</f>
        <v>3.8862669976979576E-2</v>
      </c>
      <c r="P27" s="118"/>
      <c r="Q27" s="118">
        <f>E27*AN27</f>
        <v>3.8862669976979574E-3</v>
      </c>
      <c r="R27" s="118">
        <f>E27*AO27</f>
        <v>3.8862669976979574E-3</v>
      </c>
      <c r="S27" s="119">
        <f>E27*AP27</f>
        <v>5.8294004965469361E-2</v>
      </c>
      <c r="T27" s="118">
        <f>E27*AQ27</f>
        <v>1.554506799079183E-2</v>
      </c>
      <c r="U27" s="118">
        <f>E27*AR27</f>
        <v>3.8862669976979574E-3</v>
      </c>
      <c r="V27" s="118">
        <f>E27*AS27</f>
        <v>3.1090135981583659E-2</v>
      </c>
      <c r="W27" s="118"/>
      <c r="X27" s="118"/>
      <c r="Y27" s="118"/>
      <c r="Z27" s="119">
        <f>E27*AW27</f>
        <v>5.0521470970073444E-2</v>
      </c>
      <c r="AB27" s="28" t="s">
        <v>45</v>
      </c>
      <c r="AC27" s="12"/>
      <c r="AD27" s="13">
        <v>8</v>
      </c>
      <c r="AE27" s="13"/>
      <c r="AF27" s="13"/>
      <c r="AG27" s="13"/>
      <c r="AH27" s="14"/>
      <c r="AI27" s="10">
        <f t="shared" si="3"/>
        <v>8</v>
      </c>
      <c r="AJ27" s="13">
        <v>3</v>
      </c>
      <c r="AK27" s="13"/>
      <c r="AL27" s="13">
        <v>10</v>
      </c>
      <c r="AM27" s="13"/>
      <c r="AN27" s="13">
        <v>1</v>
      </c>
      <c r="AO27" s="13">
        <v>1</v>
      </c>
      <c r="AP27" s="10">
        <f t="shared" si="4"/>
        <v>15</v>
      </c>
      <c r="AQ27" s="13">
        <v>4</v>
      </c>
      <c r="AR27" s="13">
        <v>1</v>
      </c>
      <c r="AS27" s="13">
        <v>8</v>
      </c>
      <c r="AT27" s="13"/>
      <c r="AU27" s="13"/>
      <c r="AV27" s="13"/>
      <c r="AW27" s="31">
        <f t="shared" si="5"/>
        <v>13</v>
      </c>
    </row>
    <row r="28" spans="1:49" ht="13.8" customHeight="1" x14ac:dyDescent="0.3">
      <c r="A28" s="89" t="s">
        <v>46</v>
      </c>
      <c r="B28" s="125" t="s">
        <v>540</v>
      </c>
      <c r="C28" s="126">
        <v>3.15</v>
      </c>
      <c r="D28" s="80">
        <f t="shared" si="1"/>
        <v>-5.9958649262530406</v>
      </c>
      <c r="E28" s="113">
        <f t="shared" si="2"/>
        <v>2.4890232208446411E-3</v>
      </c>
      <c r="F28" s="117"/>
      <c r="G28" s="118">
        <f>E28*AD28</f>
        <v>7.4670696625339233E-3</v>
      </c>
      <c r="H28" s="118"/>
      <c r="I28" s="118"/>
      <c r="J28" s="118"/>
      <c r="K28" s="118"/>
      <c r="L28" s="119">
        <f>E28*AI28</f>
        <v>7.4670696625339233E-3</v>
      </c>
      <c r="M28" s="117"/>
      <c r="N28" s="118"/>
      <c r="O28" s="118"/>
      <c r="P28" s="118"/>
      <c r="Q28" s="118"/>
      <c r="R28" s="118"/>
      <c r="S28" s="119"/>
      <c r="T28" s="118">
        <f>E28*AQ28</f>
        <v>4.9780464416892822E-3</v>
      </c>
      <c r="U28" s="118">
        <f>E28*AR28</f>
        <v>9.9560928833785645E-3</v>
      </c>
      <c r="V28" s="118"/>
      <c r="W28" s="118"/>
      <c r="X28" s="118"/>
      <c r="Y28" s="118"/>
      <c r="Z28" s="119">
        <f>E28*AW28</f>
        <v>1.4934139325067847E-2</v>
      </c>
      <c r="AB28" s="29" t="s">
        <v>46</v>
      </c>
      <c r="AC28" s="12"/>
      <c r="AD28" s="13">
        <v>3</v>
      </c>
      <c r="AE28" s="13"/>
      <c r="AF28" s="13"/>
      <c r="AG28" s="13"/>
      <c r="AH28" s="14"/>
      <c r="AI28" s="10">
        <f t="shared" si="3"/>
        <v>3</v>
      </c>
      <c r="AJ28" s="13"/>
      <c r="AK28" s="13"/>
      <c r="AL28" s="13"/>
      <c r="AM28" s="13"/>
      <c r="AN28" s="13"/>
      <c r="AO28" s="13"/>
      <c r="AP28" s="10">
        <f t="shared" si="4"/>
        <v>0</v>
      </c>
      <c r="AQ28" s="13">
        <v>2</v>
      </c>
      <c r="AR28" s="13">
        <v>4</v>
      </c>
      <c r="AS28" s="13"/>
      <c r="AT28" s="13"/>
      <c r="AU28" s="13"/>
      <c r="AV28" s="13"/>
      <c r="AW28" s="31">
        <f t="shared" si="5"/>
        <v>6</v>
      </c>
    </row>
    <row r="29" spans="1:49" ht="16.2" customHeight="1" x14ac:dyDescent="0.3">
      <c r="A29" s="89" t="s">
        <v>47</v>
      </c>
      <c r="B29" s="125" t="s">
        <v>541</v>
      </c>
      <c r="C29" s="126">
        <v>5.5</v>
      </c>
      <c r="D29" s="80">
        <f t="shared" si="1"/>
        <v>-4.5715725477946334</v>
      </c>
      <c r="E29" s="113">
        <f t="shared" si="2"/>
        <v>1.0341684131325527E-2</v>
      </c>
      <c r="F29" s="117">
        <f>E29*AC29</f>
        <v>1.0341684131325527E-2</v>
      </c>
      <c r="G29" s="118"/>
      <c r="H29" s="118"/>
      <c r="I29" s="118"/>
      <c r="J29" s="118"/>
      <c r="K29" s="118"/>
      <c r="L29" s="119">
        <f>E29*AI29</f>
        <v>1.0341684131325527E-2</v>
      </c>
      <c r="M29" s="117"/>
      <c r="N29" s="118"/>
      <c r="O29" s="118"/>
      <c r="P29" s="118"/>
      <c r="Q29" s="118"/>
      <c r="R29" s="118"/>
      <c r="S29" s="119"/>
      <c r="T29" s="118">
        <f>E29*AQ29</f>
        <v>0.21717536675783608</v>
      </c>
      <c r="U29" s="118">
        <f>E29*AR29</f>
        <v>2.0683368262651054E-2</v>
      </c>
      <c r="V29" s="118"/>
      <c r="W29" s="118"/>
      <c r="X29" s="118"/>
      <c r="Y29" s="118"/>
      <c r="Z29" s="119">
        <f>E29*AW29</f>
        <v>0.23785873502048713</v>
      </c>
      <c r="AB29" s="29" t="s">
        <v>47</v>
      </c>
      <c r="AC29" s="12">
        <v>1</v>
      </c>
      <c r="AD29" s="13"/>
      <c r="AE29" s="13"/>
      <c r="AF29" s="13"/>
      <c r="AG29" s="13"/>
      <c r="AH29" s="14"/>
      <c r="AI29" s="10">
        <f t="shared" si="3"/>
        <v>1</v>
      </c>
      <c r="AJ29" s="13"/>
      <c r="AK29" s="13"/>
      <c r="AL29" s="13"/>
      <c r="AM29" s="13"/>
      <c r="AN29" s="13"/>
      <c r="AO29" s="13"/>
      <c r="AP29" s="10">
        <f t="shared" si="4"/>
        <v>0</v>
      </c>
      <c r="AQ29" s="13">
        <v>21</v>
      </c>
      <c r="AR29" s="13">
        <v>2</v>
      </c>
      <c r="AS29" s="13"/>
      <c r="AT29" s="13"/>
      <c r="AU29" s="13"/>
      <c r="AV29" s="13"/>
      <c r="AW29" s="31">
        <f t="shared" si="5"/>
        <v>23</v>
      </c>
    </row>
    <row r="30" spans="1:49" x14ac:dyDescent="0.3">
      <c r="A30" s="88" t="s">
        <v>48</v>
      </c>
      <c r="B30" s="111" t="s">
        <v>542</v>
      </c>
      <c r="C30" s="112">
        <v>8.25</v>
      </c>
      <c r="D30" s="80">
        <f t="shared" si="1"/>
        <v>-3.5354096671985742</v>
      </c>
      <c r="E30" s="113">
        <f t="shared" si="2"/>
        <v>2.9146814049589818E-2</v>
      </c>
      <c r="F30" s="117">
        <f>E30*AC30</f>
        <v>0.4372022107438473</v>
      </c>
      <c r="G30" s="118"/>
      <c r="H30" s="118">
        <f>E30*AE30</f>
        <v>8.6566037727281753</v>
      </c>
      <c r="I30" s="118">
        <f>E30*AF30</f>
        <v>2.9146814049589818E-2</v>
      </c>
      <c r="J30" s="118">
        <f>E30*AG30</f>
        <v>2.1277174256200566</v>
      </c>
      <c r="K30" s="118"/>
      <c r="L30" s="119">
        <f>E30*AI30</f>
        <v>11.25067022314167</v>
      </c>
      <c r="M30" s="117"/>
      <c r="N30" s="118">
        <f>E30*AK30</f>
        <v>2.9146814049589818E-2</v>
      </c>
      <c r="O30" s="118"/>
      <c r="P30" s="118"/>
      <c r="Q30" s="118"/>
      <c r="R30" s="118"/>
      <c r="S30" s="119">
        <f>E30*AP30</f>
        <v>2.9146814049589818E-2</v>
      </c>
      <c r="T30" s="118"/>
      <c r="U30" s="118"/>
      <c r="V30" s="118"/>
      <c r="W30" s="118"/>
      <c r="X30" s="118"/>
      <c r="Y30" s="118"/>
      <c r="Z30" s="119"/>
      <c r="AB30" s="28" t="s">
        <v>48</v>
      </c>
      <c r="AC30" s="12">
        <v>15</v>
      </c>
      <c r="AD30" s="13"/>
      <c r="AE30" s="13">
        <v>297</v>
      </c>
      <c r="AF30" s="13">
        <v>1</v>
      </c>
      <c r="AG30" s="13">
        <v>73</v>
      </c>
      <c r="AH30" s="14"/>
      <c r="AI30" s="10">
        <f t="shared" si="3"/>
        <v>386</v>
      </c>
      <c r="AJ30" s="13"/>
      <c r="AK30" s="13">
        <v>1</v>
      </c>
      <c r="AL30" s="13"/>
      <c r="AM30" s="13"/>
      <c r="AN30" s="13"/>
      <c r="AO30" s="13"/>
      <c r="AP30" s="10">
        <f t="shared" si="4"/>
        <v>1</v>
      </c>
      <c r="AQ30" s="13"/>
      <c r="AR30" s="13"/>
      <c r="AS30" s="13"/>
      <c r="AT30" s="13"/>
      <c r="AU30" s="13"/>
      <c r="AV30" s="13"/>
      <c r="AW30" s="31">
        <f t="shared" si="5"/>
        <v>0</v>
      </c>
    </row>
    <row r="31" spans="1:49" x14ac:dyDescent="0.3">
      <c r="A31" s="88" t="s">
        <v>49</v>
      </c>
      <c r="B31" s="111" t="s">
        <v>543</v>
      </c>
      <c r="C31" s="112">
        <v>7.5</v>
      </c>
      <c r="D31" s="80">
        <f t="shared" si="1"/>
        <v>-3.7789740787381056</v>
      </c>
      <c r="E31" s="113">
        <f t="shared" si="2"/>
        <v>2.2846117724194089E-2</v>
      </c>
      <c r="F31" s="117"/>
      <c r="G31" s="118"/>
      <c r="H31" s="118"/>
      <c r="I31" s="118"/>
      <c r="J31" s="118"/>
      <c r="K31" s="118"/>
      <c r="L31" s="119"/>
      <c r="M31" s="117"/>
      <c r="N31" s="118"/>
      <c r="O31" s="118"/>
      <c r="P31" s="118"/>
      <c r="Q31" s="118"/>
      <c r="R31" s="118"/>
      <c r="S31" s="119"/>
      <c r="T31" s="118"/>
      <c r="U31" s="118">
        <f>E31*AR31</f>
        <v>2.2846117724194089E-2</v>
      </c>
      <c r="V31" s="118"/>
      <c r="W31" s="118"/>
      <c r="X31" s="118"/>
      <c r="Y31" s="118"/>
      <c r="Z31" s="119">
        <f>E31*AW31</f>
        <v>2.2846117724194089E-2</v>
      </c>
      <c r="AB31" s="28" t="s">
        <v>49</v>
      </c>
      <c r="AC31" s="12"/>
      <c r="AD31" s="13"/>
      <c r="AE31" s="13"/>
      <c r="AF31" s="13"/>
      <c r="AG31" s="13"/>
      <c r="AH31" s="14"/>
      <c r="AI31" s="10">
        <f t="shared" si="3"/>
        <v>0</v>
      </c>
      <c r="AJ31" s="13"/>
      <c r="AK31" s="13"/>
      <c r="AL31" s="13"/>
      <c r="AM31" s="13"/>
      <c r="AN31" s="13"/>
      <c r="AO31" s="13"/>
      <c r="AP31" s="10">
        <f t="shared" si="4"/>
        <v>0</v>
      </c>
      <c r="AQ31" s="13"/>
      <c r="AR31" s="13">
        <v>1</v>
      </c>
      <c r="AS31" s="13"/>
      <c r="AT31" s="13"/>
      <c r="AU31" s="13"/>
      <c r="AV31" s="13"/>
      <c r="AW31" s="31">
        <f t="shared" si="5"/>
        <v>1</v>
      </c>
    </row>
    <row r="32" spans="1:49" x14ac:dyDescent="0.3">
      <c r="A32" s="88" t="s">
        <v>50</v>
      </c>
      <c r="B32" s="111" t="s">
        <v>544</v>
      </c>
      <c r="C32" s="112">
        <v>11.5</v>
      </c>
      <c r="D32" s="80">
        <f t="shared" si="1"/>
        <v>-2.6866442756555786</v>
      </c>
      <c r="E32" s="113">
        <f t="shared" si="2"/>
        <v>6.8109111720167051E-2</v>
      </c>
      <c r="F32" s="117">
        <f>E32*AC32</f>
        <v>6.8109111720167051E-2</v>
      </c>
      <c r="G32" s="118"/>
      <c r="H32" s="118"/>
      <c r="I32" s="118"/>
      <c r="J32" s="118"/>
      <c r="K32" s="118"/>
      <c r="L32" s="119">
        <f>E32*AI32</f>
        <v>6.8109111720167051E-2</v>
      </c>
      <c r="M32" s="117">
        <f>E32*AJ32</f>
        <v>0.34054555860083524</v>
      </c>
      <c r="N32" s="118">
        <f>E32*AK32</f>
        <v>0.1362182234403341</v>
      </c>
      <c r="O32" s="118"/>
      <c r="P32" s="118"/>
      <c r="Q32" s="118">
        <f>E32*AN32</f>
        <v>6.8109111720167051E-2</v>
      </c>
      <c r="R32" s="118"/>
      <c r="S32" s="119">
        <f>E32*AP32</f>
        <v>0.54487289376133641</v>
      </c>
      <c r="T32" s="118"/>
      <c r="U32" s="118"/>
      <c r="V32" s="118"/>
      <c r="W32" s="118"/>
      <c r="X32" s="118"/>
      <c r="Y32" s="118"/>
      <c r="Z32" s="119"/>
      <c r="AB32" s="28" t="s">
        <v>50</v>
      </c>
      <c r="AC32" s="12">
        <v>1</v>
      </c>
      <c r="AD32" s="13"/>
      <c r="AE32" s="13"/>
      <c r="AF32" s="13"/>
      <c r="AG32" s="13"/>
      <c r="AH32" s="14"/>
      <c r="AI32" s="10">
        <f t="shared" si="3"/>
        <v>1</v>
      </c>
      <c r="AJ32" s="13">
        <v>5</v>
      </c>
      <c r="AK32" s="13">
        <v>2</v>
      </c>
      <c r="AL32" s="13"/>
      <c r="AM32" s="13"/>
      <c r="AN32" s="13">
        <v>1</v>
      </c>
      <c r="AO32" s="13"/>
      <c r="AP32" s="10">
        <f t="shared" si="4"/>
        <v>8</v>
      </c>
      <c r="AQ32" s="13"/>
      <c r="AR32" s="13"/>
      <c r="AS32" s="13"/>
      <c r="AT32" s="13"/>
      <c r="AU32" s="13"/>
      <c r="AV32" s="13"/>
      <c r="AW32" s="31">
        <f t="shared" si="5"/>
        <v>0</v>
      </c>
    </row>
    <row r="33" spans="1:49" x14ac:dyDescent="0.3">
      <c r="A33" s="88" t="s">
        <v>51</v>
      </c>
      <c r="B33" s="111" t="s">
        <v>543</v>
      </c>
      <c r="C33" s="112">
        <v>7.5</v>
      </c>
      <c r="D33" s="80">
        <f t="shared" si="1"/>
        <v>-3.7789740787381056</v>
      </c>
      <c r="E33" s="113">
        <f t="shared" si="2"/>
        <v>2.2846117724194089E-2</v>
      </c>
      <c r="F33" s="117">
        <f>E33*AC33</f>
        <v>2.2846117724194089E-2</v>
      </c>
      <c r="G33" s="118"/>
      <c r="H33" s="118"/>
      <c r="I33" s="118"/>
      <c r="J33" s="118"/>
      <c r="K33" s="118"/>
      <c r="L33" s="119">
        <f>E33*AI33</f>
        <v>2.2846117724194089E-2</v>
      </c>
      <c r="M33" s="117"/>
      <c r="N33" s="118"/>
      <c r="O33" s="118"/>
      <c r="P33" s="118"/>
      <c r="Q33" s="118"/>
      <c r="R33" s="118"/>
      <c r="S33" s="119"/>
      <c r="T33" s="118"/>
      <c r="U33" s="118"/>
      <c r="V33" s="118"/>
      <c r="W33" s="118"/>
      <c r="X33" s="118"/>
      <c r="Y33" s="118"/>
      <c r="Z33" s="119"/>
      <c r="AB33" s="28" t="s">
        <v>51</v>
      </c>
      <c r="AC33" s="12">
        <v>1</v>
      </c>
      <c r="AD33" s="13"/>
      <c r="AE33" s="13"/>
      <c r="AF33" s="13"/>
      <c r="AG33" s="13"/>
      <c r="AH33" s="14"/>
      <c r="AI33" s="10">
        <f t="shared" si="3"/>
        <v>1</v>
      </c>
      <c r="AJ33" s="13"/>
      <c r="AK33" s="13"/>
      <c r="AL33" s="13"/>
      <c r="AM33" s="13"/>
      <c r="AN33" s="13">
        <v>0</v>
      </c>
      <c r="AO33" s="13"/>
      <c r="AP33" s="10">
        <f t="shared" si="4"/>
        <v>0</v>
      </c>
      <c r="AQ33" s="13"/>
      <c r="AR33" s="13"/>
      <c r="AS33" s="13"/>
      <c r="AT33" s="13"/>
      <c r="AU33" s="13"/>
      <c r="AV33" s="13"/>
      <c r="AW33" s="31">
        <f t="shared" si="5"/>
        <v>0</v>
      </c>
    </row>
    <row r="34" spans="1:49" x14ac:dyDescent="0.3">
      <c r="A34" s="88" t="s">
        <v>52</v>
      </c>
      <c r="B34" s="111" t="s">
        <v>545</v>
      </c>
      <c r="C34" s="112">
        <v>9.75</v>
      </c>
      <c r="D34" s="80">
        <f t="shared" si="1"/>
        <v>-3.1085042735691211</v>
      </c>
      <c r="E34" s="113">
        <f t="shared" si="2"/>
        <v>4.4667716083477089E-2</v>
      </c>
      <c r="F34" s="117"/>
      <c r="G34" s="118"/>
      <c r="H34" s="118"/>
      <c r="I34" s="118"/>
      <c r="J34" s="118"/>
      <c r="K34" s="118"/>
      <c r="L34" s="119"/>
      <c r="M34" s="117"/>
      <c r="N34" s="118"/>
      <c r="O34" s="118"/>
      <c r="P34" s="118">
        <f>E34*AM34</f>
        <v>4.4667716083477089E-2</v>
      </c>
      <c r="Q34" s="118">
        <f>E34*AN34</f>
        <v>0.4020094447512938</v>
      </c>
      <c r="R34" s="118">
        <f>E34*AO34</f>
        <v>0.35734172866781672</v>
      </c>
      <c r="S34" s="119">
        <f>E34*AP34</f>
        <v>0.8040188895025876</v>
      </c>
      <c r="T34" s="118"/>
      <c r="U34" s="118"/>
      <c r="V34" s="118"/>
      <c r="W34" s="118"/>
      <c r="X34" s="118"/>
      <c r="Y34" s="118"/>
      <c r="Z34" s="119"/>
      <c r="AB34" s="28" t="s">
        <v>52</v>
      </c>
      <c r="AC34" s="12"/>
      <c r="AD34" s="13"/>
      <c r="AE34" s="13"/>
      <c r="AF34" s="13"/>
      <c r="AG34" s="13"/>
      <c r="AH34" s="14"/>
      <c r="AI34" s="10">
        <f t="shared" si="3"/>
        <v>0</v>
      </c>
      <c r="AJ34" s="13"/>
      <c r="AK34" s="13"/>
      <c r="AL34" s="13"/>
      <c r="AM34" s="13">
        <v>1</v>
      </c>
      <c r="AN34" s="13">
        <v>9</v>
      </c>
      <c r="AO34" s="13">
        <v>8</v>
      </c>
      <c r="AP34" s="10">
        <f t="shared" si="4"/>
        <v>18</v>
      </c>
      <c r="AQ34" s="13"/>
      <c r="AR34" s="13"/>
      <c r="AS34" s="13"/>
      <c r="AT34" s="13"/>
      <c r="AU34" s="13"/>
      <c r="AV34" s="13"/>
      <c r="AW34" s="31">
        <f t="shared" si="5"/>
        <v>0</v>
      </c>
    </row>
    <row r="35" spans="1:49" x14ac:dyDescent="0.3">
      <c r="A35" s="88" t="s">
        <v>53</v>
      </c>
      <c r="B35" s="111" t="s">
        <v>546</v>
      </c>
      <c r="C35" s="112">
        <v>35</v>
      </c>
      <c r="D35" s="80">
        <f t="shared" si="1"/>
        <v>0.15762105388651015</v>
      </c>
      <c r="E35" s="113">
        <f t="shared" si="2"/>
        <v>1.1707224699091381</v>
      </c>
      <c r="F35" s="117">
        <f>E35*AC35</f>
        <v>17.560837048637072</v>
      </c>
      <c r="G35" s="118"/>
      <c r="H35" s="118">
        <f>E35*AE35</f>
        <v>5.8536123495456902</v>
      </c>
      <c r="I35" s="118">
        <f>E35*AF35</f>
        <v>24.585171868091901</v>
      </c>
      <c r="J35" s="118">
        <f>E35*AG35</f>
        <v>58.536123495456906</v>
      </c>
      <c r="K35" s="118">
        <f>E35*AH35</f>
        <v>88.974907713094495</v>
      </c>
      <c r="L35" s="119">
        <f>E35*AI35</f>
        <v>195.51065247482606</v>
      </c>
      <c r="M35" s="117"/>
      <c r="N35" s="118">
        <f>E35*AK35</f>
        <v>2.3414449398182762</v>
      </c>
      <c r="O35" s="118">
        <f>E35*AL35</f>
        <v>31.609506687546727</v>
      </c>
      <c r="P35" s="118">
        <f>E35*AM35</f>
        <v>15.219392108818795</v>
      </c>
      <c r="Q35" s="118">
        <f>E35*AN35</f>
        <v>3.5121674097274145</v>
      </c>
      <c r="R35" s="118">
        <f>E35*AO35</f>
        <v>8.1950572893639659</v>
      </c>
      <c r="S35" s="119">
        <f>E35*AP35</f>
        <v>60.87756843527518</v>
      </c>
      <c r="T35" s="118">
        <f>E35*AQ35</f>
        <v>2.3414449398182762</v>
      </c>
      <c r="U35" s="118"/>
      <c r="V35" s="118">
        <f>E35*AS35</f>
        <v>2.3414449398182762</v>
      </c>
      <c r="W35" s="118">
        <f>E35*AT35</f>
        <v>17.560837048637072</v>
      </c>
      <c r="X35" s="118">
        <f>E35*AU35</f>
        <v>29.268061747728453</v>
      </c>
      <c r="Y35" s="118">
        <f>E35*AV35</f>
        <v>25.755894338001038</v>
      </c>
      <c r="Z35" s="119">
        <f>E35*AW35</f>
        <v>77.267683014003111</v>
      </c>
      <c r="AB35" s="28" t="s">
        <v>53</v>
      </c>
      <c r="AC35" s="12">
        <v>15</v>
      </c>
      <c r="AD35" s="13"/>
      <c r="AE35" s="13">
        <v>5</v>
      </c>
      <c r="AF35" s="13">
        <v>21</v>
      </c>
      <c r="AG35" s="13">
        <v>50</v>
      </c>
      <c r="AH35" s="14">
        <v>76</v>
      </c>
      <c r="AI35" s="10">
        <f t="shared" si="3"/>
        <v>167</v>
      </c>
      <c r="AJ35" s="13"/>
      <c r="AK35" s="13">
        <v>2</v>
      </c>
      <c r="AL35" s="13">
        <v>27</v>
      </c>
      <c r="AM35" s="13">
        <v>13</v>
      </c>
      <c r="AN35" s="13">
        <v>3</v>
      </c>
      <c r="AO35" s="13">
        <v>7</v>
      </c>
      <c r="AP35" s="10">
        <f t="shared" si="4"/>
        <v>52</v>
      </c>
      <c r="AQ35" s="13">
        <v>2</v>
      </c>
      <c r="AR35" s="13"/>
      <c r="AS35" s="13">
        <v>2</v>
      </c>
      <c r="AT35" s="13">
        <v>15</v>
      </c>
      <c r="AU35" s="13">
        <v>25</v>
      </c>
      <c r="AV35" s="13">
        <v>22</v>
      </c>
      <c r="AW35" s="31">
        <f t="shared" si="5"/>
        <v>66</v>
      </c>
    </row>
    <row r="36" spans="1:49" x14ac:dyDescent="0.3">
      <c r="A36" s="88" t="s">
        <v>54</v>
      </c>
      <c r="B36" s="111" t="s">
        <v>512</v>
      </c>
      <c r="C36" s="112">
        <v>23</v>
      </c>
      <c r="D36" s="80">
        <f t="shared" si="1"/>
        <v>-0.91531213159736424</v>
      </c>
      <c r="E36" s="113">
        <f t="shared" si="2"/>
        <v>0.4003916317049096</v>
      </c>
      <c r="F36" s="117">
        <f>E36*AC36</f>
        <v>2.4023497902294575</v>
      </c>
      <c r="G36" s="118"/>
      <c r="H36" s="118">
        <f>E36*AE36</f>
        <v>10.00979079262274</v>
      </c>
      <c r="I36" s="118">
        <f>E36*AF36</f>
        <v>2.8027414219343671</v>
      </c>
      <c r="J36" s="118">
        <f>E36*AG36</f>
        <v>54.052870280162793</v>
      </c>
      <c r="K36" s="118">
        <f>E36*AH36</f>
        <v>12.011748951147288</v>
      </c>
      <c r="L36" s="119">
        <f>E36*AI36</f>
        <v>81.27950123609665</v>
      </c>
      <c r="M36" s="117"/>
      <c r="N36" s="118">
        <f>E36*AK36</f>
        <v>2.0019581585245478</v>
      </c>
      <c r="O36" s="118">
        <f>E36*AL36</f>
        <v>2.4023497902294575</v>
      </c>
      <c r="P36" s="118">
        <f>E36*AM36</f>
        <v>4.4043079487540053</v>
      </c>
      <c r="Q36" s="118">
        <f>E36*AN36</f>
        <v>13.212923846262017</v>
      </c>
      <c r="R36" s="118">
        <f>E36*AO36</f>
        <v>18.81840669013075</v>
      </c>
      <c r="S36" s="119">
        <f>E36*AP36</f>
        <v>40.839946433900778</v>
      </c>
      <c r="T36" s="118"/>
      <c r="U36" s="118"/>
      <c r="V36" s="118">
        <f>E36*AS36</f>
        <v>0.8007832634098192</v>
      </c>
      <c r="W36" s="118">
        <f>E36*AT36</f>
        <v>5.6054828438687343</v>
      </c>
      <c r="X36" s="118">
        <f>E36*AU36</f>
        <v>14.013707109671836</v>
      </c>
      <c r="Y36" s="118">
        <f>E36*AV36</f>
        <v>1.6015665268196384</v>
      </c>
      <c r="Z36" s="119">
        <f>E36*AW36</f>
        <v>22.021539743770028</v>
      </c>
      <c r="AB36" s="28" t="s">
        <v>54</v>
      </c>
      <c r="AC36" s="12">
        <v>6</v>
      </c>
      <c r="AD36" s="13"/>
      <c r="AE36" s="13">
        <v>25</v>
      </c>
      <c r="AF36" s="13">
        <v>7</v>
      </c>
      <c r="AG36" s="13">
        <v>135</v>
      </c>
      <c r="AH36" s="14">
        <v>30</v>
      </c>
      <c r="AI36" s="10">
        <f t="shared" si="3"/>
        <v>203</v>
      </c>
      <c r="AJ36" s="13"/>
      <c r="AK36" s="13">
        <v>5</v>
      </c>
      <c r="AL36" s="13">
        <v>6</v>
      </c>
      <c r="AM36" s="13">
        <v>11</v>
      </c>
      <c r="AN36" s="13">
        <v>33</v>
      </c>
      <c r="AO36" s="13">
        <v>47</v>
      </c>
      <c r="AP36" s="10">
        <f t="shared" si="4"/>
        <v>102</v>
      </c>
      <c r="AQ36" s="13"/>
      <c r="AR36" s="13"/>
      <c r="AS36" s="13">
        <v>2</v>
      </c>
      <c r="AT36" s="13">
        <v>14</v>
      </c>
      <c r="AU36" s="13">
        <v>35</v>
      </c>
      <c r="AV36" s="13">
        <v>4</v>
      </c>
      <c r="AW36" s="31">
        <f t="shared" si="5"/>
        <v>55</v>
      </c>
    </row>
    <row r="37" spans="1:49" x14ac:dyDescent="0.3">
      <c r="A37" s="88" t="s">
        <v>55</v>
      </c>
      <c r="B37" s="111" t="s">
        <v>547</v>
      </c>
      <c r="C37" s="112">
        <v>24</v>
      </c>
      <c r="D37" s="80">
        <f t="shared" si="1"/>
        <v>-0.80655137317108583</v>
      </c>
      <c r="E37" s="113">
        <f t="shared" si="2"/>
        <v>0.44639486408324436</v>
      </c>
      <c r="F37" s="117"/>
      <c r="G37" s="118"/>
      <c r="H37" s="118"/>
      <c r="I37" s="118"/>
      <c r="J37" s="118"/>
      <c r="K37" s="118"/>
      <c r="L37" s="119"/>
      <c r="M37" s="117"/>
      <c r="N37" s="118"/>
      <c r="O37" s="118"/>
      <c r="P37" s="118"/>
      <c r="Q37" s="118"/>
      <c r="R37" s="118"/>
      <c r="S37" s="119"/>
      <c r="T37" s="118"/>
      <c r="U37" s="118"/>
      <c r="V37" s="118"/>
      <c r="W37" s="118"/>
      <c r="X37" s="118">
        <f>E37*AU37</f>
        <v>0.89278972816648872</v>
      </c>
      <c r="Y37" s="118">
        <f>E37*AV37</f>
        <v>0.44639486408324436</v>
      </c>
      <c r="Z37" s="119">
        <f>E37*AW37</f>
        <v>1.3391845922497332</v>
      </c>
      <c r="AB37" s="28" t="s">
        <v>55</v>
      </c>
      <c r="AC37" s="12"/>
      <c r="AD37" s="13"/>
      <c r="AE37" s="13"/>
      <c r="AF37" s="13"/>
      <c r="AG37" s="13"/>
      <c r="AH37" s="14"/>
      <c r="AI37" s="10">
        <f t="shared" si="3"/>
        <v>0</v>
      </c>
      <c r="AJ37" s="13"/>
      <c r="AK37" s="13"/>
      <c r="AL37" s="13"/>
      <c r="AM37" s="13"/>
      <c r="AN37" s="13"/>
      <c r="AO37" s="13"/>
      <c r="AP37" s="10">
        <f t="shared" si="4"/>
        <v>0</v>
      </c>
      <c r="AQ37" s="13"/>
      <c r="AR37" s="13"/>
      <c r="AS37" s="13"/>
      <c r="AT37" s="13"/>
      <c r="AU37" s="13">
        <v>2</v>
      </c>
      <c r="AV37" s="13">
        <v>1</v>
      </c>
      <c r="AW37" s="31">
        <f t="shared" si="5"/>
        <v>3</v>
      </c>
    </row>
    <row r="38" spans="1:49" x14ac:dyDescent="0.3">
      <c r="A38" s="88" t="s">
        <v>56</v>
      </c>
      <c r="B38" s="111" t="s">
        <v>548</v>
      </c>
      <c r="C38" s="112">
        <v>12.5</v>
      </c>
      <c r="D38" s="80">
        <f t="shared" si="1"/>
        <v>-2.4735632327265433</v>
      </c>
      <c r="E38" s="113">
        <f t="shared" si="2"/>
        <v>8.4283999797805431E-2</v>
      </c>
      <c r="F38" s="117"/>
      <c r="G38" s="118">
        <f>E38*AD38</f>
        <v>8.4283999797805431E-2</v>
      </c>
      <c r="H38" s="118"/>
      <c r="I38" s="118">
        <f>E38*AF38</f>
        <v>1.6013959961583031</v>
      </c>
      <c r="J38" s="118"/>
      <c r="K38" s="118"/>
      <c r="L38" s="119">
        <f>E38*AI38</f>
        <v>1.6856799959561086</v>
      </c>
      <c r="M38" s="117"/>
      <c r="N38" s="118">
        <f>E38*AK38</f>
        <v>8.4283999797805431E-2</v>
      </c>
      <c r="O38" s="118"/>
      <c r="P38" s="118"/>
      <c r="Q38" s="118"/>
      <c r="R38" s="118"/>
      <c r="S38" s="119">
        <f>E38*AP38</f>
        <v>8.4283999797805431E-2</v>
      </c>
      <c r="T38" s="118">
        <f>E38*AQ38</f>
        <v>0.50570399878683259</v>
      </c>
      <c r="U38" s="118">
        <f>E38*AR38</f>
        <v>1.2642599969670814</v>
      </c>
      <c r="V38" s="118">
        <f>E38*AS38</f>
        <v>0.42141999898902716</v>
      </c>
      <c r="W38" s="118"/>
      <c r="X38" s="118"/>
      <c r="Y38" s="118"/>
      <c r="Z38" s="119">
        <f>E38*AW38</f>
        <v>2.1913839947429414</v>
      </c>
      <c r="AB38" s="28" t="s">
        <v>56</v>
      </c>
      <c r="AC38" s="13"/>
      <c r="AD38" s="13">
        <v>1</v>
      </c>
      <c r="AE38" s="13"/>
      <c r="AF38" s="13">
        <v>19</v>
      </c>
      <c r="AG38" s="13"/>
      <c r="AH38" s="13"/>
      <c r="AI38" s="10">
        <f t="shared" si="3"/>
        <v>20</v>
      </c>
      <c r="AJ38" s="13"/>
      <c r="AK38" s="13">
        <v>1</v>
      </c>
      <c r="AL38" s="13"/>
      <c r="AM38" s="13"/>
      <c r="AN38" s="13"/>
      <c r="AO38" s="13"/>
      <c r="AP38" s="10">
        <f t="shared" si="4"/>
        <v>1</v>
      </c>
      <c r="AQ38" s="13">
        <v>6</v>
      </c>
      <c r="AR38" s="13">
        <v>15</v>
      </c>
      <c r="AS38" s="13">
        <v>5</v>
      </c>
      <c r="AT38" s="13"/>
      <c r="AU38" s="13"/>
      <c r="AV38" s="13"/>
      <c r="AW38" s="31">
        <f t="shared" si="5"/>
        <v>26</v>
      </c>
    </row>
    <row r="39" spans="1:49" x14ac:dyDescent="0.3">
      <c r="A39" s="88" t="s">
        <v>95</v>
      </c>
      <c r="B39" s="124" t="s">
        <v>549</v>
      </c>
      <c r="C39" s="112">
        <v>13.5</v>
      </c>
      <c r="D39" s="80">
        <f t="shared" si="1"/>
        <v>-2.2768899000953935</v>
      </c>
      <c r="E39" s="113">
        <f t="shared" si="2"/>
        <v>0.10260281601364182</v>
      </c>
      <c r="F39" s="117"/>
      <c r="G39" s="118"/>
      <c r="H39" s="118"/>
      <c r="I39" s="118"/>
      <c r="J39" s="118"/>
      <c r="K39" s="118"/>
      <c r="L39" s="119"/>
      <c r="M39" s="117"/>
      <c r="N39" s="118"/>
      <c r="O39" s="118"/>
      <c r="P39" s="118"/>
      <c r="Q39" s="118"/>
      <c r="R39" s="118"/>
      <c r="S39" s="119"/>
      <c r="T39" s="118"/>
      <c r="U39" s="118">
        <f>E39*AR39</f>
        <v>0.71821971209549273</v>
      </c>
      <c r="V39" s="118"/>
      <c r="W39" s="118"/>
      <c r="X39" s="118"/>
      <c r="Y39" s="118"/>
      <c r="Z39" s="119">
        <f>E39*AW39</f>
        <v>0.71821971209549273</v>
      </c>
      <c r="AB39" s="28" t="s">
        <v>95</v>
      </c>
      <c r="AC39" s="13"/>
      <c r="AD39" s="13"/>
      <c r="AE39" s="13"/>
      <c r="AF39" s="13"/>
      <c r="AG39" s="13"/>
      <c r="AH39" s="13"/>
      <c r="AI39" s="10">
        <f t="shared" si="3"/>
        <v>0</v>
      </c>
      <c r="AJ39" s="13"/>
      <c r="AK39" s="13"/>
      <c r="AL39" s="13"/>
      <c r="AM39" s="13"/>
      <c r="AN39" s="13"/>
      <c r="AO39" s="13"/>
      <c r="AP39" s="10">
        <f t="shared" si="4"/>
        <v>0</v>
      </c>
      <c r="AQ39" s="13"/>
      <c r="AR39" s="13">
        <v>7</v>
      </c>
      <c r="AS39" s="13"/>
      <c r="AT39" s="13"/>
      <c r="AU39" s="13"/>
      <c r="AV39" s="13"/>
      <c r="AW39" s="31">
        <f t="shared" si="5"/>
        <v>7</v>
      </c>
    </row>
    <row r="40" spans="1:49" x14ac:dyDescent="0.3">
      <c r="A40" s="88" t="s">
        <v>57</v>
      </c>
      <c r="B40" s="111" t="s">
        <v>550</v>
      </c>
      <c r="C40" s="112">
        <v>5.75</v>
      </c>
      <c r="D40" s="80">
        <f t="shared" si="1"/>
        <v>-4.4579764197137921</v>
      </c>
      <c r="E40" s="113">
        <f t="shared" si="2"/>
        <v>1.1585784347084094E-2</v>
      </c>
      <c r="F40" s="117"/>
      <c r="G40" s="118"/>
      <c r="H40" s="118"/>
      <c r="I40" s="118"/>
      <c r="J40" s="118"/>
      <c r="K40" s="118"/>
      <c r="L40" s="119"/>
      <c r="M40" s="117"/>
      <c r="N40" s="118"/>
      <c r="O40" s="118">
        <f>E40*AL40</f>
        <v>1.1585784347084094E-2</v>
      </c>
      <c r="P40" s="118"/>
      <c r="Q40" s="118"/>
      <c r="R40" s="118"/>
      <c r="S40" s="119">
        <f>E40*AP40</f>
        <v>1.1585784347084094E-2</v>
      </c>
      <c r="T40" s="118"/>
      <c r="U40" s="118"/>
      <c r="V40" s="118"/>
      <c r="W40" s="118"/>
      <c r="X40" s="118"/>
      <c r="Y40" s="118"/>
      <c r="Z40" s="119"/>
      <c r="AB40" s="28" t="s">
        <v>57</v>
      </c>
      <c r="AC40" s="13"/>
      <c r="AD40" s="13"/>
      <c r="AE40" s="13"/>
      <c r="AF40" s="13"/>
      <c r="AG40" s="13"/>
      <c r="AH40" s="13"/>
      <c r="AI40" s="10">
        <f t="shared" si="3"/>
        <v>0</v>
      </c>
      <c r="AJ40" s="13"/>
      <c r="AK40" s="13"/>
      <c r="AL40" s="13">
        <v>1</v>
      </c>
      <c r="AM40" s="13"/>
      <c r="AN40" s="13"/>
      <c r="AO40" s="13"/>
      <c r="AP40" s="10">
        <f t="shared" si="4"/>
        <v>1</v>
      </c>
      <c r="AQ40" s="13"/>
      <c r="AR40" s="13"/>
      <c r="AS40" s="13"/>
      <c r="AT40" s="13"/>
      <c r="AU40" s="13"/>
      <c r="AV40" s="13"/>
      <c r="AW40" s="31">
        <f t="shared" si="5"/>
        <v>0</v>
      </c>
    </row>
    <row r="41" spans="1:49" x14ac:dyDescent="0.3">
      <c r="A41" s="88" t="s">
        <v>58</v>
      </c>
      <c r="B41" s="111" t="s">
        <v>551</v>
      </c>
      <c r="C41" s="112">
        <v>16.25</v>
      </c>
      <c r="D41" s="80">
        <f t="shared" si="1"/>
        <v>-1.8030934275575605</v>
      </c>
      <c r="E41" s="113">
        <f t="shared" si="2"/>
        <v>0.1647883381674648</v>
      </c>
      <c r="F41" s="117"/>
      <c r="G41" s="118"/>
      <c r="H41" s="118"/>
      <c r="I41" s="118"/>
      <c r="J41" s="118"/>
      <c r="K41" s="118"/>
      <c r="L41" s="119"/>
      <c r="M41" s="117"/>
      <c r="N41" s="118"/>
      <c r="O41" s="118"/>
      <c r="P41" s="118"/>
      <c r="Q41" s="118"/>
      <c r="R41" s="118"/>
      <c r="S41" s="119"/>
      <c r="T41" s="118"/>
      <c r="U41" s="118"/>
      <c r="V41" s="118"/>
      <c r="W41" s="118"/>
      <c r="X41" s="118"/>
      <c r="Y41" s="118">
        <f>E41*AV41</f>
        <v>0.1647883381674648</v>
      </c>
      <c r="Z41" s="119">
        <f>E41*AW41</f>
        <v>0.1647883381674648</v>
      </c>
      <c r="AB41" s="28" t="s">
        <v>58</v>
      </c>
      <c r="AC41" s="13"/>
      <c r="AD41" s="13"/>
      <c r="AE41" s="13"/>
      <c r="AF41" s="13"/>
      <c r="AG41" s="13"/>
      <c r="AH41" s="13"/>
      <c r="AI41" s="10">
        <f t="shared" si="3"/>
        <v>0</v>
      </c>
      <c r="AJ41" s="13"/>
      <c r="AK41" s="13"/>
      <c r="AL41" s="13"/>
      <c r="AM41" s="13"/>
      <c r="AN41" s="13"/>
      <c r="AO41" s="13"/>
      <c r="AP41" s="10">
        <f t="shared" si="4"/>
        <v>0</v>
      </c>
      <c r="AQ41" s="13"/>
      <c r="AR41" s="13"/>
      <c r="AS41" s="13"/>
      <c r="AT41" s="13"/>
      <c r="AU41" s="13"/>
      <c r="AV41" s="13">
        <v>1</v>
      </c>
      <c r="AW41" s="31">
        <f t="shared" si="5"/>
        <v>1</v>
      </c>
    </row>
    <row r="42" spans="1:49" x14ac:dyDescent="0.3">
      <c r="A42" s="88" t="s">
        <v>59</v>
      </c>
      <c r="B42" s="111" t="s">
        <v>552</v>
      </c>
      <c r="C42" s="112">
        <v>10.5</v>
      </c>
      <c r="D42" s="80">
        <f t="shared" si="1"/>
        <v>-2.9191219361832657</v>
      </c>
      <c r="E42" s="113">
        <f t="shared" si="2"/>
        <v>5.3981065317094602E-2</v>
      </c>
      <c r="F42" s="117"/>
      <c r="G42" s="118"/>
      <c r="H42" s="118">
        <f>E42*AE42</f>
        <v>3.1848828537085816</v>
      </c>
      <c r="I42" s="118">
        <f>E42*AF42</f>
        <v>1.7273940901470273</v>
      </c>
      <c r="J42" s="118"/>
      <c r="K42" s="118"/>
      <c r="L42" s="119">
        <f>E42*AI42</f>
        <v>4.9122769438556091</v>
      </c>
      <c r="M42" s="117">
        <f>E42*AJ42</f>
        <v>0.1079621306341892</v>
      </c>
      <c r="N42" s="118"/>
      <c r="O42" s="118"/>
      <c r="P42" s="118"/>
      <c r="Q42" s="118"/>
      <c r="R42" s="118"/>
      <c r="S42" s="119">
        <f>E42*AP42</f>
        <v>0.1079621306341892</v>
      </c>
      <c r="T42" s="118">
        <f>E42*AQ42</f>
        <v>0.59379171848804058</v>
      </c>
      <c r="U42" s="118">
        <f>E42*AR42</f>
        <v>0.53981065317094601</v>
      </c>
      <c r="V42" s="118"/>
      <c r="W42" s="118"/>
      <c r="X42" s="118"/>
      <c r="Y42" s="118"/>
      <c r="Z42" s="119">
        <f>E42*AW42</f>
        <v>1.1336023716589867</v>
      </c>
      <c r="AB42" s="28" t="s">
        <v>59</v>
      </c>
      <c r="AC42" s="13"/>
      <c r="AD42" s="13"/>
      <c r="AE42" s="13">
        <v>59</v>
      </c>
      <c r="AF42" s="13">
        <v>32</v>
      </c>
      <c r="AG42" s="13"/>
      <c r="AH42" s="13"/>
      <c r="AI42" s="10">
        <f t="shared" si="3"/>
        <v>91</v>
      </c>
      <c r="AJ42" s="13">
        <v>2</v>
      </c>
      <c r="AK42" s="13"/>
      <c r="AL42" s="13"/>
      <c r="AM42" s="13"/>
      <c r="AN42" s="13"/>
      <c r="AO42" s="13"/>
      <c r="AP42" s="10">
        <f t="shared" si="4"/>
        <v>2</v>
      </c>
      <c r="AQ42" s="13">
        <v>11</v>
      </c>
      <c r="AR42" s="13">
        <v>10</v>
      </c>
      <c r="AS42" s="13"/>
      <c r="AT42" s="13"/>
      <c r="AU42" s="13"/>
      <c r="AV42" s="13"/>
      <c r="AW42" s="31">
        <f t="shared" si="5"/>
        <v>21</v>
      </c>
    </row>
    <row r="43" spans="1:49" x14ac:dyDescent="0.3">
      <c r="A43" s="88" t="s">
        <v>60</v>
      </c>
      <c r="B43" s="111" t="s">
        <v>553</v>
      </c>
      <c r="C43" s="112">
        <v>9.6</v>
      </c>
      <c r="D43" s="80">
        <f t="shared" si="1"/>
        <v>-3.1481250997787065</v>
      </c>
      <c r="E43" s="113">
        <f t="shared" si="2"/>
        <v>4.2932545694266883E-2</v>
      </c>
      <c r="F43" s="117"/>
      <c r="G43" s="118"/>
      <c r="H43" s="118"/>
      <c r="I43" s="118"/>
      <c r="J43" s="118"/>
      <c r="K43" s="118"/>
      <c r="L43" s="119"/>
      <c r="M43" s="117"/>
      <c r="N43" s="118"/>
      <c r="O43" s="118"/>
      <c r="P43" s="118"/>
      <c r="Q43" s="118"/>
      <c r="R43" s="118"/>
      <c r="S43" s="119"/>
      <c r="T43" s="118">
        <f>E43*AQ43</f>
        <v>1.6314367363821416</v>
      </c>
      <c r="U43" s="118">
        <f>E43*AR43</f>
        <v>2.0178296476305433</v>
      </c>
      <c r="V43" s="118"/>
      <c r="W43" s="118"/>
      <c r="X43" s="118"/>
      <c r="Y43" s="118"/>
      <c r="Z43" s="119">
        <f>E43*AW43</f>
        <v>3.6492663840126851</v>
      </c>
      <c r="AB43" s="28" t="s">
        <v>60</v>
      </c>
      <c r="AC43" s="13"/>
      <c r="AD43" s="13"/>
      <c r="AE43" s="13"/>
      <c r="AF43" s="13"/>
      <c r="AG43" s="13"/>
      <c r="AH43" s="13"/>
      <c r="AI43" s="10">
        <f t="shared" si="3"/>
        <v>0</v>
      </c>
      <c r="AJ43" s="13"/>
      <c r="AK43" s="13"/>
      <c r="AL43" s="13"/>
      <c r="AM43" s="13"/>
      <c r="AN43" s="13"/>
      <c r="AO43" s="13"/>
      <c r="AP43" s="10">
        <f t="shared" si="4"/>
        <v>0</v>
      </c>
      <c r="AQ43" s="13">
        <v>38</v>
      </c>
      <c r="AR43" s="13">
        <v>47</v>
      </c>
      <c r="AS43" s="13"/>
      <c r="AT43" s="13"/>
      <c r="AU43" s="13"/>
      <c r="AV43" s="13"/>
      <c r="AW43" s="31">
        <f t="shared" si="5"/>
        <v>85</v>
      </c>
    </row>
    <row r="44" spans="1:49" x14ac:dyDescent="0.3">
      <c r="A44" s="88" t="s">
        <v>98</v>
      </c>
      <c r="B44" s="124" t="s">
        <v>554</v>
      </c>
      <c r="C44" s="112">
        <v>10.4</v>
      </c>
      <c r="D44" s="80">
        <f t="shared" si="1"/>
        <v>-2.9435765926563748</v>
      </c>
      <c r="E44" s="113">
        <f t="shared" si="2"/>
        <v>5.2676987288012074E-2</v>
      </c>
      <c r="F44" s="117"/>
      <c r="G44" s="118"/>
      <c r="H44" s="118"/>
      <c r="I44" s="118"/>
      <c r="J44" s="118"/>
      <c r="K44" s="118"/>
      <c r="L44" s="119"/>
      <c r="M44" s="117"/>
      <c r="N44" s="118"/>
      <c r="O44" s="118"/>
      <c r="P44" s="118">
        <f>E44*AM44</f>
        <v>5.2676987288012074E-2</v>
      </c>
      <c r="Q44" s="118"/>
      <c r="R44" s="118"/>
      <c r="S44" s="119">
        <f>E44*AP44</f>
        <v>5.2676987288012074E-2</v>
      </c>
      <c r="T44" s="118"/>
      <c r="U44" s="118"/>
      <c r="V44" s="118"/>
      <c r="W44" s="118"/>
      <c r="X44" s="118"/>
      <c r="Y44" s="118"/>
      <c r="Z44" s="119"/>
      <c r="AB44" s="28" t="s">
        <v>98</v>
      </c>
      <c r="AC44" s="13"/>
      <c r="AD44" s="13"/>
      <c r="AE44" s="13"/>
      <c r="AF44" s="13"/>
      <c r="AG44" s="13"/>
      <c r="AH44" s="13"/>
      <c r="AI44" s="10">
        <f t="shared" si="3"/>
        <v>0</v>
      </c>
      <c r="AJ44" s="13"/>
      <c r="AK44" s="13"/>
      <c r="AL44" s="13"/>
      <c r="AM44" s="13">
        <v>1</v>
      </c>
      <c r="AN44" s="13"/>
      <c r="AO44" s="13"/>
      <c r="AP44" s="10">
        <f t="shared" si="4"/>
        <v>1</v>
      </c>
      <c r="AQ44" s="13"/>
      <c r="AR44" s="13"/>
      <c r="AS44" s="13"/>
      <c r="AT44" s="13"/>
      <c r="AU44" s="13"/>
      <c r="AV44" s="13"/>
      <c r="AW44" s="31">
        <f t="shared" si="5"/>
        <v>0</v>
      </c>
    </row>
    <row r="45" spans="1:49" x14ac:dyDescent="0.3">
      <c r="A45" s="88" t="s">
        <v>61</v>
      </c>
      <c r="B45" s="111" t="s">
        <v>556</v>
      </c>
      <c r="C45" s="112">
        <v>9.5</v>
      </c>
      <c r="D45" s="80">
        <f t="shared" si="1"/>
        <v>-3.1748844238663114</v>
      </c>
      <c r="E45" s="113">
        <f t="shared" si="2"/>
        <v>4.1798934765031312E-2</v>
      </c>
      <c r="F45" s="117">
        <f>E45*AC45</f>
        <v>4.1798934765031312E-2</v>
      </c>
      <c r="G45" s="118"/>
      <c r="H45" s="118">
        <f>E45*AE45</f>
        <v>8.3597869530062624E-2</v>
      </c>
      <c r="I45" s="118"/>
      <c r="J45" s="118"/>
      <c r="K45" s="118"/>
      <c r="L45" s="119">
        <f>E45*AI45</f>
        <v>0.12539680429509392</v>
      </c>
      <c r="M45" s="117"/>
      <c r="N45" s="118"/>
      <c r="O45" s="118"/>
      <c r="P45" s="118"/>
      <c r="Q45" s="118"/>
      <c r="R45" s="118"/>
      <c r="S45" s="119"/>
      <c r="T45" s="118"/>
      <c r="U45" s="118"/>
      <c r="V45" s="118"/>
      <c r="W45" s="118"/>
      <c r="X45" s="118"/>
      <c r="Y45" s="118"/>
      <c r="Z45" s="119"/>
      <c r="AB45" s="28" t="s">
        <v>61</v>
      </c>
      <c r="AC45" s="13">
        <v>1</v>
      </c>
      <c r="AD45" s="13"/>
      <c r="AE45" s="13">
        <v>2</v>
      </c>
      <c r="AF45" s="13"/>
      <c r="AG45" s="13"/>
      <c r="AH45" s="13"/>
      <c r="AI45" s="10">
        <f t="shared" si="3"/>
        <v>3</v>
      </c>
      <c r="AJ45" s="13"/>
      <c r="AK45" s="13"/>
      <c r="AL45" s="13"/>
      <c r="AM45" s="13"/>
      <c r="AN45" s="13"/>
      <c r="AO45" s="13"/>
      <c r="AP45" s="10">
        <f t="shared" si="4"/>
        <v>0</v>
      </c>
      <c r="AQ45" s="13"/>
      <c r="AR45" s="13"/>
      <c r="AS45" s="13"/>
      <c r="AT45" s="13"/>
      <c r="AU45" s="13"/>
      <c r="AV45" s="13"/>
      <c r="AW45" s="31">
        <f t="shared" si="5"/>
        <v>0</v>
      </c>
    </row>
    <row r="46" spans="1:49" x14ac:dyDescent="0.3">
      <c r="A46" s="88" t="s">
        <v>96</v>
      </c>
      <c r="B46" s="124" t="s">
        <v>555</v>
      </c>
      <c r="C46" s="112">
        <v>6.75</v>
      </c>
      <c r="D46" s="80">
        <f t="shared" si="1"/>
        <v>-4.048222044153607</v>
      </c>
      <c r="E46" s="113">
        <f t="shared" si="2"/>
        <v>1.7453378405838427E-2</v>
      </c>
      <c r="F46" s="117">
        <f>E46*AC46</f>
        <v>1.7453378405838427E-2</v>
      </c>
      <c r="G46" s="118"/>
      <c r="H46" s="118">
        <f>E46*AE46</f>
        <v>3.4906756811676855E-2</v>
      </c>
      <c r="I46" s="118"/>
      <c r="J46" s="118">
        <f>E46*AG46</f>
        <v>1.7453378405838427E-2</v>
      </c>
      <c r="K46" s="118"/>
      <c r="L46" s="119">
        <f>E46*AI46</f>
        <v>6.981351362335371E-2</v>
      </c>
      <c r="M46" s="117"/>
      <c r="N46" s="118"/>
      <c r="O46" s="118"/>
      <c r="P46" s="118"/>
      <c r="Q46" s="118"/>
      <c r="R46" s="118"/>
      <c r="S46" s="119"/>
      <c r="T46" s="118"/>
      <c r="U46" s="118"/>
      <c r="V46" s="118"/>
      <c r="W46" s="118"/>
      <c r="X46" s="118"/>
      <c r="Y46" s="118"/>
      <c r="Z46" s="119"/>
      <c r="AB46" s="28" t="s">
        <v>96</v>
      </c>
      <c r="AC46" s="13">
        <v>1</v>
      </c>
      <c r="AD46" s="13"/>
      <c r="AE46" s="13">
        <v>2</v>
      </c>
      <c r="AF46" s="13"/>
      <c r="AG46" s="13">
        <v>1</v>
      </c>
      <c r="AH46" s="13"/>
      <c r="AI46" s="10">
        <f t="shared" si="3"/>
        <v>4</v>
      </c>
      <c r="AJ46" s="13"/>
      <c r="AK46" s="13"/>
      <c r="AL46" s="13"/>
      <c r="AM46" s="13"/>
      <c r="AN46" s="13"/>
      <c r="AO46" s="13"/>
      <c r="AP46" s="10">
        <f t="shared" si="4"/>
        <v>0</v>
      </c>
      <c r="AQ46" s="13"/>
      <c r="AR46" s="13"/>
      <c r="AS46" s="13"/>
      <c r="AT46" s="13"/>
      <c r="AU46" s="13"/>
      <c r="AV46" s="13"/>
      <c r="AW46" s="31">
        <f t="shared" si="5"/>
        <v>0</v>
      </c>
    </row>
    <row r="47" spans="1:49" x14ac:dyDescent="0.3">
      <c r="A47" s="88" t="s">
        <v>62</v>
      </c>
      <c r="B47" s="111" t="s">
        <v>553</v>
      </c>
      <c r="C47" s="112">
        <v>9.6</v>
      </c>
      <c r="D47" s="80">
        <f t="shared" si="1"/>
        <v>-3.1481250997787065</v>
      </c>
      <c r="E47" s="113">
        <f t="shared" si="2"/>
        <v>4.2932545694266883E-2</v>
      </c>
      <c r="F47" s="117"/>
      <c r="G47" s="118"/>
      <c r="H47" s="118">
        <f>E47*AE47</f>
        <v>0.17173018277706753</v>
      </c>
      <c r="I47" s="118"/>
      <c r="J47" s="118"/>
      <c r="K47" s="118"/>
      <c r="L47" s="119">
        <f>E47*AI47</f>
        <v>0.17173018277706753</v>
      </c>
      <c r="M47" s="117">
        <f>E47*AJ47</f>
        <v>0.38639291124840192</v>
      </c>
      <c r="N47" s="118">
        <f>E47*AK47</f>
        <v>0.2575952741656013</v>
      </c>
      <c r="O47" s="118">
        <f>E47*AL47</f>
        <v>8.5865091388533765E-2</v>
      </c>
      <c r="P47" s="118">
        <f>E47*AM47</f>
        <v>4.2932545694266883E-2</v>
      </c>
      <c r="Q47" s="118"/>
      <c r="R47" s="118"/>
      <c r="S47" s="119">
        <f>E47*AP47</f>
        <v>0.77278582249680383</v>
      </c>
      <c r="T47" s="118">
        <f>E47*AQ47</f>
        <v>4.2932545694266883E-2</v>
      </c>
      <c r="U47" s="118">
        <f>E47*AR47</f>
        <v>0.2575952741656013</v>
      </c>
      <c r="V47" s="118"/>
      <c r="W47" s="118"/>
      <c r="X47" s="118">
        <f>E47*AU47</f>
        <v>8.5865091388533765E-2</v>
      </c>
      <c r="Y47" s="118"/>
      <c r="Z47" s="119">
        <f>E47*AW47</f>
        <v>0.38639291124840192</v>
      </c>
      <c r="AB47" s="28" t="s">
        <v>62</v>
      </c>
      <c r="AC47" s="13"/>
      <c r="AD47" s="13"/>
      <c r="AE47" s="13">
        <v>4</v>
      </c>
      <c r="AF47" s="13"/>
      <c r="AG47" s="13"/>
      <c r="AH47" s="13"/>
      <c r="AI47" s="10">
        <f t="shared" si="3"/>
        <v>4</v>
      </c>
      <c r="AJ47" s="13">
        <v>9</v>
      </c>
      <c r="AK47" s="13">
        <v>6</v>
      </c>
      <c r="AL47" s="13">
        <v>2</v>
      </c>
      <c r="AM47" s="13">
        <v>1</v>
      </c>
      <c r="AN47" s="13"/>
      <c r="AO47" s="13"/>
      <c r="AP47" s="10">
        <f t="shared" si="4"/>
        <v>18</v>
      </c>
      <c r="AQ47" s="13">
        <v>1</v>
      </c>
      <c r="AR47" s="13">
        <v>6</v>
      </c>
      <c r="AS47" s="13"/>
      <c r="AT47" s="13"/>
      <c r="AU47" s="13">
        <v>2</v>
      </c>
      <c r="AV47" s="13"/>
      <c r="AW47" s="31">
        <f t="shared" si="5"/>
        <v>9</v>
      </c>
    </row>
    <row r="48" spans="1:49" x14ac:dyDescent="0.3">
      <c r="A48" s="88" t="s">
        <v>63</v>
      </c>
      <c r="B48" s="111" t="s">
        <v>557</v>
      </c>
      <c r="C48" s="112">
        <v>13.35</v>
      </c>
      <c r="D48" s="80">
        <f t="shared" si="1"/>
        <v>-2.3054431815048284</v>
      </c>
      <c r="E48" s="113">
        <f t="shared" si="2"/>
        <v>9.9714599193583345E-2</v>
      </c>
      <c r="F48" s="117">
        <f>E48*AC48</f>
        <v>0.19942919838716669</v>
      </c>
      <c r="G48" s="118"/>
      <c r="H48" s="118"/>
      <c r="I48" s="118"/>
      <c r="J48" s="118">
        <f>E48*AG48</f>
        <v>9.9714599193583345E-2</v>
      </c>
      <c r="K48" s="118"/>
      <c r="L48" s="119">
        <f>E48*AI48</f>
        <v>0.29914379758075005</v>
      </c>
      <c r="M48" s="117"/>
      <c r="N48" s="118"/>
      <c r="O48" s="118"/>
      <c r="P48" s="118"/>
      <c r="Q48" s="118"/>
      <c r="R48" s="118"/>
      <c r="S48" s="119"/>
      <c r="T48" s="118"/>
      <c r="U48" s="118"/>
      <c r="V48" s="118"/>
      <c r="W48" s="118"/>
      <c r="X48" s="118"/>
      <c r="Y48" s="118"/>
      <c r="Z48" s="119"/>
      <c r="AB48" s="28" t="s">
        <v>63</v>
      </c>
      <c r="AC48" s="13">
        <v>2</v>
      </c>
      <c r="AD48" s="13"/>
      <c r="AE48" s="13"/>
      <c r="AF48" s="13"/>
      <c r="AG48" s="13">
        <v>1</v>
      </c>
      <c r="AH48" s="13"/>
      <c r="AI48" s="10">
        <f t="shared" si="3"/>
        <v>3</v>
      </c>
      <c r="AJ48" s="13"/>
      <c r="AK48" s="13"/>
      <c r="AL48" s="13"/>
      <c r="AM48" s="13"/>
      <c r="AN48" s="13"/>
      <c r="AO48" s="13"/>
      <c r="AP48" s="10">
        <f t="shared" si="4"/>
        <v>0</v>
      </c>
      <c r="AQ48" s="13"/>
      <c r="AR48" s="13"/>
      <c r="AS48" s="13"/>
      <c r="AT48" s="13"/>
      <c r="AU48" s="13"/>
      <c r="AV48" s="13"/>
      <c r="AW48" s="31">
        <f t="shared" si="5"/>
        <v>0</v>
      </c>
    </row>
    <row r="49" spans="1:49" x14ac:dyDescent="0.3">
      <c r="A49" s="88" t="s">
        <v>64</v>
      </c>
      <c r="B49" s="111" t="s">
        <v>558</v>
      </c>
      <c r="C49" s="112">
        <v>9.4</v>
      </c>
      <c r="D49" s="80">
        <f t="shared" si="1"/>
        <v>-3.2019269206618342</v>
      </c>
      <c r="E49" s="113">
        <f t="shared" si="2"/>
        <v>4.0683734072220194E-2</v>
      </c>
      <c r="F49" s="117">
        <f>E49*AC49</f>
        <v>1.7494005651054683</v>
      </c>
      <c r="G49" s="118"/>
      <c r="H49" s="118">
        <f>E49*AE49</f>
        <v>2.969912587272074</v>
      </c>
      <c r="I49" s="118"/>
      <c r="J49" s="118">
        <f>E49*AG49</f>
        <v>0.77299094737218366</v>
      </c>
      <c r="K49" s="118"/>
      <c r="L49" s="119">
        <f>E49*AI49</f>
        <v>5.4923040997497266</v>
      </c>
      <c r="M49" s="117">
        <f>E49*AJ49</f>
        <v>4.0683734072220194E-2</v>
      </c>
      <c r="N49" s="118"/>
      <c r="O49" s="118"/>
      <c r="P49" s="118"/>
      <c r="Q49" s="118"/>
      <c r="R49" s="118"/>
      <c r="S49" s="119">
        <f t="shared" ref="S49:S54" si="8">E49*AP49</f>
        <v>4.0683734072220194E-2</v>
      </c>
      <c r="T49" s="118"/>
      <c r="U49" s="118">
        <f>E49*AR49</f>
        <v>4.0683734072220194E-2</v>
      </c>
      <c r="V49" s="118"/>
      <c r="W49" s="118"/>
      <c r="X49" s="118"/>
      <c r="Y49" s="118"/>
      <c r="Z49" s="119">
        <f>E49*AW49</f>
        <v>4.0683734072220194E-2</v>
      </c>
      <c r="AB49" s="28" t="s">
        <v>64</v>
      </c>
      <c r="AC49" s="13">
        <v>43</v>
      </c>
      <c r="AD49" s="13"/>
      <c r="AE49" s="13">
        <v>73</v>
      </c>
      <c r="AF49" s="13"/>
      <c r="AG49" s="13">
        <v>19</v>
      </c>
      <c r="AH49" s="13"/>
      <c r="AI49" s="10">
        <f t="shared" si="3"/>
        <v>135</v>
      </c>
      <c r="AJ49" s="13">
        <v>1</v>
      </c>
      <c r="AK49" s="13"/>
      <c r="AL49" s="13"/>
      <c r="AM49" s="13"/>
      <c r="AN49" s="13"/>
      <c r="AO49" s="13"/>
      <c r="AP49" s="10">
        <f t="shared" si="4"/>
        <v>1</v>
      </c>
      <c r="AQ49" s="13"/>
      <c r="AR49" s="13">
        <v>1</v>
      </c>
      <c r="AS49" s="13"/>
      <c r="AT49" s="13"/>
      <c r="AU49" s="13"/>
      <c r="AV49" s="13"/>
      <c r="AW49" s="31">
        <f t="shared" si="5"/>
        <v>1</v>
      </c>
    </row>
    <row r="50" spans="1:49" x14ac:dyDescent="0.3">
      <c r="A50" s="88" t="s">
        <v>97</v>
      </c>
      <c r="B50" s="124" t="s">
        <v>559</v>
      </c>
      <c r="C50" s="112">
        <v>7</v>
      </c>
      <c r="D50" s="80">
        <f t="shared" si="1"/>
        <v>-3.9552848167793258</v>
      </c>
      <c r="E50" s="113">
        <f t="shared" si="2"/>
        <v>1.9153212616378559E-2</v>
      </c>
      <c r="F50" s="117"/>
      <c r="G50" s="118"/>
      <c r="H50" s="118"/>
      <c r="I50" s="118"/>
      <c r="J50" s="118"/>
      <c r="K50" s="118"/>
      <c r="L50" s="119"/>
      <c r="M50" s="117"/>
      <c r="N50" s="118"/>
      <c r="O50" s="118"/>
      <c r="P50" s="118">
        <f>E50*AM50</f>
        <v>3.8306425232757117E-2</v>
      </c>
      <c r="Q50" s="118"/>
      <c r="R50" s="118"/>
      <c r="S50" s="119">
        <f t="shared" si="8"/>
        <v>3.8306425232757117E-2</v>
      </c>
      <c r="T50" s="118"/>
      <c r="U50" s="118"/>
      <c r="V50" s="118"/>
      <c r="W50" s="118"/>
      <c r="X50" s="118"/>
      <c r="Y50" s="118"/>
      <c r="Z50" s="119"/>
      <c r="AB50" s="28" t="s">
        <v>97</v>
      </c>
      <c r="AC50" s="13"/>
      <c r="AD50" s="13"/>
      <c r="AE50" s="13"/>
      <c r="AF50" s="13"/>
      <c r="AG50" s="13"/>
      <c r="AH50" s="13"/>
      <c r="AI50" s="10">
        <f t="shared" si="3"/>
        <v>0</v>
      </c>
      <c r="AJ50" s="13"/>
      <c r="AK50" s="13"/>
      <c r="AL50" s="13"/>
      <c r="AM50" s="13">
        <v>2</v>
      </c>
      <c r="AN50" s="13"/>
      <c r="AO50" s="13"/>
      <c r="AP50" s="10">
        <f t="shared" si="4"/>
        <v>2</v>
      </c>
      <c r="AQ50" s="13"/>
      <c r="AR50" s="13"/>
      <c r="AS50" s="13"/>
      <c r="AT50" s="13"/>
      <c r="AU50" s="13"/>
      <c r="AV50" s="13"/>
      <c r="AW50" s="31">
        <f t="shared" si="5"/>
        <v>0</v>
      </c>
    </row>
    <row r="51" spans="1:49" x14ac:dyDescent="0.3">
      <c r="A51" s="88" t="s">
        <v>65</v>
      </c>
      <c r="B51" s="111" t="s">
        <v>555</v>
      </c>
      <c r="C51" s="112">
        <v>6.75</v>
      </c>
      <c r="D51" s="80">
        <f t="shared" si="1"/>
        <v>-4.048222044153607</v>
      </c>
      <c r="E51" s="113">
        <f t="shared" si="2"/>
        <v>1.7453378405838427E-2</v>
      </c>
      <c r="F51" s="117"/>
      <c r="G51" s="118"/>
      <c r="H51" s="118"/>
      <c r="I51" s="118"/>
      <c r="J51" s="118"/>
      <c r="K51" s="118"/>
      <c r="L51" s="119"/>
      <c r="M51" s="117"/>
      <c r="N51" s="118"/>
      <c r="O51" s="118"/>
      <c r="P51" s="118"/>
      <c r="Q51" s="118"/>
      <c r="R51" s="118">
        <f>E51*AO51</f>
        <v>0.10472027043503057</v>
      </c>
      <c r="S51" s="119">
        <f t="shared" si="8"/>
        <v>0.10472027043503057</v>
      </c>
      <c r="T51" s="118"/>
      <c r="U51" s="118"/>
      <c r="V51" s="118"/>
      <c r="W51" s="118"/>
      <c r="X51" s="118"/>
      <c r="Y51" s="118"/>
      <c r="Z51" s="119"/>
      <c r="AB51" s="28" t="s">
        <v>65</v>
      </c>
      <c r="AC51" s="13"/>
      <c r="AD51" s="13"/>
      <c r="AE51" s="13"/>
      <c r="AF51" s="13"/>
      <c r="AG51" s="13"/>
      <c r="AH51" s="13"/>
      <c r="AI51" s="10">
        <f t="shared" si="3"/>
        <v>0</v>
      </c>
      <c r="AJ51" s="13"/>
      <c r="AK51" s="13"/>
      <c r="AL51" s="13"/>
      <c r="AM51" s="13"/>
      <c r="AN51" s="13"/>
      <c r="AO51" s="13">
        <v>6</v>
      </c>
      <c r="AP51" s="10">
        <f t="shared" si="4"/>
        <v>6</v>
      </c>
      <c r="AQ51" s="13"/>
      <c r="AR51" s="13"/>
      <c r="AS51" s="13"/>
      <c r="AT51" s="13"/>
      <c r="AU51" s="13"/>
      <c r="AV51" s="13"/>
      <c r="AW51" s="31">
        <f t="shared" si="5"/>
        <v>0</v>
      </c>
    </row>
    <row r="52" spans="1:49" x14ac:dyDescent="0.3">
      <c r="A52" s="88" t="s">
        <v>66</v>
      </c>
      <c r="B52" s="111" t="s">
        <v>560</v>
      </c>
      <c r="C52" s="112">
        <v>8.5</v>
      </c>
      <c r="D52" s="80">
        <f t="shared" si="1"/>
        <v>-3.4591206557079728</v>
      </c>
      <c r="E52" s="113">
        <f t="shared" si="2"/>
        <v>3.1457411755235809E-2</v>
      </c>
      <c r="F52" s="117"/>
      <c r="G52" s="118"/>
      <c r="H52" s="118"/>
      <c r="I52" s="118"/>
      <c r="J52" s="118"/>
      <c r="K52" s="118"/>
      <c r="L52" s="119"/>
      <c r="M52" s="117"/>
      <c r="N52" s="118"/>
      <c r="O52" s="118"/>
      <c r="P52" s="118">
        <f>E52*AM52</f>
        <v>9.4372235265707427E-2</v>
      </c>
      <c r="Q52" s="118">
        <f>E52*AN52</f>
        <v>0.12582964702094324</v>
      </c>
      <c r="R52" s="118">
        <f>E52*AO52</f>
        <v>6.2914823510471618E-2</v>
      </c>
      <c r="S52" s="119">
        <f t="shared" si="8"/>
        <v>0.28311670579712228</v>
      </c>
      <c r="T52" s="118"/>
      <c r="U52" s="118"/>
      <c r="V52" s="118"/>
      <c r="W52" s="118"/>
      <c r="X52" s="118"/>
      <c r="Y52" s="118"/>
      <c r="Z52" s="119"/>
      <c r="AB52" s="28" t="s">
        <v>66</v>
      </c>
      <c r="AC52" s="13"/>
      <c r="AD52" s="13"/>
      <c r="AE52" s="13"/>
      <c r="AF52" s="13"/>
      <c r="AG52" s="13"/>
      <c r="AH52" s="13"/>
      <c r="AI52" s="10">
        <f t="shared" si="3"/>
        <v>0</v>
      </c>
      <c r="AJ52" s="13"/>
      <c r="AK52" s="13"/>
      <c r="AL52" s="13"/>
      <c r="AM52" s="13">
        <v>3</v>
      </c>
      <c r="AN52" s="13">
        <v>4</v>
      </c>
      <c r="AO52" s="13">
        <v>2</v>
      </c>
      <c r="AP52" s="10">
        <f t="shared" si="4"/>
        <v>9</v>
      </c>
      <c r="AQ52" s="13"/>
      <c r="AR52" s="13"/>
      <c r="AS52" s="13"/>
      <c r="AT52" s="13"/>
      <c r="AU52" s="13"/>
      <c r="AV52" s="13"/>
      <c r="AW52" s="31">
        <f t="shared" si="5"/>
        <v>0</v>
      </c>
    </row>
    <row r="53" spans="1:49" ht="13.8" customHeight="1" x14ac:dyDescent="0.3">
      <c r="A53" s="89" t="s">
        <v>67</v>
      </c>
      <c r="B53" s="125" t="s">
        <v>561</v>
      </c>
      <c r="C53" s="126">
        <v>11</v>
      </c>
      <c r="D53" s="80">
        <f t="shared" si="1"/>
        <v>-2.8002404037364199</v>
      </c>
      <c r="E53" s="113">
        <f t="shared" si="2"/>
        <v>6.0795445416037187E-2</v>
      </c>
      <c r="F53" s="117"/>
      <c r="G53" s="118"/>
      <c r="H53" s="118"/>
      <c r="I53" s="118"/>
      <c r="J53" s="118"/>
      <c r="K53" s="118">
        <f>E53*AH53</f>
        <v>6.0795445416037187E-2</v>
      </c>
      <c r="L53" s="119">
        <f t="shared" ref="L53:L63" si="9">E53*AI53</f>
        <v>6.0795445416037187E-2</v>
      </c>
      <c r="M53" s="117"/>
      <c r="N53" s="118"/>
      <c r="O53" s="118"/>
      <c r="P53" s="118">
        <f>E53*AM53</f>
        <v>0.66874989957640907</v>
      </c>
      <c r="Q53" s="118">
        <f>E53*AN53</f>
        <v>6.0795445416037187E-2</v>
      </c>
      <c r="R53" s="118">
        <f>E53*AO53</f>
        <v>4.5596584062027894</v>
      </c>
      <c r="S53" s="119">
        <f t="shared" si="8"/>
        <v>5.2892037511952354</v>
      </c>
      <c r="T53" s="118"/>
      <c r="U53" s="118"/>
      <c r="V53" s="118"/>
      <c r="W53" s="118">
        <f>E53*AT53</f>
        <v>0.66874989957640907</v>
      </c>
      <c r="X53" s="118"/>
      <c r="Y53" s="118"/>
      <c r="Z53" s="119">
        <f>E53*AW53</f>
        <v>0.66874989957640907</v>
      </c>
      <c r="AB53" s="29" t="s">
        <v>67</v>
      </c>
      <c r="AC53" s="13"/>
      <c r="AD53" s="13"/>
      <c r="AE53" s="13"/>
      <c r="AF53" s="13"/>
      <c r="AG53" s="13"/>
      <c r="AH53" s="13">
        <v>1</v>
      </c>
      <c r="AI53" s="10">
        <f t="shared" si="3"/>
        <v>1</v>
      </c>
      <c r="AJ53" s="13"/>
      <c r="AK53" s="13"/>
      <c r="AL53" s="13"/>
      <c r="AM53" s="13">
        <v>11</v>
      </c>
      <c r="AN53" s="13">
        <v>1</v>
      </c>
      <c r="AO53" s="13">
        <v>75</v>
      </c>
      <c r="AP53" s="10">
        <f t="shared" si="4"/>
        <v>87</v>
      </c>
      <c r="AQ53" s="13"/>
      <c r="AR53" s="13"/>
      <c r="AS53" s="13"/>
      <c r="AT53" s="13">
        <v>11</v>
      </c>
      <c r="AU53" s="13"/>
      <c r="AV53" s="13"/>
      <c r="AW53" s="31">
        <f t="shared" si="5"/>
        <v>11</v>
      </c>
    </row>
    <row r="54" spans="1:49" x14ac:dyDescent="0.3">
      <c r="A54" s="88" t="s">
        <v>68</v>
      </c>
      <c r="B54" s="111" t="s">
        <v>523</v>
      </c>
      <c r="C54" s="112">
        <v>7</v>
      </c>
      <c r="D54" s="80">
        <f t="shared" si="1"/>
        <v>-3.9552848167793258</v>
      </c>
      <c r="E54" s="113">
        <f t="shared" si="2"/>
        <v>1.9153212616378559E-2</v>
      </c>
      <c r="F54" s="117"/>
      <c r="G54" s="118"/>
      <c r="H54" s="118"/>
      <c r="I54" s="118"/>
      <c r="J54" s="118"/>
      <c r="K54" s="118">
        <f>E54*AH54</f>
        <v>1.9153212616378559E-2</v>
      </c>
      <c r="L54" s="119">
        <f t="shared" si="9"/>
        <v>1.9153212616378559E-2</v>
      </c>
      <c r="M54" s="117"/>
      <c r="N54" s="118"/>
      <c r="O54" s="118"/>
      <c r="P54" s="118"/>
      <c r="Q54" s="118"/>
      <c r="R54" s="118">
        <f>E54*AO54</f>
        <v>1.9153212616378559E-2</v>
      </c>
      <c r="S54" s="119">
        <f t="shared" si="8"/>
        <v>1.9153212616378559E-2</v>
      </c>
      <c r="T54" s="118">
        <f>E54*AQ54</f>
        <v>3.8306425232757117E-2</v>
      </c>
      <c r="U54" s="118">
        <f>E54*AR54</f>
        <v>1.9153212616378559E-2</v>
      </c>
      <c r="V54" s="118"/>
      <c r="W54" s="118"/>
      <c r="X54" s="118"/>
      <c r="Y54" s="118"/>
      <c r="Z54" s="119">
        <f>E54*AW54</f>
        <v>5.7459637849135672E-2</v>
      </c>
      <c r="AB54" s="28" t="s">
        <v>68</v>
      </c>
      <c r="AC54" s="13"/>
      <c r="AD54" s="13"/>
      <c r="AE54" s="13"/>
      <c r="AF54" s="13"/>
      <c r="AG54" s="13"/>
      <c r="AH54" s="13">
        <v>1</v>
      </c>
      <c r="AI54" s="10">
        <f t="shared" si="3"/>
        <v>1</v>
      </c>
      <c r="AJ54" s="13"/>
      <c r="AK54" s="13"/>
      <c r="AL54" s="13"/>
      <c r="AM54" s="13"/>
      <c r="AN54" s="13"/>
      <c r="AO54" s="13">
        <v>1</v>
      </c>
      <c r="AP54" s="10">
        <f t="shared" si="4"/>
        <v>1</v>
      </c>
      <c r="AQ54" s="13">
        <v>2</v>
      </c>
      <c r="AR54" s="13">
        <v>1</v>
      </c>
      <c r="AS54" s="13"/>
      <c r="AT54" s="13"/>
      <c r="AU54" s="13"/>
      <c r="AV54" s="13"/>
      <c r="AW54" s="31">
        <f t="shared" si="5"/>
        <v>3</v>
      </c>
    </row>
    <row r="55" spans="1:49" x14ac:dyDescent="0.3">
      <c r="A55" s="88" t="s">
        <v>69</v>
      </c>
      <c r="B55" s="111" t="s">
        <v>562</v>
      </c>
      <c r="C55" s="112">
        <v>2.65</v>
      </c>
      <c r="D55" s="80">
        <f t="shared" si="1"/>
        <v>-6.4375633690059342</v>
      </c>
      <c r="E55" s="113">
        <f t="shared" si="2"/>
        <v>1.6003012775302344E-3</v>
      </c>
      <c r="F55" s="117">
        <f>E55*AC55</f>
        <v>3.2006025550604688E-3</v>
      </c>
      <c r="G55" s="118">
        <f>E55*AD55</f>
        <v>1.6003012775302344E-2</v>
      </c>
      <c r="H55" s="118">
        <f>E55*AE55</f>
        <v>2.240421788542328E-2</v>
      </c>
      <c r="I55" s="118">
        <f>E55*AF55</f>
        <v>4.8009038325907034E-3</v>
      </c>
      <c r="J55" s="118"/>
      <c r="K55" s="118"/>
      <c r="L55" s="119">
        <f t="shared" si="9"/>
        <v>4.6408737048376801E-2</v>
      </c>
      <c r="M55" s="117"/>
      <c r="N55" s="118"/>
      <c r="O55" s="118"/>
      <c r="P55" s="118"/>
      <c r="Q55" s="118"/>
      <c r="R55" s="118"/>
      <c r="S55" s="119"/>
      <c r="T55" s="118"/>
      <c r="U55" s="118"/>
      <c r="V55" s="118"/>
      <c r="W55" s="118"/>
      <c r="X55" s="118"/>
      <c r="Y55" s="118"/>
      <c r="Z55" s="119"/>
      <c r="AB55" s="28" t="s">
        <v>69</v>
      </c>
      <c r="AC55" s="13">
        <v>2</v>
      </c>
      <c r="AD55" s="13">
        <v>10</v>
      </c>
      <c r="AE55" s="13">
        <v>14</v>
      </c>
      <c r="AF55" s="13">
        <v>3</v>
      </c>
      <c r="AG55" s="13"/>
      <c r="AH55" s="13"/>
      <c r="AI55" s="10">
        <v>29</v>
      </c>
      <c r="AJ55" s="13"/>
      <c r="AK55" s="13"/>
      <c r="AL55" s="13"/>
      <c r="AM55" s="13"/>
      <c r="AN55" s="13"/>
      <c r="AO55" s="13"/>
      <c r="AP55" s="10">
        <f t="shared" si="4"/>
        <v>0</v>
      </c>
      <c r="AQ55" s="13"/>
      <c r="AR55" s="13"/>
      <c r="AS55" s="13"/>
      <c r="AT55" s="13"/>
      <c r="AU55" s="13"/>
      <c r="AV55" s="13"/>
      <c r="AW55" s="31">
        <f t="shared" si="5"/>
        <v>0</v>
      </c>
    </row>
    <row r="56" spans="1:49" x14ac:dyDescent="0.3">
      <c r="A56" s="88" t="s">
        <v>70</v>
      </c>
      <c r="B56" s="111" t="s">
        <v>563</v>
      </c>
      <c r="C56" s="112">
        <v>3.15</v>
      </c>
      <c r="D56" s="80">
        <f t="shared" si="1"/>
        <v>-5.9958649262530406</v>
      </c>
      <c r="E56" s="113">
        <f t="shared" si="2"/>
        <v>2.4890232208446411E-3</v>
      </c>
      <c r="F56" s="117">
        <f>E56*AC56</f>
        <v>5.9736557300271387E-2</v>
      </c>
      <c r="G56" s="118">
        <f>E56*AD56</f>
        <v>0.12694018426307668</v>
      </c>
      <c r="H56" s="118">
        <f>E56*AE56</f>
        <v>5.4758510858582105E-2</v>
      </c>
      <c r="I56" s="118">
        <f>E56*AF56</f>
        <v>7.4670696625339233E-3</v>
      </c>
      <c r="J56" s="118"/>
      <c r="K56" s="118"/>
      <c r="L56" s="119">
        <f t="shared" si="9"/>
        <v>0.24890232208446411</v>
      </c>
      <c r="M56" s="117">
        <f>E56*AJ56</f>
        <v>2.4890232208446411E-3</v>
      </c>
      <c r="N56" s="118"/>
      <c r="O56" s="118">
        <f>E56*AL56</f>
        <v>2.4890232208446411E-3</v>
      </c>
      <c r="P56" s="118"/>
      <c r="Q56" s="118"/>
      <c r="R56" s="118"/>
      <c r="S56" s="119">
        <f>E56*AP56</f>
        <v>4.9780464416892822E-3</v>
      </c>
      <c r="T56" s="118"/>
      <c r="U56" s="118"/>
      <c r="V56" s="118"/>
      <c r="W56" s="118"/>
      <c r="X56" s="118"/>
      <c r="Y56" s="118"/>
      <c r="Z56" s="119"/>
      <c r="AB56" s="28" t="s">
        <v>70</v>
      </c>
      <c r="AC56" s="13">
        <v>24</v>
      </c>
      <c r="AD56" s="13">
        <v>51</v>
      </c>
      <c r="AE56" s="13">
        <v>22</v>
      </c>
      <c r="AF56" s="13">
        <v>3</v>
      </c>
      <c r="AG56" s="13"/>
      <c r="AH56" s="13"/>
      <c r="AI56" s="10">
        <v>100</v>
      </c>
      <c r="AJ56" s="13">
        <v>1</v>
      </c>
      <c r="AK56" s="13"/>
      <c r="AL56" s="13">
        <v>1</v>
      </c>
      <c r="AM56" s="13"/>
      <c r="AN56" s="13"/>
      <c r="AO56" s="13"/>
      <c r="AP56" s="10">
        <f t="shared" si="4"/>
        <v>2</v>
      </c>
      <c r="AQ56" s="13"/>
      <c r="AR56" s="13"/>
      <c r="AS56" s="13"/>
      <c r="AT56" s="13"/>
      <c r="AU56" s="13"/>
      <c r="AV56" s="13"/>
      <c r="AW56" s="31">
        <f t="shared" si="5"/>
        <v>0</v>
      </c>
    </row>
    <row r="57" spans="1:49" x14ac:dyDescent="0.3">
      <c r="A57" s="88" t="s">
        <v>71</v>
      </c>
      <c r="B57" s="111" t="s">
        <v>564</v>
      </c>
      <c r="C57" s="112">
        <v>12</v>
      </c>
      <c r="D57" s="80">
        <f t="shared" si="1"/>
        <v>-2.5778835172292993</v>
      </c>
      <c r="E57" s="113">
        <f t="shared" si="2"/>
        <v>7.5934548231422733E-2</v>
      </c>
      <c r="F57" s="117">
        <f>E57*AC57</f>
        <v>0.30373819292569093</v>
      </c>
      <c r="G57" s="118">
        <f>E57*AD57</f>
        <v>2.5817746398683727</v>
      </c>
      <c r="H57" s="118"/>
      <c r="I57" s="118">
        <f>E57*AF57</f>
        <v>0.98714912700849555</v>
      </c>
      <c r="J57" s="118">
        <f>E57*AG57</f>
        <v>0.2278036446942682</v>
      </c>
      <c r="K57" s="118">
        <f>E57*AH57</f>
        <v>2.7336437363312185</v>
      </c>
      <c r="L57" s="119">
        <f t="shared" si="9"/>
        <v>6.8341093408280456</v>
      </c>
      <c r="M57" s="117">
        <f>E57*AJ57</f>
        <v>0.91121457877707279</v>
      </c>
      <c r="N57" s="118">
        <f>E57*AK57</f>
        <v>7.5934548231422733E-2</v>
      </c>
      <c r="O57" s="118">
        <f>E57*AL57</f>
        <v>3.8726619598025596</v>
      </c>
      <c r="P57" s="118">
        <f>E57*AM57</f>
        <v>2.8855128327940638</v>
      </c>
      <c r="Q57" s="118">
        <f>E57*AN57</f>
        <v>0.37967274115711369</v>
      </c>
      <c r="R57" s="118">
        <f>E57*AO57</f>
        <v>10.099294914779223</v>
      </c>
      <c r="S57" s="119">
        <f>E57*AP57</f>
        <v>18.224291575541457</v>
      </c>
      <c r="T57" s="118">
        <f>E57*AQ57</f>
        <v>12.908873199341864</v>
      </c>
      <c r="U57" s="118">
        <f>E57*AR57</f>
        <v>7.7453239196051191</v>
      </c>
      <c r="V57" s="118">
        <f>E57*AS57</f>
        <v>7.5934548231422733E-2</v>
      </c>
      <c r="W57" s="118">
        <f>E57*AT57</f>
        <v>0.37967274115711369</v>
      </c>
      <c r="X57" s="118">
        <f>E57*AU57</f>
        <v>3.6448583151082912</v>
      </c>
      <c r="Y57" s="118"/>
      <c r="Z57" s="119">
        <f>E57*AW57</f>
        <v>24.754662723443811</v>
      </c>
      <c r="AB57" s="28" t="s">
        <v>71</v>
      </c>
      <c r="AC57" s="13">
        <v>4</v>
      </c>
      <c r="AD57" s="13">
        <v>34</v>
      </c>
      <c r="AE57" s="13"/>
      <c r="AF57" s="13">
        <v>13</v>
      </c>
      <c r="AG57" s="13">
        <v>3</v>
      </c>
      <c r="AH57" s="13">
        <v>36</v>
      </c>
      <c r="AI57" s="10">
        <f t="shared" si="3"/>
        <v>90</v>
      </c>
      <c r="AJ57" s="13">
        <v>12</v>
      </c>
      <c r="AK57" s="13">
        <v>1</v>
      </c>
      <c r="AL57" s="13">
        <v>51</v>
      </c>
      <c r="AM57" s="13">
        <v>38</v>
      </c>
      <c r="AN57" s="13">
        <v>5</v>
      </c>
      <c r="AO57" s="13">
        <v>133</v>
      </c>
      <c r="AP57" s="10">
        <f t="shared" si="4"/>
        <v>240</v>
      </c>
      <c r="AQ57" s="13">
        <v>170</v>
      </c>
      <c r="AR57" s="13">
        <v>102</v>
      </c>
      <c r="AS57" s="13">
        <v>1</v>
      </c>
      <c r="AT57" s="13">
        <v>5</v>
      </c>
      <c r="AU57" s="13">
        <v>48</v>
      </c>
      <c r="AV57" s="13"/>
      <c r="AW57" s="31">
        <f t="shared" si="5"/>
        <v>326</v>
      </c>
    </row>
    <row r="58" spans="1:49" x14ac:dyDescent="0.3">
      <c r="A58" s="88" t="s">
        <v>72</v>
      </c>
      <c r="B58" s="111" t="s">
        <v>565</v>
      </c>
      <c r="C58" s="112">
        <v>4.5</v>
      </c>
      <c r="D58" s="80">
        <f t="shared" si="1"/>
        <v>-5.0843849247496671</v>
      </c>
      <c r="E58" s="113">
        <f t="shared" si="2"/>
        <v>6.1926948925046877E-3</v>
      </c>
      <c r="F58" s="117"/>
      <c r="G58" s="118">
        <f>E58*AD58</f>
        <v>1.8578084677514064E-2</v>
      </c>
      <c r="H58" s="118"/>
      <c r="I58" s="118">
        <f>E58*AF58</f>
        <v>6.1926948925046877E-3</v>
      </c>
      <c r="J58" s="118">
        <f>E58*AG58</f>
        <v>1.8578084677514064E-2</v>
      </c>
      <c r="K58" s="118">
        <f>E58*AH58</f>
        <v>1.8578084677514064E-2</v>
      </c>
      <c r="L58" s="119">
        <f t="shared" si="9"/>
        <v>6.1926948925046875E-2</v>
      </c>
      <c r="M58" s="117"/>
      <c r="N58" s="118"/>
      <c r="O58" s="118">
        <f>E58*AL58</f>
        <v>3.0963474462523437E-2</v>
      </c>
      <c r="P58" s="118">
        <f>E58*AM58</f>
        <v>5.5734254032542188E-2</v>
      </c>
      <c r="Q58" s="118">
        <f>E58*AN58</f>
        <v>0.37156169355028124</v>
      </c>
      <c r="R58" s="118">
        <f>E58*AO58</f>
        <v>0.16101006720512187</v>
      </c>
      <c r="S58" s="119">
        <f>E58*AP58</f>
        <v>0.61926948925046876</v>
      </c>
      <c r="T58" s="118">
        <f>E58*AQ58</f>
        <v>2.4770779570018751E-2</v>
      </c>
      <c r="U58" s="118">
        <f>E58*AR58</f>
        <v>1.2385389785009375E-2</v>
      </c>
      <c r="V58" s="118"/>
      <c r="W58" s="118"/>
      <c r="X58" s="118"/>
      <c r="Y58" s="118"/>
      <c r="Z58" s="119">
        <f>E58*AW58</f>
        <v>3.7156169355028128E-2</v>
      </c>
      <c r="AB58" s="28" t="s">
        <v>72</v>
      </c>
      <c r="AC58" s="13"/>
      <c r="AD58" s="13">
        <v>3</v>
      </c>
      <c r="AE58" s="13"/>
      <c r="AF58" s="13">
        <v>1</v>
      </c>
      <c r="AG58" s="13">
        <v>3</v>
      </c>
      <c r="AH58" s="13">
        <v>3</v>
      </c>
      <c r="AI58" s="10">
        <f t="shared" si="3"/>
        <v>10</v>
      </c>
      <c r="AJ58" s="13"/>
      <c r="AK58" s="13"/>
      <c r="AL58" s="13">
        <v>5</v>
      </c>
      <c r="AM58" s="13">
        <v>9</v>
      </c>
      <c r="AN58" s="13">
        <v>60</v>
      </c>
      <c r="AO58" s="13">
        <v>26</v>
      </c>
      <c r="AP58" s="10">
        <f t="shared" si="4"/>
        <v>100</v>
      </c>
      <c r="AQ58" s="13">
        <v>4</v>
      </c>
      <c r="AR58" s="13">
        <v>2</v>
      </c>
      <c r="AS58" s="13"/>
      <c r="AT58" s="13"/>
      <c r="AU58" s="13"/>
      <c r="AV58" s="13"/>
      <c r="AW58" s="31">
        <f t="shared" si="5"/>
        <v>6</v>
      </c>
    </row>
    <row r="59" spans="1:49" x14ac:dyDescent="0.3">
      <c r="A59" s="88" t="s">
        <v>73</v>
      </c>
      <c r="B59" s="111" t="s">
        <v>566</v>
      </c>
      <c r="C59" s="112">
        <v>4.75</v>
      </c>
      <c r="D59" s="80">
        <f t="shared" si="1"/>
        <v>-4.9462165679245249</v>
      </c>
      <c r="E59" s="113">
        <f t="shared" si="2"/>
        <v>7.1102592868216184E-3</v>
      </c>
      <c r="F59" s="117"/>
      <c r="G59" s="118"/>
      <c r="H59" s="118"/>
      <c r="I59" s="118"/>
      <c r="J59" s="118">
        <f>E59*AG59</f>
        <v>7.1102592868216186E-2</v>
      </c>
      <c r="K59" s="118"/>
      <c r="L59" s="119">
        <f t="shared" si="9"/>
        <v>7.1102592868216186E-2</v>
      </c>
      <c r="M59" s="117"/>
      <c r="N59" s="118"/>
      <c r="O59" s="118">
        <f>E59*AL59</f>
        <v>1.4220518573643237E-2</v>
      </c>
      <c r="P59" s="118"/>
      <c r="Q59" s="118">
        <f>E59*AN59</f>
        <v>3.5551296434108093E-2</v>
      </c>
      <c r="R59" s="118"/>
      <c r="S59" s="119">
        <f>E59*AP59</f>
        <v>4.9771815007751331E-2</v>
      </c>
      <c r="T59" s="118">
        <f>E59*AQ59</f>
        <v>1.4220518573643237E-2</v>
      </c>
      <c r="U59" s="118"/>
      <c r="V59" s="118"/>
      <c r="W59" s="118"/>
      <c r="X59" s="118"/>
      <c r="Y59" s="118"/>
      <c r="Z59" s="119">
        <f>E59*AW59</f>
        <v>1.4220518573643237E-2</v>
      </c>
      <c r="AB59" s="28" t="s">
        <v>73</v>
      </c>
      <c r="AC59" s="13"/>
      <c r="AD59" s="13"/>
      <c r="AE59" s="13"/>
      <c r="AF59" s="13"/>
      <c r="AG59" s="13">
        <v>10</v>
      </c>
      <c r="AH59" s="13"/>
      <c r="AI59" s="10">
        <f t="shared" si="3"/>
        <v>10</v>
      </c>
      <c r="AJ59" s="13"/>
      <c r="AK59" s="13"/>
      <c r="AL59" s="13">
        <v>2</v>
      </c>
      <c r="AM59" s="13"/>
      <c r="AN59" s="13">
        <v>5</v>
      </c>
      <c r="AO59" s="13"/>
      <c r="AP59" s="10">
        <f t="shared" si="4"/>
        <v>7</v>
      </c>
      <c r="AQ59" s="13">
        <v>2</v>
      </c>
      <c r="AR59" s="13"/>
      <c r="AS59" s="13"/>
      <c r="AT59" s="13"/>
      <c r="AU59" s="13"/>
      <c r="AV59" s="13"/>
      <c r="AW59" s="31">
        <f t="shared" si="5"/>
        <v>2</v>
      </c>
    </row>
    <row r="60" spans="1:49" x14ac:dyDescent="0.3">
      <c r="A60" s="88" t="s">
        <v>74</v>
      </c>
      <c r="B60" s="111" t="s">
        <v>566</v>
      </c>
      <c r="C60" s="112">
        <v>4.75</v>
      </c>
      <c r="D60" s="80">
        <f t="shared" si="1"/>
        <v>-4.9462165679245249</v>
      </c>
      <c r="E60" s="113">
        <f t="shared" si="2"/>
        <v>7.1102592868216184E-3</v>
      </c>
      <c r="F60" s="117"/>
      <c r="G60" s="118">
        <f>E60*AD60</f>
        <v>7.1102592868216184E-3</v>
      </c>
      <c r="H60" s="118">
        <f>E60*AE60</f>
        <v>1.4220518573643237E-2</v>
      </c>
      <c r="I60" s="118">
        <f>E60*AF60</f>
        <v>7.1102592868216184E-3</v>
      </c>
      <c r="J60" s="118"/>
      <c r="K60" s="118">
        <f>E60*AH60</f>
        <v>3.5551296434108093E-2</v>
      </c>
      <c r="L60" s="119">
        <f t="shared" si="9"/>
        <v>6.399233358139457E-2</v>
      </c>
      <c r="M60" s="117"/>
      <c r="N60" s="118"/>
      <c r="O60" s="118">
        <f>E60*AL60</f>
        <v>2.1330777860464854E-2</v>
      </c>
      <c r="P60" s="118">
        <f>E60*AM60</f>
        <v>0.36973348291472413</v>
      </c>
      <c r="Q60" s="118">
        <f>E60*AN60</f>
        <v>0.41239503863565385</v>
      </c>
      <c r="R60" s="118">
        <f>E60*AO60</f>
        <v>0.14931544502325397</v>
      </c>
      <c r="S60" s="119">
        <f>E60*AP60</f>
        <v>0.95277474443409682</v>
      </c>
      <c r="T60" s="118"/>
      <c r="U60" s="118">
        <f>E60*AR60</f>
        <v>7.1102592868216184E-3</v>
      </c>
      <c r="V60" s="118"/>
      <c r="W60" s="118"/>
      <c r="X60" s="118"/>
      <c r="Y60" s="118">
        <f>E60*AV60</f>
        <v>7.1102592868216184E-3</v>
      </c>
      <c r="Z60" s="119">
        <f>E60*AW60</f>
        <v>1.4220518573643237E-2</v>
      </c>
      <c r="AB60" s="28" t="s">
        <v>74</v>
      </c>
      <c r="AC60" s="13"/>
      <c r="AD60" s="13">
        <v>1</v>
      </c>
      <c r="AE60" s="13">
        <v>2</v>
      </c>
      <c r="AF60" s="13">
        <v>1</v>
      </c>
      <c r="AG60" s="13"/>
      <c r="AH60" s="13">
        <v>5</v>
      </c>
      <c r="AI60" s="10">
        <f t="shared" si="3"/>
        <v>9</v>
      </c>
      <c r="AJ60" s="13"/>
      <c r="AK60" s="13"/>
      <c r="AL60" s="13">
        <v>3</v>
      </c>
      <c r="AM60" s="13">
        <v>52</v>
      </c>
      <c r="AN60" s="13">
        <v>58</v>
      </c>
      <c r="AO60" s="13">
        <v>21</v>
      </c>
      <c r="AP60" s="10">
        <f t="shared" si="4"/>
        <v>134</v>
      </c>
      <c r="AQ60" s="13"/>
      <c r="AR60" s="13">
        <v>1</v>
      </c>
      <c r="AS60" s="13"/>
      <c r="AT60" s="13"/>
      <c r="AU60" s="13"/>
      <c r="AV60" s="13">
        <v>1</v>
      </c>
      <c r="AW60" s="31">
        <f t="shared" si="5"/>
        <v>2</v>
      </c>
    </row>
    <row r="61" spans="1:49" x14ac:dyDescent="0.3">
      <c r="A61" s="88" t="s">
        <v>75</v>
      </c>
      <c r="B61" s="111" t="s">
        <v>567</v>
      </c>
      <c r="C61" s="112">
        <v>6.9</v>
      </c>
      <c r="D61" s="80">
        <f t="shared" si="1"/>
        <v>-3.99205512166714</v>
      </c>
      <c r="E61" s="113">
        <f t="shared" si="2"/>
        <v>1.8461733996750128E-2</v>
      </c>
      <c r="F61" s="117"/>
      <c r="G61" s="118">
        <f>E61*AD61</f>
        <v>1.8461733996750128E-2</v>
      </c>
      <c r="H61" s="118"/>
      <c r="I61" s="118"/>
      <c r="J61" s="118"/>
      <c r="K61" s="118"/>
      <c r="L61" s="119">
        <f t="shared" si="9"/>
        <v>1.8461733996750128E-2</v>
      </c>
      <c r="M61" s="117"/>
      <c r="N61" s="118"/>
      <c r="O61" s="118"/>
      <c r="P61" s="118"/>
      <c r="Q61" s="118"/>
      <c r="R61" s="118"/>
      <c r="S61" s="119"/>
      <c r="T61" s="118"/>
      <c r="U61" s="118"/>
      <c r="V61" s="118"/>
      <c r="W61" s="118"/>
      <c r="X61" s="118"/>
      <c r="Y61" s="118"/>
      <c r="Z61" s="119"/>
      <c r="AB61" s="28" t="s">
        <v>75</v>
      </c>
      <c r="AC61" s="13"/>
      <c r="AD61" s="13">
        <v>1</v>
      </c>
      <c r="AE61" s="13"/>
      <c r="AF61" s="13"/>
      <c r="AG61" s="13"/>
      <c r="AH61" s="13"/>
      <c r="AI61" s="10">
        <f t="shared" si="3"/>
        <v>1</v>
      </c>
      <c r="AJ61" s="13"/>
      <c r="AK61" s="13"/>
      <c r="AL61" s="13"/>
      <c r="AM61" s="13"/>
      <c r="AN61" s="13"/>
      <c r="AO61" s="13"/>
      <c r="AP61" s="10">
        <f t="shared" si="4"/>
        <v>0</v>
      </c>
      <c r="AQ61" s="13"/>
      <c r="AR61" s="13"/>
      <c r="AS61" s="13"/>
      <c r="AT61" s="13"/>
      <c r="AU61" s="13"/>
      <c r="AV61" s="13"/>
      <c r="AW61" s="31">
        <f t="shared" si="5"/>
        <v>0</v>
      </c>
    </row>
    <row r="62" spans="1:49" x14ac:dyDescent="0.3">
      <c r="A62" s="88" t="s">
        <v>76</v>
      </c>
      <c r="B62" s="111" t="s">
        <v>568</v>
      </c>
      <c r="C62" s="112">
        <v>7.6</v>
      </c>
      <c r="D62" s="80">
        <f t="shared" si="1"/>
        <v>-3.7451260064157195</v>
      </c>
      <c r="E62" s="113">
        <f t="shared" si="2"/>
        <v>2.3632650994409723E-2</v>
      </c>
      <c r="F62" s="117">
        <f>E62*AC62</f>
        <v>0.47265301988819447</v>
      </c>
      <c r="G62" s="118"/>
      <c r="H62" s="118">
        <f>E62*AE62</f>
        <v>0.25995916093850696</v>
      </c>
      <c r="I62" s="118">
        <f>E62*AF62</f>
        <v>0.35448976491614587</v>
      </c>
      <c r="J62" s="118">
        <f>E62*AG62</f>
        <v>0.21269385894968751</v>
      </c>
      <c r="K62" s="118"/>
      <c r="L62" s="119">
        <f t="shared" si="9"/>
        <v>1.2997958046925349</v>
      </c>
      <c r="M62" s="117"/>
      <c r="N62" s="118"/>
      <c r="O62" s="118"/>
      <c r="P62" s="118"/>
      <c r="Q62" s="118"/>
      <c r="R62" s="118"/>
      <c r="S62" s="119"/>
      <c r="T62" s="118"/>
      <c r="U62" s="118"/>
      <c r="V62" s="118"/>
      <c r="W62" s="118"/>
      <c r="X62" s="118"/>
      <c r="Y62" s="118"/>
      <c r="Z62" s="119"/>
      <c r="AB62" s="28" t="s">
        <v>76</v>
      </c>
      <c r="AC62" s="13">
        <v>20</v>
      </c>
      <c r="AD62" s="13"/>
      <c r="AE62" s="13">
        <v>11</v>
      </c>
      <c r="AF62" s="13">
        <v>15</v>
      </c>
      <c r="AG62" s="13">
        <v>9</v>
      </c>
      <c r="AH62" s="13"/>
      <c r="AI62" s="10">
        <f t="shared" si="3"/>
        <v>55</v>
      </c>
      <c r="AJ62" s="13"/>
      <c r="AK62" s="13"/>
      <c r="AL62" s="13"/>
      <c r="AM62" s="13"/>
      <c r="AN62" s="13"/>
      <c r="AO62" s="13"/>
      <c r="AP62" s="10">
        <f t="shared" si="4"/>
        <v>0</v>
      </c>
      <c r="AQ62" s="13"/>
      <c r="AR62" s="13"/>
      <c r="AS62" s="13"/>
      <c r="AT62" s="13"/>
      <c r="AU62" s="13"/>
      <c r="AV62" s="13"/>
      <c r="AW62" s="31">
        <f t="shared" si="5"/>
        <v>0</v>
      </c>
    </row>
    <row r="63" spans="1:49" x14ac:dyDescent="0.3">
      <c r="A63" s="88" t="s">
        <v>77</v>
      </c>
      <c r="B63" s="111" t="s">
        <v>545</v>
      </c>
      <c r="C63" s="112">
        <v>9.75</v>
      </c>
      <c r="D63" s="80">
        <f t="shared" si="1"/>
        <v>-3.1085042735691211</v>
      </c>
      <c r="E63" s="113">
        <f t="shared" si="2"/>
        <v>4.4667716083477089E-2</v>
      </c>
      <c r="F63" s="117"/>
      <c r="G63" s="118"/>
      <c r="H63" s="118"/>
      <c r="I63" s="118"/>
      <c r="J63" s="118">
        <f>E63*AG63</f>
        <v>4.4667716083477089E-2</v>
      </c>
      <c r="K63" s="118"/>
      <c r="L63" s="119">
        <f t="shared" si="9"/>
        <v>4.4667716083477089E-2</v>
      </c>
      <c r="M63" s="117"/>
      <c r="N63" s="118"/>
      <c r="O63" s="118"/>
      <c r="P63" s="118"/>
      <c r="Q63" s="118"/>
      <c r="R63" s="118"/>
      <c r="S63" s="119"/>
      <c r="T63" s="118"/>
      <c r="U63" s="118"/>
      <c r="V63" s="118"/>
      <c r="W63" s="118"/>
      <c r="X63" s="118"/>
      <c r="Y63" s="118"/>
      <c r="Z63" s="119"/>
      <c r="AB63" s="28" t="s">
        <v>77</v>
      </c>
      <c r="AC63" s="13"/>
      <c r="AD63" s="13"/>
      <c r="AE63" s="13"/>
      <c r="AF63" s="13"/>
      <c r="AG63" s="13">
        <v>1</v>
      </c>
      <c r="AH63" s="13"/>
      <c r="AI63" s="10">
        <f t="shared" si="3"/>
        <v>1</v>
      </c>
      <c r="AJ63" s="13"/>
      <c r="AK63" s="13"/>
      <c r="AL63" s="13"/>
      <c r="AM63" s="13"/>
      <c r="AN63" s="13"/>
      <c r="AO63" s="13"/>
      <c r="AP63" s="10">
        <f t="shared" si="4"/>
        <v>0</v>
      </c>
      <c r="AQ63" s="13"/>
      <c r="AR63" s="13"/>
      <c r="AS63" s="13"/>
      <c r="AT63" s="13"/>
      <c r="AU63" s="13"/>
      <c r="AV63" s="13"/>
      <c r="AW63" s="31">
        <f t="shared" si="5"/>
        <v>0</v>
      </c>
    </row>
    <row r="64" spans="1:49" x14ac:dyDescent="0.3">
      <c r="A64" s="88" t="s">
        <v>99</v>
      </c>
      <c r="B64" s="124" t="s">
        <v>579</v>
      </c>
      <c r="C64" s="121">
        <v>8.25</v>
      </c>
      <c r="D64" s="80">
        <f t="shared" si="1"/>
        <v>-3.5354096671985742</v>
      </c>
      <c r="E64" s="113">
        <f t="shared" si="2"/>
        <v>2.9146814049589818E-2</v>
      </c>
      <c r="F64" s="117"/>
      <c r="G64" s="118"/>
      <c r="H64" s="118"/>
      <c r="I64" s="118"/>
      <c r="J64" s="118"/>
      <c r="K64" s="118"/>
      <c r="L64" s="119"/>
      <c r="M64" s="117"/>
      <c r="N64" s="118">
        <f>E64*AK64</f>
        <v>2.9146814049589818E-2</v>
      </c>
      <c r="O64" s="118"/>
      <c r="P64" s="118"/>
      <c r="Q64" s="118"/>
      <c r="R64" s="118"/>
      <c r="S64" s="119">
        <f>E64*AP64</f>
        <v>2.9146814049589818E-2</v>
      </c>
      <c r="T64" s="118"/>
      <c r="U64" s="118"/>
      <c r="V64" s="118"/>
      <c r="W64" s="118"/>
      <c r="X64" s="118"/>
      <c r="Y64" s="118"/>
      <c r="Z64" s="119"/>
      <c r="AB64" s="28" t="s">
        <v>99</v>
      </c>
      <c r="AC64" s="13"/>
      <c r="AD64" s="13"/>
      <c r="AE64" s="13"/>
      <c r="AF64" s="13"/>
      <c r="AG64" s="13"/>
      <c r="AH64" s="13"/>
      <c r="AI64" s="10">
        <f t="shared" si="3"/>
        <v>0</v>
      </c>
      <c r="AJ64" s="13"/>
      <c r="AK64" s="13">
        <v>1</v>
      </c>
      <c r="AL64" s="13"/>
      <c r="AM64" s="13"/>
      <c r="AN64" s="13"/>
      <c r="AO64" s="13"/>
      <c r="AP64" s="10">
        <f t="shared" si="4"/>
        <v>1</v>
      </c>
      <c r="AQ64" s="13"/>
      <c r="AR64" s="13"/>
      <c r="AS64" s="13"/>
      <c r="AT64" s="13"/>
      <c r="AU64" s="13"/>
      <c r="AV64" s="13"/>
      <c r="AW64" s="31">
        <f t="shared" si="5"/>
        <v>0</v>
      </c>
    </row>
    <row r="65" spans="1:49" x14ac:dyDescent="0.3">
      <c r="A65" s="88" t="s">
        <v>100</v>
      </c>
      <c r="B65" s="124" t="s">
        <v>569</v>
      </c>
      <c r="C65" s="112">
        <v>7.55</v>
      </c>
      <c r="D65" s="80">
        <f t="shared" si="1"/>
        <v>-3.7619940023124352</v>
      </c>
      <c r="E65" s="113">
        <f t="shared" si="2"/>
        <v>2.3237358800598455E-2</v>
      </c>
      <c r="F65" s="117"/>
      <c r="G65" s="118"/>
      <c r="H65" s="118"/>
      <c r="I65" s="118"/>
      <c r="J65" s="118">
        <f>E65*AG65</f>
        <v>0.2091362292053861</v>
      </c>
      <c r="K65" s="118"/>
      <c r="L65" s="119">
        <f>E65*AI65</f>
        <v>0.2091362292053861</v>
      </c>
      <c r="M65" s="117"/>
      <c r="N65" s="118"/>
      <c r="O65" s="118"/>
      <c r="P65" s="118"/>
      <c r="Q65" s="118"/>
      <c r="R65" s="118"/>
      <c r="S65" s="119"/>
      <c r="T65" s="118"/>
      <c r="U65" s="118"/>
      <c r="V65" s="118"/>
      <c r="W65" s="118"/>
      <c r="X65" s="118"/>
      <c r="Y65" s="118"/>
      <c r="Z65" s="119"/>
      <c r="AB65" s="28" t="s">
        <v>100</v>
      </c>
      <c r="AC65" s="13"/>
      <c r="AD65" s="13"/>
      <c r="AE65" s="13"/>
      <c r="AF65" s="13"/>
      <c r="AG65" s="13">
        <v>9</v>
      </c>
      <c r="AH65" s="13"/>
      <c r="AI65" s="10">
        <f t="shared" si="3"/>
        <v>9</v>
      </c>
      <c r="AJ65" s="13"/>
      <c r="AK65" s="13"/>
      <c r="AL65" s="13"/>
      <c r="AM65" s="13"/>
      <c r="AN65" s="13"/>
      <c r="AO65" s="13"/>
      <c r="AP65" s="10">
        <f t="shared" si="4"/>
        <v>0</v>
      </c>
      <c r="AQ65" s="13"/>
      <c r="AR65" s="13"/>
      <c r="AS65" s="13"/>
      <c r="AT65" s="13"/>
      <c r="AU65" s="13"/>
      <c r="AV65" s="13"/>
      <c r="AW65" s="31">
        <f t="shared" si="5"/>
        <v>0</v>
      </c>
    </row>
    <row r="66" spans="1:49" x14ac:dyDescent="0.3">
      <c r="A66" s="88" t="s">
        <v>78</v>
      </c>
      <c r="B66" s="111" t="s">
        <v>559</v>
      </c>
      <c r="C66" s="112">
        <v>7</v>
      </c>
      <c r="D66" s="80">
        <f t="shared" si="1"/>
        <v>-3.9552848167793258</v>
      </c>
      <c r="E66" s="113">
        <f t="shared" si="2"/>
        <v>1.9153212616378559E-2</v>
      </c>
      <c r="F66" s="117"/>
      <c r="G66" s="118"/>
      <c r="H66" s="118"/>
      <c r="I66" s="118"/>
      <c r="J66" s="118"/>
      <c r="K66" s="118"/>
      <c r="L66" s="119"/>
      <c r="M66" s="117"/>
      <c r="N66" s="118"/>
      <c r="O66" s="118">
        <f>E66*AL66</f>
        <v>3.8306425232757117E-2</v>
      </c>
      <c r="P66" s="118"/>
      <c r="Q66" s="118"/>
      <c r="R66" s="118">
        <f>E66*AO66</f>
        <v>1.9153212616378559E-2</v>
      </c>
      <c r="S66" s="119">
        <f>E66*AP66</f>
        <v>5.7459637849135672E-2</v>
      </c>
      <c r="T66" s="118"/>
      <c r="U66" s="118"/>
      <c r="V66" s="118"/>
      <c r="W66" s="118"/>
      <c r="X66" s="118"/>
      <c r="Y66" s="118"/>
      <c r="Z66" s="119"/>
      <c r="AB66" s="28" t="s">
        <v>78</v>
      </c>
      <c r="AC66" s="13"/>
      <c r="AD66" s="13"/>
      <c r="AE66" s="13"/>
      <c r="AF66" s="13"/>
      <c r="AG66" s="13"/>
      <c r="AH66" s="13"/>
      <c r="AI66" s="10">
        <f t="shared" si="3"/>
        <v>0</v>
      </c>
      <c r="AJ66" s="13"/>
      <c r="AK66" s="13"/>
      <c r="AL66" s="13">
        <v>2</v>
      </c>
      <c r="AM66" s="13"/>
      <c r="AN66" s="13"/>
      <c r="AO66" s="13">
        <v>1</v>
      </c>
      <c r="AP66" s="10">
        <f t="shared" si="4"/>
        <v>3</v>
      </c>
      <c r="AQ66" s="13"/>
      <c r="AR66" s="13"/>
      <c r="AS66" s="13"/>
      <c r="AT66" s="13"/>
      <c r="AU66" s="13"/>
      <c r="AV66" s="13"/>
      <c r="AW66" s="31">
        <f t="shared" si="5"/>
        <v>0</v>
      </c>
    </row>
    <row r="67" spans="1:49" x14ac:dyDescent="0.3">
      <c r="A67" s="88" t="s">
        <v>79</v>
      </c>
      <c r="B67" s="111" t="s">
        <v>570</v>
      </c>
      <c r="C67" s="112">
        <v>12.25</v>
      </c>
      <c r="D67" s="80">
        <f t="shared" si="1"/>
        <v>-2.5251910916750768</v>
      </c>
      <c r="E67" s="113">
        <f t="shared" si="2"/>
        <v>8.0043015771239012E-2</v>
      </c>
      <c r="F67" s="117">
        <f>E67*AC67</f>
        <v>0.6403441261699121</v>
      </c>
      <c r="G67" s="118">
        <f>E67*AD67</f>
        <v>0.56030111039867303</v>
      </c>
      <c r="H67" s="118">
        <f>E67*AE67</f>
        <v>0.40021507885619506</v>
      </c>
      <c r="I67" s="118">
        <f>E67*AF67</f>
        <v>0.32017206308495605</v>
      </c>
      <c r="J67" s="118">
        <f>E67*AG67</f>
        <v>8.0043015771239012E-2</v>
      </c>
      <c r="K67" s="118">
        <f>E67*AH67</f>
        <v>8.0043015771239012E-2</v>
      </c>
      <c r="L67" s="119">
        <f>E67*AI67</f>
        <v>2.0811184100522144</v>
      </c>
      <c r="M67" s="117">
        <f>E67*AJ67</f>
        <v>0.16008603154247802</v>
      </c>
      <c r="N67" s="118">
        <f>E67*AK67</f>
        <v>0.72038714194115117</v>
      </c>
      <c r="O67" s="118">
        <f>E67*AL67</f>
        <v>0.80043015771239012</v>
      </c>
      <c r="P67" s="118"/>
      <c r="Q67" s="118">
        <f>E67*AN67</f>
        <v>8.0043015771239012E-2</v>
      </c>
      <c r="R67" s="118">
        <f>E67*AO67</f>
        <v>8.0043015771239012E-2</v>
      </c>
      <c r="S67" s="119">
        <f>E67*AP67</f>
        <v>1.8409893627384972</v>
      </c>
      <c r="T67" s="118">
        <f>E67*AQ67</f>
        <v>2.7214625362221265</v>
      </c>
      <c r="U67" s="118">
        <f>E67*AR67</f>
        <v>1.2006452365685851</v>
      </c>
      <c r="V67" s="118">
        <f>E67*AS67</f>
        <v>8.0043015771239012E-2</v>
      </c>
      <c r="W67" s="118"/>
      <c r="X67" s="118"/>
      <c r="Y67" s="118"/>
      <c r="Z67" s="119">
        <f>E67*AW67</f>
        <v>4.0021507885619503</v>
      </c>
      <c r="AB67" s="28" t="s">
        <v>79</v>
      </c>
      <c r="AC67" s="13">
        <v>8</v>
      </c>
      <c r="AD67" s="13">
        <v>7</v>
      </c>
      <c r="AE67" s="13">
        <v>5</v>
      </c>
      <c r="AF67" s="13">
        <v>4</v>
      </c>
      <c r="AG67" s="13">
        <v>1</v>
      </c>
      <c r="AH67" s="13">
        <v>1</v>
      </c>
      <c r="AI67" s="10">
        <f t="shared" si="3"/>
        <v>26</v>
      </c>
      <c r="AJ67" s="13">
        <v>2</v>
      </c>
      <c r="AK67" s="13">
        <v>9</v>
      </c>
      <c r="AL67" s="13">
        <v>10</v>
      </c>
      <c r="AM67" s="13"/>
      <c r="AN67" s="13">
        <v>1</v>
      </c>
      <c r="AO67" s="13">
        <v>1</v>
      </c>
      <c r="AP67" s="10">
        <f t="shared" si="4"/>
        <v>23</v>
      </c>
      <c r="AQ67" s="13">
        <v>34</v>
      </c>
      <c r="AR67" s="13">
        <v>15</v>
      </c>
      <c r="AS67" s="13">
        <v>1</v>
      </c>
      <c r="AT67" s="13"/>
      <c r="AU67" s="13"/>
      <c r="AV67" s="13"/>
      <c r="AW67" s="31">
        <f t="shared" si="5"/>
        <v>50</v>
      </c>
    </row>
    <row r="68" spans="1:49" x14ac:dyDescent="0.3">
      <c r="A68" s="88" t="s">
        <v>80</v>
      </c>
      <c r="B68" s="111" t="s">
        <v>571</v>
      </c>
      <c r="C68" s="112">
        <v>11.5</v>
      </c>
      <c r="D68" s="80">
        <f t="shared" si="1"/>
        <v>-2.6866442756555786</v>
      </c>
      <c r="E68" s="113">
        <f t="shared" si="2"/>
        <v>6.8109111720167051E-2</v>
      </c>
      <c r="F68" s="117">
        <f>E68*AC68</f>
        <v>0.47676378204116937</v>
      </c>
      <c r="G68" s="118"/>
      <c r="H68" s="118">
        <f>E68*AE68</f>
        <v>0.20432733516050117</v>
      </c>
      <c r="I68" s="118"/>
      <c r="J68" s="118">
        <f>E68*AG68</f>
        <v>0.20432733516050117</v>
      </c>
      <c r="K68" s="118"/>
      <c r="L68" s="119">
        <f>E68*AI68</f>
        <v>0.88541845236217165</v>
      </c>
      <c r="M68" s="117"/>
      <c r="N68" s="118">
        <f>E68*AK68</f>
        <v>0.20432733516050117</v>
      </c>
      <c r="O68" s="118">
        <f>E68*AL68</f>
        <v>0.54487289376133641</v>
      </c>
      <c r="P68" s="118"/>
      <c r="Q68" s="118"/>
      <c r="R68" s="118"/>
      <c r="S68" s="119">
        <f>E68*AP68</f>
        <v>0.74920022892183757</v>
      </c>
      <c r="T68" s="118">
        <f>E68*AQ68</f>
        <v>0.2724364468806682</v>
      </c>
      <c r="U68" s="118">
        <f>E68*AR68</f>
        <v>0.20432733516050117</v>
      </c>
      <c r="V68" s="118"/>
      <c r="W68" s="118"/>
      <c r="X68" s="118"/>
      <c r="Y68" s="118"/>
      <c r="Z68" s="119">
        <f>E68*AW68</f>
        <v>0.47676378204116937</v>
      </c>
      <c r="AB68" s="28" t="s">
        <v>80</v>
      </c>
      <c r="AC68" s="13">
        <v>7</v>
      </c>
      <c r="AD68" s="13"/>
      <c r="AE68" s="13">
        <v>3</v>
      </c>
      <c r="AF68" s="13"/>
      <c r="AG68" s="13">
        <v>3</v>
      </c>
      <c r="AH68" s="13"/>
      <c r="AI68" s="10">
        <f t="shared" si="3"/>
        <v>13</v>
      </c>
      <c r="AJ68" s="13"/>
      <c r="AK68" s="13">
        <v>3</v>
      </c>
      <c r="AL68" s="13">
        <v>8</v>
      </c>
      <c r="AM68" s="13"/>
      <c r="AN68" s="13"/>
      <c r="AO68" s="13"/>
      <c r="AP68" s="10">
        <f t="shared" si="4"/>
        <v>11</v>
      </c>
      <c r="AQ68" s="13">
        <v>4</v>
      </c>
      <c r="AR68" s="13">
        <v>3</v>
      </c>
      <c r="AS68" s="13"/>
      <c r="AT68" s="13"/>
      <c r="AU68" s="13"/>
      <c r="AV68" s="13"/>
      <c r="AW68" s="31">
        <f t="shared" si="5"/>
        <v>7</v>
      </c>
    </row>
    <row r="69" spans="1:49" x14ac:dyDescent="0.3">
      <c r="A69" s="88" t="s">
        <v>101</v>
      </c>
      <c r="B69" s="124" t="s">
        <v>572</v>
      </c>
      <c r="C69" s="112">
        <v>10.5</v>
      </c>
      <c r="D69" s="80">
        <f t="shared" ref="D69:D80" si="10">-8.92804283+2.5554921*LN(C69)</f>
        <v>-2.9191219361832657</v>
      </c>
      <c r="E69" s="113">
        <f t="shared" ref="E69:E80" si="11">EXP(D69)</f>
        <v>5.3981065317094602E-2</v>
      </c>
      <c r="F69" s="117"/>
      <c r="G69" s="118"/>
      <c r="H69" s="118"/>
      <c r="I69" s="118"/>
      <c r="J69" s="118"/>
      <c r="K69" s="118"/>
      <c r="L69" s="119"/>
      <c r="M69" s="117"/>
      <c r="N69" s="118"/>
      <c r="O69" s="118"/>
      <c r="P69" s="118"/>
      <c r="Q69" s="118"/>
      <c r="R69" s="118"/>
      <c r="S69" s="119"/>
      <c r="T69" s="118"/>
      <c r="U69" s="118"/>
      <c r="V69" s="118"/>
      <c r="W69" s="118">
        <f>E69*AT69</f>
        <v>0.3778674572196622</v>
      </c>
      <c r="X69" s="118"/>
      <c r="Y69" s="118"/>
      <c r="Z69" s="119">
        <f>E69*AW69</f>
        <v>0.3778674572196622</v>
      </c>
      <c r="AB69" s="28" t="s">
        <v>101</v>
      </c>
      <c r="AC69" s="13"/>
      <c r="AD69" s="13"/>
      <c r="AE69" s="13"/>
      <c r="AF69" s="13"/>
      <c r="AG69" s="13"/>
      <c r="AH69" s="13"/>
      <c r="AI69" s="10">
        <f t="shared" ref="AI69:AI81" si="12">SUM(AC69:AH69)</f>
        <v>0</v>
      </c>
      <c r="AJ69" s="13"/>
      <c r="AK69" s="13"/>
      <c r="AL69" s="13"/>
      <c r="AM69" s="13"/>
      <c r="AN69" s="13"/>
      <c r="AO69" s="13"/>
      <c r="AP69" s="10">
        <f t="shared" ref="AP69:AP82" si="13">SUM(AJ69:AO69)</f>
        <v>0</v>
      </c>
      <c r="AQ69" s="13"/>
      <c r="AR69" s="13"/>
      <c r="AS69" s="13"/>
      <c r="AT69" s="13">
        <v>7</v>
      </c>
      <c r="AU69" s="13"/>
      <c r="AV69" s="13"/>
      <c r="AW69" s="31">
        <f t="shared" ref="AW69:AW82" si="14">SUM(AQ69:AV69)</f>
        <v>7</v>
      </c>
    </row>
    <row r="70" spans="1:49" x14ac:dyDescent="0.3">
      <c r="A70" s="88" t="s">
        <v>81</v>
      </c>
      <c r="B70" s="111" t="s">
        <v>573</v>
      </c>
      <c r="C70" s="112">
        <v>15.5</v>
      </c>
      <c r="D70" s="80">
        <f t="shared" si="10"/>
        <v>-1.9238478014953388</v>
      </c>
      <c r="E70" s="113">
        <f t="shared" si="11"/>
        <v>0.14604393155185466</v>
      </c>
      <c r="F70" s="117">
        <f>E70*AC70</f>
        <v>0.14604393155185466</v>
      </c>
      <c r="G70" s="118"/>
      <c r="H70" s="118"/>
      <c r="I70" s="118"/>
      <c r="J70" s="118"/>
      <c r="K70" s="118">
        <f>E70*AH70</f>
        <v>1.6064832470704014</v>
      </c>
      <c r="L70" s="119">
        <f>E70*AI70</f>
        <v>1.7525271786222558</v>
      </c>
      <c r="M70" s="117"/>
      <c r="N70" s="118"/>
      <c r="O70" s="118"/>
      <c r="P70" s="118"/>
      <c r="Q70" s="118"/>
      <c r="R70" s="118"/>
      <c r="S70" s="119"/>
      <c r="T70" s="118"/>
      <c r="U70" s="118"/>
      <c r="V70" s="118"/>
      <c r="W70" s="118"/>
      <c r="X70" s="118"/>
      <c r="Y70" s="118"/>
      <c r="Z70" s="119"/>
      <c r="AB70" s="28" t="s">
        <v>81</v>
      </c>
      <c r="AC70" s="13">
        <v>1</v>
      </c>
      <c r="AD70" s="13"/>
      <c r="AE70" s="13"/>
      <c r="AF70" s="13"/>
      <c r="AG70" s="13"/>
      <c r="AH70" s="13">
        <v>11</v>
      </c>
      <c r="AI70" s="10">
        <f t="shared" si="12"/>
        <v>12</v>
      </c>
      <c r="AJ70" s="13"/>
      <c r="AK70" s="13"/>
      <c r="AL70" s="13"/>
      <c r="AM70" s="13"/>
      <c r="AN70" s="13"/>
      <c r="AO70" s="13"/>
      <c r="AP70" s="10">
        <f t="shared" si="13"/>
        <v>0</v>
      </c>
      <c r="AQ70" s="13"/>
      <c r="AR70" s="13"/>
      <c r="AS70" s="13"/>
      <c r="AT70" s="13"/>
      <c r="AU70" s="13"/>
      <c r="AV70" s="13"/>
      <c r="AW70" s="31">
        <f t="shared" si="14"/>
        <v>0</v>
      </c>
    </row>
    <row r="71" spans="1:49" x14ac:dyDescent="0.3">
      <c r="A71" s="88" t="s">
        <v>82</v>
      </c>
      <c r="B71" s="111" t="s">
        <v>574</v>
      </c>
      <c r="C71" s="112">
        <v>15.5</v>
      </c>
      <c r="D71" s="80">
        <f t="shared" si="10"/>
        <v>-1.9238478014953388</v>
      </c>
      <c r="E71" s="113">
        <f t="shared" si="11"/>
        <v>0.14604393155185466</v>
      </c>
      <c r="F71" s="117"/>
      <c r="G71" s="118"/>
      <c r="H71" s="118"/>
      <c r="I71" s="118"/>
      <c r="J71" s="118"/>
      <c r="K71" s="118"/>
      <c r="L71" s="119"/>
      <c r="M71" s="117"/>
      <c r="N71" s="118"/>
      <c r="O71" s="118"/>
      <c r="P71" s="118"/>
      <c r="Q71" s="118"/>
      <c r="R71" s="118">
        <f>E71*AO71</f>
        <v>0.58417572620741864</v>
      </c>
      <c r="S71" s="119">
        <f>E71*AP71</f>
        <v>0.58417572620741864</v>
      </c>
      <c r="T71" s="118"/>
      <c r="U71" s="118"/>
      <c r="V71" s="118"/>
      <c r="W71" s="118"/>
      <c r="X71" s="118"/>
      <c r="Y71" s="118"/>
      <c r="Z71" s="119"/>
      <c r="AB71" s="28" t="s">
        <v>82</v>
      </c>
      <c r="AC71" s="13"/>
      <c r="AD71" s="13"/>
      <c r="AE71" s="13"/>
      <c r="AF71" s="13"/>
      <c r="AG71" s="13"/>
      <c r="AH71" s="13"/>
      <c r="AI71" s="10">
        <f t="shared" si="12"/>
        <v>0</v>
      </c>
      <c r="AJ71" s="13"/>
      <c r="AK71" s="13"/>
      <c r="AL71" s="13"/>
      <c r="AM71" s="13"/>
      <c r="AN71" s="13"/>
      <c r="AO71" s="13">
        <v>4</v>
      </c>
      <c r="AP71" s="10">
        <f t="shared" si="13"/>
        <v>4</v>
      </c>
      <c r="AQ71" s="13"/>
      <c r="AR71" s="13"/>
      <c r="AS71" s="13"/>
      <c r="AT71" s="13"/>
      <c r="AU71" s="13"/>
      <c r="AV71" s="13"/>
      <c r="AW71" s="31">
        <f t="shared" si="14"/>
        <v>0</v>
      </c>
    </row>
    <row r="72" spans="1:49" x14ac:dyDescent="0.3">
      <c r="A72" s="88" t="s">
        <v>83</v>
      </c>
      <c r="B72" s="111" t="s">
        <v>575</v>
      </c>
      <c r="C72" s="112">
        <v>18</v>
      </c>
      <c r="D72" s="80">
        <f t="shared" si="10"/>
        <v>-1.5417206366332401</v>
      </c>
      <c r="E72" s="113">
        <f t="shared" si="11"/>
        <v>0.2140125466157714</v>
      </c>
      <c r="F72" s="117"/>
      <c r="G72" s="118"/>
      <c r="H72" s="118"/>
      <c r="I72" s="118"/>
      <c r="J72" s="118"/>
      <c r="K72" s="118"/>
      <c r="L72" s="119"/>
      <c r="M72" s="117"/>
      <c r="N72" s="118"/>
      <c r="O72" s="118"/>
      <c r="P72" s="118"/>
      <c r="Q72" s="118"/>
      <c r="R72" s="118"/>
      <c r="S72" s="119"/>
      <c r="T72" s="118"/>
      <c r="U72" s="118"/>
      <c r="V72" s="118"/>
      <c r="W72" s="118">
        <f>E72*AT72</f>
        <v>3.8522258390838853</v>
      </c>
      <c r="X72" s="118">
        <f>E72*AU72</f>
        <v>0.2140125466157714</v>
      </c>
      <c r="Y72" s="118"/>
      <c r="Z72" s="119">
        <f>E72*AW72</f>
        <v>4.0662383856996565</v>
      </c>
      <c r="AB72" s="28" t="s">
        <v>83</v>
      </c>
      <c r="AC72" s="13"/>
      <c r="AD72" s="13"/>
      <c r="AE72" s="13"/>
      <c r="AF72" s="13"/>
      <c r="AG72" s="13"/>
      <c r="AH72" s="13"/>
      <c r="AI72" s="10">
        <f t="shared" si="12"/>
        <v>0</v>
      </c>
      <c r="AJ72" s="13"/>
      <c r="AK72" s="13"/>
      <c r="AL72" s="13"/>
      <c r="AM72" s="13"/>
      <c r="AN72" s="13"/>
      <c r="AO72" s="13"/>
      <c r="AP72" s="10">
        <f t="shared" si="13"/>
        <v>0</v>
      </c>
      <c r="AQ72" s="13"/>
      <c r="AR72" s="13"/>
      <c r="AS72" s="13"/>
      <c r="AT72" s="13">
        <v>18</v>
      </c>
      <c r="AU72" s="13">
        <v>1</v>
      </c>
      <c r="AV72" s="13"/>
      <c r="AW72" s="31">
        <f t="shared" si="14"/>
        <v>19</v>
      </c>
    </row>
    <row r="73" spans="1:49" ht="13.8" customHeight="1" x14ac:dyDescent="0.3">
      <c r="A73" s="89" t="s">
        <v>84</v>
      </c>
      <c r="B73" s="125" t="s">
        <v>576</v>
      </c>
      <c r="C73" s="126">
        <v>10.8</v>
      </c>
      <c r="D73" s="80">
        <f t="shared" si="10"/>
        <v>-2.8471314826448006</v>
      </c>
      <c r="E73" s="113">
        <f t="shared" si="11"/>
        <v>5.8010486523751875E-2</v>
      </c>
      <c r="F73" s="117"/>
      <c r="G73" s="118"/>
      <c r="H73" s="118"/>
      <c r="I73" s="118"/>
      <c r="J73" s="118"/>
      <c r="K73" s="118"/>
      <c r="L73" s="119"/>
      <c r="M73" s="117"/>
      <c r="N73" s="118"/>
      <c r="O73" s="118"/>
      <c r="P73" s="118"/>
      <c r="Q73" s="118"/>
      <c r="R73" s="118"/>
      <c r="S73" s="119"/>
      <c r="T73" s="118"/>
      <c r="U73" s="118"/>
      <c r="V73" s="118"/>
      <c r="W73" s="118"/>
      <c r="X73" s="118">
        <f>E73*AU73</f>
        <v>1.85633556876006</v>
      </c>
      <c r="Y73" s="118">
        <f>E73*AV73</f>
        <v>5.8010486523751875E-2</v>
      </c>
      <c r="Z73" s="119">
        <f>E73*AW73</f>
        <v>1.9143460552838119</v>
      </c>
      <c r="AB73" s="29" t="s">
        <v>84</v>
      </c>
      <c r="AC73" s="13"/>
      <c r="AD73" s="13"/>
      <c r="AE73" s="13"/>
      <c r="AF73" s="13"/>
      <c r="AG73" s="13"/>
      <c r="AH73" s="13"/>
      <c r="AI73" s="10">
        <f t="shared" si="12"/>
        <v>0</v>
      </c>
      <c r="AJ73" s="13"/>
      <c r="AK73" s="13"/>
      <c r="AL73" s="13"/>
      <c r="AM73" s="13"/>
      <c r="AN73" s="13"/>
      <c r="AO73" s="13"/>
      <c r="AP73" s="10">
        <f t="shared" si="13"/>
        <v>0</v>
      </c>
      <c r="AQ73" s="13"/>
      <c r="AR73" s="13"/>
      <c r="AS73" s="13"/>
      <c r="AT73" s="13"/>
      <c r="AU73" s="13">
        <v>32</v>
      </c>
      <c r="AV73" s="13">
        <v>1</v>
      </c>
      <c r="AW73" s="31">
        <f t="shared" si="14"/>
        <v>33</v>
      </c>
    </row>
    <row r="74" spans="1:49" x14ac:dyDescent="0.3">
      <c r="A74" s="88" t="s">
        <v>85</v>
      </c>
      <c r="B74" s="111" t="s">
        <v>577</v>
      </c>
      <c r="C74" s="112">
        <v>6.1</v>
      </c>
      <c r="D74" s="80">
        <f t="shared" si="10"/>
        <v>-4.3069751607326801</v>
      </c>
      <c r="E74" s="113">
        <f t="shared" si="11"/>
        <v>1.3474245440725296E-2</v>
      </c>
      <c r="F74" s="117"/>
      <c r="G74" s="118"/>
      <c r="H74" s="118"/>
      <c r="I74" s="118"/>
      <c r="J74" s="118"/>
      <c r="K74" s="118"/>
      <c r="L74" s="119"/>
      <c r="M74" s="117"/>
      <c r="N74" s="118"/>
      <c r="O74" s="118">
        <f>E74*AL74</f>
        <v>4.0422736322175884E-2</v>
      </c>
      <c r="P74" s="118"/>
      <c r="Q74" s="118"/>
      <c r="R74" s="118"/>
      <c r="S74" s="119">
        <f>E74*AP74</f>
        <v>4.0422736322175884E-2</v>
      </c>
      <c r="T74" s="118"/>
      <c r="U74" s="118"/>
      <c r="V74" s="118"/>
      <c r="W74" s="118">
        <f>E74*AT74</f>
        <v>0.10779396352580237</v>
      </c>
      <c r="X74" s="118">
        <f>E74*AU74</f>
        <v>1.3474245440725296E-2</v>
      </c>
      <c r="Y74" s="118"/>
      <c r="Z74" s="119">
        <f>E74*AW74</f>
        <v>0.12126820896652767</v>
      </c>
      <c r="AB74" s="28" t="s">
        <v>85</v>
      </c>
      <c r="AC74" s="13"/>
      <c r="AD74" s="13"/>
      <c r="AE74" s="13"/>
      <c r="AF74" s="13"/>
      <c r="AG74" s="13"/>
      <c r="AH74" s="13"/>
      <c r="AI74" s="10">
        <f t="shared" si="12"/>
        <v>0</v>
      </c>
      <c r="AJ74" s="13"/>
      <c r="AK74" s="13"/>
      <c r="AL74" s="13">
        <v>3</v>
      </c>
      <c r="AM74" s="13"/>
      <c r="AN74" s="13"/>
      <c r="AO74" s="13"/>
      <c r="AP74" s="10">
        <f t="shared" si="13"/>
        <v>3</v>
      </c>
      <c r="AQ74" s="13"/>
      <c r="AR74" s="13"/>
      <c r="AS74" s="13"/>
      <c r="AT74" s="13">
        <v>8</v>
      </c>
      <c r="AU74" s="13">
        <v>1</v>
      </c>
      <c r="AV74" s="13"/>
      <c r="AW74" s="31">
        <f t="shared" si="14"/>
        <v>9</v>
      </c>
    </row>
    <row r="75" spans="1:49" x14ac:dyDescent="0.3">
      <c r="A75" s="88" t="s">
        <v>86</v>
      </c>
      <c r="B75" s="111" t="s">
        <v>555</v>
      </c>
      <c r="C75" s="112">
        <v>7</v>
      </c>
      <c r="D75" s="80">
        <f t="shared" si="10"/>
        <v>-3.9552848167793258</v>
      </c>
      <c r="E75" s="113">
        <f t="shared" si="11"/>
        <v>1.9153212616378559E-2</v>
      </c>
      <c r="F75" s="117"/>
      <c r="G75" s="118"/>
      <c r="H75" s="118"/>
      <c r="I75" s="118"/>
      <c r="J75" s="118"/>
      <c r="K75" s="118"/>
      <c r="L75" s="119"/>
      <c r="M75" s="117"/>
      <c r="N75" s="118">
        <f>E75*AK75</f>
        <v>1.9153212616378559E-2</v>
      </c>
      <c r="O75" s="118"/>
      <c r="P75" s="118"/>
      <c r="Q75" s="118"/>
      <c r="R75" s="118"/>
      <c r="S75" s="119">
        <f>E75*AP75</f>
        <v>1.9153212616378559E-2</v>
      </c>
      <c r="T75" s="118"/>
      <c r="U75" s="118"/>
      <c r="V75" s="118"/>
      <c r="W75" s="118"/>
      <c r="X75" s="118"/>
      <c r="Y75" s="118"/>
      <c r="Z75" s="119">
        <f>E75*AW75</f>
        <v>1.9153212616378559E-2</v>
      </c>
      <c r="AB75" s="28" t="s">
        <v>86</v>
      </c>
      <c r="AC75" s="13"/>
      <c r="AD75" s="13"/>
      <c r="AE75" s="13"/>
      <c r="AF75" s="13"/>
      <c r="AG75" s="13"/>
      <c r="AH75" s="13"/>
      <c r="AI75" s="10">
        <f t="shared" si="12"/>
        <v>0</v>
      </c>
      <c r="AJ75" s="13"/>
      <c r="AK75" s="13">
        <v>1</v>
      </c>
      <c r="AL75" s="13"/>
      <c r="AM75" s="13"/>
      <c r="AN75" s="13"/>
      <c r="AO75" s="13"/>
      <c r="AP75" s="10">
        <f t="shared" si="13"/>
        <v>1</v>
      </c>
      <c r="AQ75" s="13">
        <v>1</v>
      </c>
      <c r="AR75" s="13"/>
      <c r="AS75" s="13"/>
      <c r="AT75" s="13"/>
      <c r="AU75" s="13"/>
      <c r="AV75" s="13"/>
      <c r="AW75" s="31">
        <f t="shared" si="14"/>
        <v>1</v>
      </c>
    </row>
    <row r="76" spans="1:49" x14ac:dyDescent="0.3">
      <c r="A76" s="88" t="s">
        <v>102</v>
      </c>
      <c r="B76" s="124" t="s">
        <v>578</v>
      </c>
      <c r="C76" s="112">
        <v>5.75</v>
      </c>
      <c r="D76" s="80">
        <f t="shared" si="10"/>
        <v>-4.4579764197137921</v>
      </c>
      <c r="E76" s="113">
        <f t="shared" si="11"/>
        <v>1.1585784347084094E-2</v>
      </c>
      <c r="F76" s="117"/>
      <c r="G76" s="118">
        <f>E76*AD76</f>
        <v>1.1585784347084094E-2</v>
      </c>
      <c r="H76" s="118"/>
      <c r="I76" s="118"/>
      <c r="J76" s="118"/>
      <c r="K76" s="118"/>
      <c r="L76" s="119">
        <f>E76*AI76</f>
        <v>1.1585784347084094E-2</v>
      </c>
      <c r="M76" s="117"/>
      <c r="N76" s="118"/>
      <c r="O76" s="118"/>
      <c r="P76" s="118"/>
      <c r="Q76" s="118"/>
      <c r="R76" s="118"/>
      <c r="S76" s="119"/>
      <c r="T76" s="118"/>
      <c r="U76" s="118"/>
      <c r="V76" s="118"/>
      <c r="W76" s="118"/>
      <c r="X76" s="118"/>
      <c r="Y76" s="118"/>
      <c r="Z76" s="119"/>
      <c r="AB76" s="28" t="s">
        <v>102</v>
      </c>
      <c r="AC76" s="13"/>
      <c r="AD76" s="13">
        <v>1</v>
      </c>
      <c r="AE76" s="13"/>
      <c r="AF76" s="13"/>
      <c r="AG76" s="13"/>
      <c r="AH76" s="13"/>
      <c r="AI76" s="10">
        <f t="shared" si="12"/>
        <v>1</v>
      </c>
      <c r="AJ76" s="13"/>
      <c r="AK76" s="13"/>
      <c r="AL76" s="13"/>
      <c r="AM76" s="13"/>
      <c r="AN76" s="13"/>
      <c r="AO76" s="13"/>
      <c r="AP76" s="10">
        <f t="shared" si="13"/>
        <v>0</v>
      </c>
      <c r="AQ76" s="13"/>
      <c r="AR76" s="13"/>
      <c r="AS76" s="13"/>
      <c r="AT76" s="13"/>
      <c r="AU76" s="13"/>
      <c r="AV76" s="13"/>
      <c r="AW76" s="31">
        <f t="shared" si="14"/>
        <v>0</v>
      </c>
    </row>
    <row r="77" spans="1:49" x14ac:dyDescent="0.3">
      <c r="A77" s="88" t="s">
        <v>103</v>
      </c>
      <c r="B77" s="124" t="s">
        <v>578</v>
      </c>
      <c r="C77" s="112">
        <v>5.75</v>
      </c>
      <c r="D77" s="80">
        <f t="shared" si="10"/>
        <v>-4.4579764197137921</v>
      </c>
      <c r="E77" s="113">
        <f t="shared" si="11"/>
        <v>1.1585784347084094E-2</v>
      </c>
      <c r="F77" s="117"/>
      <c r="G77" s="118"/>
      <c r="H77" s="118"/>
      <c r="I77" s="118"/>
      <c r="J77" s="118"/>
      <c r="K77" s="118"/>
      <c r="L77" s="119"/>
      <c r="M77" s="117"/>
      <c r="N77" s="118"/>
      <c r="O77" s="118"/>
      <c r="P77" s="118"/>
      <c r="Q77" s="118"/>
      <c r="R77" s="118"/>
      <c r="S77" s="119"/>
      <c r="T77" s="118">
        <f>E77*AQ77</f>
        <v>1.1585784347084094E-2</v>
      </c>
      <c r="U77" s="118"/>
      <c r="V77" s="118"/>
      <c r="W77" s="118"/>
      <c r="X77" s="118"/>
      <c r="Y77" s="118"/>
      <c r="Z77" s="119">
        <f>E77*AW77</f>
        <v>1.1585784347084094E-2</v>
      </c>
      <c r="AB77" s="28" t="s">
        <v>103</v>
      </c>
      <c r="AC77" s="13"/>
      <c r="AD77" s="13"/>
      <c r="AE77" s="13"/>
      <c r="AF77" s="13"/>
      <c r="AG77" s="13"/>
      <c r="AH77" s="13"/>
      <c r="AI77" s="10">
        <f t="shared" si="12"/>
        <v>0</v>
      </c>
      <c r="AJ77" s="13"/>
      <c r="AK77" s="13"/>
      <c r="AL77" s="13"/>
      <c r="AM77" s="13"/>
      <c r="AN77" s="13"/>
      <c r="AO77" s="13"/>
      <c r="AP77" s="10">
        <f t="shared" si="13"/>
        <v>0</v>
      </c>
      <c r="AQ77" s="13">
        <v>1</v>
      </c>
      <c r="AR77" s="13"/>
      <c r="AS77" s="13"/>
      <c r="AT77" s="13"/>
      <c r="AU77" s="13"/>
      <c r="AV77" s="13"/>
      <c r="AW77" s="31">
        <f t="shared" si="14"/>
        <v>1</v>
      </c>
    </row>
    <row r="78" spans="1:49" x14ac:dyDescent="0.3">
      <c r="A78" s="88" t="s">
        <v>87</v>
      </c>
      <c r="B78" s="111" t="s">
        <v>580</v>
      </c>
      <c r="C78" s="112">
        <v>3.45</v>
      </c>
      <c r="D78" s="80">
        <f t="shared" si="10"/>
        <v>-5.7633872657253535</v>
      </c>
      <c r="E78" s="113">
        <f t="shared" si="11"/>
        <v>3.1404560029850478E-3</v>
      </c>
      <c r="F78" s="117">
        <f>E78*AC78</f>
        <v>4.3966384041790665E-2</v>
      </c>
      <c r="G78" s="118">
        <f>E78*AD78</f>
        <v>3.1404560029850478E-3</v>
      </c>
      <c r="H78" s="118"/>
      <c r="I78" s="118"/>
      <c r="J78" s="118"/>
      <c r="K78" s="118"/>
      <c r="L78" s="119">
        <f>E78*AI78</f>
        <v>4.7106840044775715E-2</v>
      </c>
      <c r="M78" s="117">
        <f>E78*AJ78</f>
        <v>9.4213680089551433E-3</v>
      </c>
      <c r="N78" s="118">
        <f>E78*AK78</f>
        <v>1.5702280014925241E-2</v>
      </c>
      <c r="O78" s="118">
        <f>E78*AL78</f>
        <v>6.2809120059700956E-3</v>
      </c>
      <c r="P78" s="118"/>
      <c r="Q78" s="118"/>
      <c r="R78" s="118"/>
      <c r="S78" s="119">
        <f>E78*AP78</f>
        <v>3.1404560029850481E-2</v>
      </c>
      <c r="T78" s="118">
        <f>E78*AQ78</f>
        <v>3.1404560029850478E-3</v>
      </c>
      <c r="U78" s="118">
        <f>E78*AR78</f>
        <v>3.1404560029850478E-3</v>
      </c>
      <c r="V78" s="118">
        <f>E78*AS78</f>
        <v>6.2809120059700956E-3</v>
      </c>
      <c r="W78" s="118"/>
      <c r="X78" s="118"/>
      <c r="Y78" s="118"/>
      <c r="Z78" s="119">
        <f>E78*AW78</f>
        <v>1.2561824011940191E-2</v>
      </c>
      <c r="AB78" s="28" t="s">
        <v>87</v>
      </c>
      <c r="AC78" s="13">
        <v>14</v>
      </c>
      <c r="AD78" s="13">
        <v>1</v>
      </c>
      <c r="AE78" s="13"/>
      <c r="AF78" s="13"/>
      <c r="AG78" s="13"/>
      <c r="AH78" s="13"/>
      <c r="AI78" s="10">
        <f t="shared" si="12"/>
        <v>15</v>
      </c>
      <c r="AJ78" s="13">
        <v>3</v>
      </c>
      <c r="AK78" s="13">
        <v>5</v>
      </c>
      <c r="AL78" s="13">
        <v>2</v>
      </c>
      <c r="AM78" s="13"/>
      <c r="AN78" s="13"/>
      <c r="AO78" s="13"/>
      <c r="AP78" s="10">
        <f t="shared" si="13"/>
        <v>10</v>
      </c>
      <c r="AQ78" s="13">
        <v>1</v>
      </c>
      <c r="AR78" s="13">
        <v>1</v>
      </c>
      <c r="AS78" s="13">
        <v>2</v>
      </c>
      <c r="AT78" s="13"/>
      <c r="AU78" s="13"/>
      <c r="AV78" s="13"/>
      <c r="AW78" s="31">
        <f t="shared" si="14"/>
        <v>4</v>
      </c>
    </row>
    <row r="79" spans="1:49" x14ac:dyDescent="0.3">
      <c r="A79" s="88" t="s">
        <v>88</v>
      </c>
      <c r="B79" s="111" t="s">
        <v>581</v>
      </c>
      <c r="C79" s="112">
        <v>2.95</v>
      </c>
      <c r="D79" s="80">
        <f t="shared" si="10"/>
        <v>-6.1634982634270052</v>
      </c>
      <c r="E79" s="113">
        <f t="shared" si="11"/>
        <v>2.1048769630216445E-3</v>
      </c>
      <c r="F79" s="117">
        <f>E79*AC79</f>
        <v>1.4734138741151512E-2</v>
      </c>
      <c r="G79" s="118"/>
      <c r="H79" s="118">
        <f>E79*AE79</f>
        <v>1.4734138741151512E-2</v>
      </c>
      <c r="I79" s="118"/>
      <c r="J79" s="118">
        <f>E79*AG79</f>
        <v>2.1048769630216445E-3</v>
      </c>
      <c r="K79" s="118"/>
      <c r="L79" s="119">
        <f>E79*AI79</f>
        <v>3.1573154445324665E-2</v>
      </c>
      <c r="M79" s="117"/>
      <c r="N79" s="118">
        <f>E79*AK79</f>
        <v>8.4195078520865781E-3</v>
      </c>
      <c r="O79" s="118">
        <f>E79*AL79</f>
        <v>2.1048769630216445E-3</v>
      </c>
      <c r="P79" s="118"/>
      <c r="Q79" s="118"/>
      <c r="R79" s="118">
        <f>E79*AO79</f>
        <v>2.1048769630216445E-3</v>
      </c>
      <c r="S79" s="119">
        <f>E79*AP79</f>
        <v>1.2629261778129867E-2</v>
      </c>
      <c r="T79" s="118">
        <f>E79*AQ79</f>
        <v>2.1048769630216445E-3</v>
      </c>
      <c r="U79" s="118"/>
      <c r="V79" s="118">
        <f>E79*AS79</f>
        <v>1.0524384815108222E-2</v>
      </c>
      <c r="W79" s="118"/>
      <c r="X79" s="118"/>
      <c r="Y79" s="118"/>
      <c r="Z79" s="119">
        <f>E79*AW79</f>
        <v>1.2629261778129867E-2</v>
      </c>
      <c r="AB79" s="28" t="s">
        <v>88</v>
      </c>
      <c r="AC79" s="13">
        <v>7</v>
      </c>
      <c r="AD79" s="13"/>
      <c r="AE79" s="13">
        <v>7</v>
      </c>
      <c r="AF79" s="13"/>
      <c r="AG79" s="13">
        <v>1</v>
      </c>
      <c r="AH79" s="13"/>
      <c r="AI79" s="10">
        <f t="shared" si="12"/>
        <v>15</v>
      </c>
      <c r="AJ79" s="13"/>
      <c r="AK79" s="13">
        <v>4</v>
      </c>
      <c r="AL79" s="13">
        <v>1</v>
      </c>
      <c r="AM79" s="13"/>
      <c r="AN79" s="13"/>
      <c r="AO79" s="13">
        <v>1</v>
      </c>
      <c r="AP79" s="10">
        <f t="shared" si="13"/>
        <v>6</v>
      </c>
      <c r="AQ79" s="13">
        <v>1</v>
      </c>
      <c r="AR79" s="13"/>
      <c r="AS79" s="13">
        <v>5</v>
      </c>
      <c r="AT79" s="13"/>
      <c r="AU79" s="13"/>
      <c r="AV79" s="13"/>
      <c r="AW79" s="31">
        <f t="shared" si="14"/>
        <v>6</v>
      </c>
    </row>
    <row r="80" spans="1:49" ht="15" thickBot="1" x14ac:dyDescent="0.35">
      <c r="A80" s="90" t="s">
        <v>89</v>
      </c>
      <c r="B80" s="127" t="s">
        <v>582</v>
      </c>
      <c r="C80" s="128">
        <v>4</v>
      </c>
      <c r="D80" s="129">
        <f t="shared" si="10"/>
        <v>-5.3853785418835738</v>
      </c>
      <c r="E80" s="130">
        <f t="shared" si="11"/>
        <v>4.5831050965975447E-3</v>
      </c>
      <c r="F80" s="131">
        <f>E80*AC80</f>
        <v>1.3749315289792634E-2</v>
      </c>
      <c r="G80" s="132">
        <f>E80*AD80</f>
        <v>2.7498630579585268E-2</v>
      </c>
      <c r="H80" s="132">
        <f>E80*AE80</f>
        <v>4.5831050965975447E-3</v>
      </c>
      <c r="I80" s="132"/>
      <c r="J80" s="132"/>
      <c r="K80" s="132"/>
      <c r="L80" s="133">
        <f>E80*AI80</f>
        <v>4.5831050965975451E-2</v>
      </c>
      <c r="M80" s="131"/>
      <c r="N80" s="132"/>
      <c r="O80" s="132"/>
      <c r="P80" s="132"/>
      <c r="Q80" s="132"/>
      <c r="R80" s="132"/>
      <c r="S80" s="133"/>
      <c r="T80" s="132"/>
      <c r="U80" s="132"/>
      <c r="V80" s="132">
        <f>E80*AS80</f>
        <v>4.5831050965975447E-3</v>
      </c>
      <c r="W80" s="132"/>
      <c r="X80" s="132"/>
      <c r="Y80" s="132"/>
      <c r="Z80" s="133">
        <f>E80*AW80</f>
        <v>4.5831050965975447E-3</v>
      </c>
      <c r="AB80" s="33" t="s">
        <v>89</v>
      </c>
      <c r="AC80" s="13">
        <v>3</v>
      </c>
      <c r="AD80" s="13">
        <v>6</v>
      </c>
      <c r="AE80" s="13">
        <v>1</v>
      </c>
      <c r="AF80" s="13"/>
      <c r="AG80" s="13"/>
      <c r="AH80" s="13"/>
      <c r="AI80" s="10">
        <f t="shared" si="12"/>
        <v>10</v>
      </c>
      <c r="AJ80" s="13"/>
      <c r="AK80" s="13"/>
      <c r="AL80" s="13"/>
      <c r="AM80" s="13"/>
      <c r="AN80" s="13"/>
      <c r="AO80" s="13"/>
      <c r="AP80" s="10">
        <f t="shared" si="13"/>
        <v>0</v>
      </c>
      <c r="AQ80" s="13"/>
      <c r="AR80" s="13"/>
      <c r="AS80" s="13">
        <v>1</v>
      </c>
      <c r="AT80" s="13"/>
      <c r="AU80" s="13"/>
      <c r="AV80" s="13"/>
      <c r="AW80" s="31">
        <f t="shared" si="14"/>
        <v>1</v>
      </c>
    </row>
    <row r="81" spans="1:49" x14ac:dyDescent="0.3">
      <c r="AB81" s="28"/>
      <c r="AC81" s="12"/>
      <c r="AD81" s="13"/>
      <c r="AE81" s="13"/>
      <c r="AF81" s="13"/>
      <c r="AG81" s="13"/>
      <c r="AH81" s="14"/>
      <c r="AI81" s="10">
        <f t="shared" si="12"/>
        <v>0</v>
      </c>
      <c r="AJ81" s="16"/>
      <c r="AK81" s="13"/>
      <c r="AL81" s="13"/>
      <c r="AM81" s="13"/>
      <c r="AN81" s="13"/>
      <c r="AO81" s="14"/>
      <c r="AP81" s="10">
        <f t="shared" si="13"/>
        <v>0</v>
      </c>
      <c r="AQ81" s="16"/>
      <c r="AR81" s="13"/>
      <c r="AS81" s="13"/>
      <c r="AT81" s="13"/>
      <c r="AU81" s="13"/>
      <c r="AV81" s="14"/>
      <c r="AW81" s="31">
        <f t="shared" si="14"/>
        <v>0</v>
      </c>
    </row>
    <row r="82" spans="1:49" x14ac:dyDescent="0.3">
      <c r="AB82" s="28"/>
      <c r="AC82" s="12"/>
      <c r="AD82" s="13"/>
      <c r="AE82" s="13"/>
      <c r="AF82" s="13"/>
      <c r="AG82" s="13"/>
      <c r="AH82" s="14"/>
      <c r="AI82" s="15"/>
      <c r="AJ82" s="16"/>
      <c r="AK82" s="13"/>
      <c r="AL82" s="13"/>
      <c r="AM82" s="13"/>
      <c r="AN82" s="13"/>
      <c r="AO82" s="14"/>
      <c r="AP82" s="10">
        <f t="shared" si="13"/>
        <v>0</v>
      </c>
      <c r="AQ82" s="16"/>
      <c r="AR82" s="13"/>
      <c r="AS82" s="13"/>
      <c r="AT82" s="13"/>
      <c r="AU82" s="13"/>
      <c r="AV82" s="14"/>
      <c r="AW82" s="31">
        <f t="shared" si="14"/>
        <v>0</v>
      </c>
    </row>
    <row r="83" spans="1:49" x14ac:dyDescent="0.3">
      <c r="A83" t="s">
        <v>583</v>
      </c>
      <c r="F83" s="118">
        <f>SUM(F3:F80)</f>
        <v>26.639133468366936</v>
      </c>
      <c r="G83" s="118">
        <f t="shared" ref="G83:Z83" si="15">SUM(G3:G80)</f>
        <v>3.7731898623937385</v>
      </c>
      <c r="H83" s="118">
        <f t="shared" si="15"/>
        <v>34.135701048995436</v>
      </c>
      <c r="I83" s="118">
        <f t="shared" si="15"/>
        <v>32.639963833079726</v>
      </c>
      <c r="J83" s="118">
        <f t="shared" si="15"/>
        <v>118.07473189300096</v>
      </c>
      <c r="K83" s="118">
        <f t="shared" si="15"/>
        <v>130.89592937361644</v>
      </c>
      <c r="L83" s="118">
        <f t="shared" si="15"/>
        <v>346.15864947945317</v>
      </c>
      <c r="M83" s="118">
        <f t="shared" si="15"/>
        <v>3.8571132294081973</v>
      </c>
      <c r="N83" s="118">
        <f t="shared" si="15"/>
        <v>6.3382064495230557</v>
      </c>
      <c r="O83" s="118">
        <f t="shared" si="15"/>
        <v>40.215623334168491</v>
      </c>
      <c r="P83" s="118">
        <f t="shared" si="15"/>
        <v>23.903232586278378</v>
      </c>
      <c r="Q83" s="118">
        <f t="shared" si="15"/>
        <v>19.824776679788371</v>
      </c>
      <c r="R83" s="118">
        <f t="shared" si="15"/>
        <v>43.46340408929769</v>
      </c>
      <c r="S83" s="118">
        <f t="shared" si="15"/>
        <v>137.60235636846414</v>
      </c>
      <c r="T83" s="118">
        <f t="shared" si="15"/>
        <v>24.408142194476458</v>
      </c>
      <c r="U83" s="118">
        <f t="shared" si="15"/>
        <v>14.905900027484709</v>
      </c>
      <c r="V83" s="118">
        <f t="shared" si="15"/>
        <v>5.7429280318295781</v>
      </c>
      <c r="W83" s="118">
        <f t="shared" si="15"/>
        <v>29.035147589399038</v>
      </c>
      <c r="X83" s="118">
        <f t="shared" si="15"/>
        <v>58.824305990186112</v>
      </c>
      <c r="Y83" s="118">
        <f t="shared" si="15"/>
        <v>28.492833427004644</v>
      </c>
      <c r="Z83" s="118">
        <f t="shared" si="15"/>
        <v>161.42140791190616</v>
      </c>
      <c r="AB83" s="28"/>
      <c r="AC83" s="12"/>
      <c r="AD83" s="13"/>
      <c r="AE83" s="13"/>
      <c r="AF83" s="13"/>
      <c r="AG83" s="13"/>
      <c r="AH83" s="14"/>
      <c r="AI83" s="15"/>
      <c r="AJ83" s="16"/>
      <c r="AK83" s="13"/>
      <c r="AL83" s="13"/>
      <c r="AM83" s="13"/>
      <c r="AN83" s="13"/>
      <c r="AO83" s="14"/>
      <c r="AP83" s="15"/>
      <c r="AQ83" s="16"/>
      <c r="AR83" s="13"/>
      <c r="AS83" s="13"/>
      <c r="AT83" s="13"/>
      <c r="AU83" s="13"/>
      <c r="AV83" s="14"/>
      <c r="AW83" s="32"/>
    </row>
    <row r="84" spans="1:49" x14ac:dyDescent="0.3">
      <c r="AB84" s="28" t="s">
        <v>90</v>
      </c>
      <c r="AC84" s="12"/>
      <c r="AD84" s="13"/>
      <c r="AE84" s="13"/>
      <c r="AF84" s="13"/>
      <c r="AG84" s="13"/>
      <c r="AH84" s="14"/>
      <c r="AI84" s="15"/>
      <c r="AJ84" s="16"/>
      <c r="AK84" s="13"/>
      <c r="AL84" s="13"/>
      <c r="AM84" s="13"/>
      <c r="AN84" s="13"/>
      <c r="AO84" s="14"/>
      <c r="AP84" s="15"/>
      <c r="AQ84" s="16"/>
      <c r="AR84" s="13"/>
      <c r="AS84" s="13"/>
      <c r="AT84" s="13"/>
      <c r="AU84" s="13"/>
      <c r="AV84" s="14"/>
      <c r="AW84" s="32"/>
    </row>
    <row r="85" spans="1:49" x14ac:dyDescent="0.3">
      <c r="D85" s="80" t="s">
        <v>598</v>
      </c>
      <c r="E85" s="80" t="s">
        <v>2</v>
      </c>
      <c r="F85" s="80" t="s">
        <v>3</v>
      </c>
      <c r="AB85" s="28" t="s">
        <v>506</v>
      </c>
      <c r="AC85" s="40"/>
      <c r="AD85" s="13"/>
      <c r="AE85" s="13"/>
      <c r="AF85" s="13"/>
      <c r="AG85" s="13"/>
      <c r="AH85" s="14"/>
      <c r="AI85" s="15"/>
      <c r="AJ85" s="16"/>
      <c r="AK85" s="13"/>
      <c r="AL85" s="13"/>
      <c r="AM85" s="13"/>
      <c r="AN85" s="13"/>
      <c r="AO85" s="14"/>
      <c r="AP85" s="15"/>
      <c r="AQ85" s="16"/>
      <c r="AR85" s="13"/>
      <c r="AS85" s="13"/>
      <c r="AT85" s="13"/>
      <c r="AU85" s="13"/>
      <c r="AV85" s="14"/>
      <c r="AW85" s="32"/>
    </row>
    <row r="86" spans="1:49" x14ac:dyDescent="0.3">
      <c r="C86" s="80" t="s">
        <v>600</v>
      </c>
      <c r="D86" s="80">
        <f>SUM(F83:K83)/6</f>
        <v>57.693108246575548</v>
      </c>
      <c r="E86" s="118">
        <f>SUM(M83:R83)/6</f>
        <v>22.933726061410695</v>
      </c>
      <c r="F86" s="80">
        <f>SUM(T83:Y83)/6</f>
        <v>26.90154287673009</v>
      </c>
      <c r="AB86" s="28"/>
      <c r="AC86" s="12"/>
      <c r="AD86" s="13"/>
      <c r="AE86" s="13"/>
      <c r="AF86" s="13"/>
      <c r="AG86" s="13"/>
      <c r="AH86" s="14"/>
      <c r="AI86" s="15"/>
      <c r="AJ86" s="16"/>
      <c r="AK86" s="13"/>
      <c r="AL86" s="13"/>
      <c r="AM86" s="13"/>
      <c r="AN86" s="13"/>
      <c r="AO86" s="14"/>
      <c r="AP86" s="15"/>
      <c r="AQ86" s="16"/>
      <c r="AR86" s="13"/>
      <c r="AS86" s="13"/>
      <c r="AT86" s="13"/>
      <c r="AU86" s="13"/>
      <c r="AV86" s="14"/>
      <c r="AW86" s="32"/>
    </row>
    <row r="87" spans="1:49" x14ac:dyDescent="0.3">
      <c r="C87" s="80" t="s">
        <v>597</v>
      </c>
      <c r="D87" s="80">
        <f>_xlfn.STDEV.P(F83:K83)</f>
        <v>48.406115182028088</v>
      </c>
      <c r="E87" s="80">
        <f>_xlfn.STDEV.P(M83:R83)</f>
        <v>15.111064328083028</v>
      </c>
      <c r="F87" s="80">
        <f>_xlfn.STDEV.P(T83:Y83)</f>
        <v>16.451680542155884</v>
      </c>
      <c r="AB87" s="33" t="s">
        <v>92</v>
      </c>
      <c r="AC87" s="34"/>
      <c r="AD87" s="35"/>
      <c r="AE87" s="35"/>
      <c r="AF87" s="35"/>
      <c r="AG87" s="35"/>
      <c r="AH87" s="36"/>
      <c r="AI87" s="37"/>
      <c r="AJ87" s="38"/>
      <c r="AK87" s="35"/>
      <c r="AL87" s="35"/>
      <c r="AM87" s="35"/>
      <c r="AN87" s="35"/>
      <c r="AO87" s="36"/>
      <c r="AP87" s="37"/>
      <c r="AQ87" s="38"/>
      <c r="AR87" s="35"/>
      <c r="AS87" s="35"/>
      <c r="AT87" s="35"/>
      <c r="AU87" s="35"/>
      <c r="AV87" s="36"/>
      <c r="AW87" s="39"/>
    </row>
  </sheetData>
  <mergeCells count="6">
    <mergeCell ref="AQ1:AW1"/>
    <mergeCell ref="F1:K1"/>
    <mergeCell ref="M1:S1"/>
    <mergeCell ref="T1:Z1"/>
    <mergeCell ref="AC1:AI1"/>
    <mergeCell ref="AJ1:AP1"/>
  </mergeCells>
  <phoneticPr fontId="18" type="noConversion"/>
  <pageMargins left="0.7" right="0.7" top="0.78740157499999996" bottom="0.78740157499999996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96097-01B8-4F87-9B7E-8D3954DDAC68}">
  <dimension ref="A1:M80"/>
  <sheetViews>
    <sheetView workbookViewId="0">
      <selection activeCell="H5" sqref="H5:K5"/>
    </sheetView>
  </sheetViews>
  <sheetFormatPr baseColWidth="10" defaultRowHeight="14.4" x14ac:dyDescent="0.3"/>
  <cols>
    <col min="1" max="1" width="26.44140625" bestFit="1" customWidth="1"/>
    <col min="2" max="2" width="23.77734375" bestFit="1" customWidth="1"/>
    <col min="3" max="3" width="31" bestFit="1" customWidth="1"/>
    <col min="4" max="5" width="23.5546875" bestFit="1" customWidth="1"/>
    <col min="7" max="7" width="20.77734375" customWidth="1"/>
    <col min="11" max="11" width="20.21875" customWidth="1"/>
  </cols>
  <sheetData>
    <row r="1" spans="1:13" ht="15" thickBot="1" x14ac:dyDescent="0.35">
      <c r="B1" t="s">
        <v>729</v>
      </c>
      <c r="C1" t="s">
        <v>730</v>
      </c>
      <c r="D1" t="s">
        <v>731</v>
      </c>
      <c r="E1" t="s">
        <v>732</v>
      </c>
    </row>
    <row r="2" spans="1:13" ht="15" thickBot="1" x14ac:dyDescent="0.35">
      <c r="A2" t="s">
        <v>733</v>
      </c>
      <c r="B2" s="223" t="s">
        <v>725</v>
      </c>
      <c r="C2" s="224" t="s">
        <v>727</v>
      </c>
      <c r="D2" s="226"/>
      <c r="E2" s="226"/>
    </row>
    <row r="3" spans="1:13" ht="15" thickBot="1" x14ac:dyDescent="0.35">
      <c r="A3" s="227" t="s">
        <v>25</v>
      </c>
      <c r="B3" s="228">
        <f>SUM('Total 2023'!B5,'Total 2023'!I5,'Total 2023'!J5,'Total 2023'!M5,'Total 2023'!N5,'Total 2023'!S5,'Total 2023'!T5,'Total 2023'!U5)/'Aktivitätsdominanz pH &lt;&gt;7'!$L$4*100</f>
        <v>3.2306536438767846</v>
      </c>
      <c r="C3" s="228">
        <f>SUM('Total 2023'!C5,'Total 2023'!D5,'Total 2023'!E5,'Total 2023'!F5,'Total 2023'!G5,'Total 2023'!K5,'Total 2023'!L5,'Total 2023'!P5,'Total 2023'!Q5,'Total 2023'!R5)/'Aktivitätsdominanz pH &lt;&gt;7'!$L$5*100</f>
        <v>4.0956868430590792</v>
      </c>
      <c r="D3">
        <f>_xlfn.STDEV.P('Total 2023'!B5,'Total 2023'!I5,'Total 2023'!J5,'Total 2023'!M5,'Total 2023'!N5,'Total 2023'!S5,'Total 2023'!T5,'Total 2023'!U5)</f>
        <v>15.738090735537142</v>
      </c>
      <c r="E3">
        <f>_xlfn.STDEV.P('Total 2023'!C5,'Total 2023'!D5,'Total 2023'!E5,'Total 2023'!F5,'Total 2023'!G5,'Total 2023'!K5,'Total 2023'!L5,'Total 2023'!P5,'Total 2023'!Q5,'Total 2023'!R5)</f>
        <v>53.5</v>
      </c>
      <c r="G3" s="288" t="s">
        <v>723</v>
      </c>
      <c r="H3" s="289"/>
      <c r="I3" s="289"/>
      <c r="J3" s="289"/>
      <c r="K3" s="290"/>
      <c r="L3" s="295" t="s">
        <v>728</v>
      </c>
      <c r="M3" s="296"/>
    </row>
    <row r="4" spans="1:13" x14ac:dyDescent="0.3">
      <c r="A4" t="s">
        <v>94</v>
      </c>
      <c r="B4" s="186">
        <f>SUM('Total 2023'!B6,'Total 2023'!I6,'Total 2023'!J6,'Total 2023'!M6,'Total 2023'!N6,'Total 2023'!S6,'Total 2023'!T6,'Total 2023'!U6)/'Aktivitätsdominanz pH &lt;&gt;7'!$L$4*100</f>
        <v>0.15026296018031557</v>
      </c>
      <c r="C4" s="186">
        <f>SUM('Total 2023'!C6,'Total 2023'!D6,'Total 2023'!E6,'Total 2023'!F6,'Total 2023'!G6,'Total 2023'!K6,'Total 2023'!L6,'Total 2023'!P6,'Total 2023'!Q6,'Total 2023'!R6)/'Aktivitätsdominanz pH &lt;&gt;7'!$L$5*100</f>
        <v>0.21747009786154403</v>
      </c>
      <c r="D4">
        <f>_xlfn.STDEV.P('Total 2023'!B6,'Total 2023'!I6,'Total 2023'!J6,'Total 2023'!M6,'Total 2023'!N6,'Total 2023'!S6,'Total 2023'!T6,'Total 2023'!U6)</f>
        <v>0</v>
      </c>
      <c r="E4">
        <f>_xlfn.STDEV.P('Total 2023'!C6,'Total 2023'!D6,'Total 2023'!E6,'Total 2023'!F6,'Total 2023'!G6,'Total 2023'!K6,'Total 2023'!L6,'Total 2023'!P6,'Total 2023'!Q6,'Total 2023'!R6)</f>
        <v>2</v>
      </c>
      <c r="G4" s="221" t="s">
        <v>724</v>
      </c>
      <c r="H4" s="291" t="s">
        <v>725</v>
      </c>
      <c r="I4" s="291"/>
      <c r="J4" s="291"/>
      <c r="K4" s="292"/>
      <c r="L4" s="297">
        <f>SUM('Total 2023'!B86,'Total 2023'!I86,'Total 2023'!J86,'Total 2023'!M86,'Total 2023'!N86,'Total 2023'!S86,'Total 2023'!T86,'Total 2023'!U86)</f>
        <v>1331</v>
      </c>
      <c r="M4" s="298"/>
    </row>
    <row r="5" spans="1:13" ht="15" thickBot="1" x14ac:dyDescent="0.35">
      <c r="A5" t="s">
        <v>104</v>
      </c>
      <c r="B5" s="186">
        <f>SUM('Total 2023'!B7,'Total 2023'!I7,'Total 2023'!J7,'Total 2023'!M7,'Total 2023'!N7,'Total 2023'!S7,'Total 2023'!T7,'Total 2023'!U7)/'Aktivitätsdominanz pH &lt;&gt;7'!$L$4*100</f>
        <v>0</v>
      </c>
      <c r="C5" s="186">
        <f>SUM('Total 2023'!C7,'Total 2023'!D7,'Total 2023'!E7,'Total 2023'!F7,'Total 2023'!G7,'Total 2023'!K7,'Total 2023'!L7,'Total 2023'!P7,'Total 2023'!Q7,'Total 2023'!R7)/'Aktivitätsdominanz pH &lt;&gt;7'!$L$5*100</f>
        <v>0.14498006524102935</v>
      </c>
      <c r="D5" t="e">
        <f>_xlfn.STDEV.P('Total 2023'!B7,'Total 2023'!I7,'Total 2023'!J7,'Total 2023'!M7,'Total 2023'!N7,'Total 2023'!S7,'Total 2023'!T7,'Total 2023'!U7)</f>
        <v>#DIV/0!</v>
      </c>
      <c r="E5">
        <f>_xlfn.STDEV.P('Total 2023'!C7,'Total 2023'!D7,'Total 2023'!E7,'Total 2023'!F7,'Total 2023'!G7,'Total 2023'!K7,'Total 2023'!L7,'Total 2023'!P7,'Total 2023'!Q7,'Total 2023'!R7)</f>
        <v>0</v>
      </c>
      <c r="G5" s="222" t="s">
        <v>726</v>
      </c>
      <c r="H5" s="293" t="s">
        <v>727</v>
      </c>
      <c r="I5" s="293"/>
      <c r="J5" s="293"/>
      <c r="K5" s="294"/>
      <c r="L5" s="299">
        <f>SUM('Total 2023'!C86,'Total 2023'!D86,'Total 2023'!E86,'Total 2023'!F86,'Total 2023'!G86,'Total 2023'!K86,'Total 2023'!L86,'Total 2023'!P86,'Total 2023'!Q86,'Total 2023'!R86)</f>
        <v>2759</v>
      </c>
      <c r="M5" s="300"/>
    </row>
    <row r="6" spans="1:13" ht="15" thickBot="1" x14ac:dyDescent="0.35">
      <c r="A6" s="227" t="s">
        <v>26</v>
      </c>
      <c r="B6" s="228">
        <f>SUM('Total 2023'!B8,'Total 2023'!I8,'Total 2023'!J8,'Total 2023'!M8,'Total 2023'!N8,'Total 2023'!S8,'Total 2023'!T8,'Total 2023'!U8)/'Aktivitätsdominanz pH &lt;&gt;7'!$L$4*100</f>
        <v>11.344853493613824</v>
      </c>
      <c r="C6" s="228">
        <f>SUM('Total 2023'!C8,'Total 2023'!D8,'Total 2023'!E8,'Total 2023'!F8,'Total 2023'!G8,'Total 2023'!K8,'Total 2023'!L8,'Total 2023'!P8,'Total 2023'!Q8,'Total 2023'!R8)/'Aktivitätsdominanz pH &lt;&gt;7'!$L$5*100</f>
        <v>4.8205871692642264</v>
      </c>
      <c r="D6">
        <f>_xlfn.STDEV.P('Total 2023'!B8,'Total 2023'!I8,'Total 2023'!J8,'Total 2023'!M8,'Total 2023'!N8,'Total 2023'!S8,'Total 2023'!T8,'Total 2023'!U8)</f>
        <v>31.379730719048563</v>
      </c>
      <c r="E6">
        <f>_xlfn.STDEV.P('Total 2023'!C8,'Total 2023'!D8,'Total 2023'!E8,'Total 2023'!F8,'Total 2023'!G8,'Total 2023'!K8,'Total 2023'!L8,'Total 2023'!P8,'Total 2023'!Q8,'Total 2023'!R8)</f>
        <v>21.889332039668481</v>
      </c>
    </row>
    <row r="7" spans="1:13" x14ac:dyDescent="0.3">
      <c r="A7" t="s">
        <v>27</v>
      </c>
      <c r="B7" s="186">
        <f>SUM('Total 2023'!B9,'Total 2023'!I9,'Total 2023'!J9,'Total 2023'!M9,'Total 2023'!N9,'Total 2023'!S9,'Total 2023'!T9,'Total 2023'!U9)/'Aktivitätsdominanz pH &lt;&gt;7'!$L$4*100</f>
        <v>7.5131480090157785E-2</v>
      </c>
      <c r="C7" s="186">
        <f>SUM('Total 2023'!C9,'Total 2023'!D9,'Total 2023'!E9,'Total 2023'!F9,'Total 2023'!G9,'Total 2023'!K9,'Total 2023'!L9,'Total 2023'!P9,'Total 2023'!Q9,'Total 2023'!R9)/'Aktivitätsdominanz pH &lt;&gt;7'!$L$5*100</f>
        <v>3.6245016310257339E-2</v>
      </c>
      <c r="D7">
        <f>_xlfn.STDEV.P('Total 2023'!B9,'Total 2023'!I9,'Total 2023'!J9,'Total 2023'!M9,'Total 2023'!N9,'Total 2023'!S9,'Total 2023'!T9,'Total 2023'!U9)</f>
        <v>0</v>
      </c>
      <c r="E7">
        <f>_xlfn.STDEV.P('Total 2023'!C9,'Total 2023'!D9,'Total 2023'!E9,'Total 2023'!F9,'Total 2023'!G9,'Total 2023'!K9,'Total 2023'!L9,'Total 2023'!P9,'Total 2023'!Q9,'Total 2023'!R9)</f>
        <v>0</v>
      </c>
      <c r="G7" s="281" t="s">
        <v>749</v>
      </c>
      <c r="H7" s="282"/>
      <c r="I7" s="283"/>
      <c r="K7" s="284" t="s">
        <v>749</v>
      </c>
      <c r="L7" s="285"/>
      <c r="M7" s="286"/>
    </row>
    <row r="8" spans="1:13" x14ac:dyDescent="0.3">
      <c r="A8" t="s">
        <v>28</v>
      </c>
      <c r="B8" s="186">
        <f>SUM('Total 2023'!B10,'Total 2023'!I10,'Total 2023'!J10,'Total 2023'!M10,'Total 2023'!N10,'Total 2023'!S10,'Total 2023'!T10,'Total 2023'!U10)/'Aktivitätsdominanz pH &lt;&gt;7'!$L$4*100</f>
        <v>0</v>
      </c>
      <c r="C8" s="186">
        <f>SUM('Total 2023'!C10,'Total 2023'!D10,'Total 2023'!E10,'Total 2023'!F10,'Total 2023'!G10,'Total 2023'!K10,'Total 2023'!L10,'Total 2023'!P10,'Total 2023'!Q10,'Total 2023'!R10)/'Aktivitätsdominanz pH &lt;&gt;7'!$L$5*100</f>
        <v>0.32620514679231605</v>
      </c>
      <c r="D8" t="e">
        <f>_xlfn.STDEV.P('Total 2023'!B10,'Total 2023'!I10,'Total 2023'!J10,'Total 2023'!M10,'Total 2023'!N10,'Total 2023'!S10,'Total 2023'!T10,'Total 2023'!U10)</f>
        <v>#DIV/0!</v>
      </c>
      <c r="E8">
        <f>_xlfn.STDEV.P('Total 2023'!C10,'Total 2023'!D10,'Total 2023'!E10,'Total 2023'!F10,'Total 2023'!G10,'Total 2023'!K10,'Total 2023'!L10,'Total 2023'!P10,'Total 2023'!Q10,'Total 2023'!R10)</f>
        <v>0</v>
      </c>
      <c r="G8" s="279" t="s">
        <v>729</v>
      </c>
      <c r="H8" s="280"/>
      <c r="I8" s="134" t="s">
        <v>748</v>
      </c>
      <c r="K8" s="287" t="s">
        <v>730</v>
      </c>
      <c r="L8" s="273"/>
      <c r="M8" s="134" t="s">
        <v>748</v>
      </c>
    </row>
    <row r="9" spans="1:13" x14ac:dyDescent="0.3">
      <c r="A9" t="s">
        <v>29</v>
      </c>
      <c r="B9" s="186">
        <f>SUM('Total 2023'!B11,'Total 2023'!I11,'Total 2023'!J11,'Total 2023'!M11,'Total 2023'!N11,'Total 2023'!S11,'Total 2023'!T11,'Total 2023'!U11)/'Aktivitätsdominanz pH &lt;&gt;7'!$L$4*100</f>
        <v>0.82644628099173556</v>
      </c>
      <c r="C9" s="186">
        <f>SUM('Total 2023'!C11,'Total 2023'!D11,'Total 2023'!E11,'Total 2023'!F11,'Total 2023'!G11,'Total 2023'!K11,'Total 2023'!L11,'Total 2023'!P11,'Total 2023'!Q11,'Total 2023'!R11)/'Aktivitätsdominanz pH &lt;&gt;7'!$L$5*100</f>
        <v>0.36245016310257339</v>
      </c>
      <c r="D9">
        <f>_xlfn.STDEV.P('Total 2023'!B11,'Total 2023'!I11,'Total 2023'!J11,'Total 2023'!M11,'Total 2023'!N11,'Total 2023'!S11,'Total 2023'!T11,'Total 2023'!U11)</f>
        <v>0.9797958971132712</v>
      </c>
      <c r="E9">
        <f>_xlfn.STDEV.P('Total 2023'!C11,'Total 2023'!D11,'Total 2023'!E11,'Total 2023'!F11,'Total 2023'!G11,'Total 2023'!K11,'Total 2023'!L11,'Total 2023'!P11,'Total 2023'!Q11,'Total 2023'!R11)</f>
        <v>4</v>
      </c>
      <c r="G9" s="143" t="s">
        <v>25</v>
      </c>
      <c r="H9" s="186">
        <v>3.2282282282282284</v>
      </c>
      <c r="I9" s="245">
        <v>12.358574958303242</v>
      </c>
      <c r="K9" s="143" t="s">
        <v>64</v>
      </c>
      <c r="L9" s="186">
        <v>3.3966398831263698</v>
      </c>
      <c r="M9" s="245">
        <v>21.968386376791539</v>
      </c>
    </row>
    <row r="10" spans="1:13" x14ac:dyDescent="0.3">
      <c r="A10" t="s">
        <v>30</v>
      </c>
      <c r="B10" s="186">
        <f>SUM('Total 2023'!B12,'Total 2023'!I12,'Total 2023'!J12,'Total 2023'!M12,'Total 2023'!N12,'Total 2023'!S12,'Total 2023'!T12,'Total 2023'!U12)/'Aktivitätsdominanz pH &lt;&gt;7'!$L$4*100</f>
        <v>0.45078888054094662</v>
      </c>
      <c r="C10" s="186">
        <f>SUM('Total 2023'!C12,'Total 2023'!D12,'Total 2023'!E12,'Total 2023'!F12,'Total 2023'!G12,'Total 2023'!K12,'Total 2023'!L12,'Total 2023'!P12,'Total 2023'!Q12,'Total 2023'!R12)/'Aktivitätsdominanz pH &lt;&gt;7'!$L$5*100</f>
        <v>0.32620514679231605</v>
      </c>
      <c r="D10">
        <f>_xlfn.STDEV.P('Total 2023'!B12,'Total 2023'!I12,'Total 2023'!J12,'Total 2023'!M12,'Total 2023'!N12,'Total 2023'!S12,'Total 2023'!T12,'Total 2023'!U12)</f>
        <v>0</v>
      </c>
      <c r="E10">
        <f>_xlfn.STDEV.P('Total 2023'!C12,'Total 2023'!D12,'Total 2023'!E12,'Total 2023'!F12,'Total 2023'!G12,'Total 2023'!K12,'Total 2023'!L12,'Total 2023'!P12,'Total 2023'!Q12,'Total 2023'!R12)</f>
        <v>1.299038105676658</v>
      </c>
      <c r="G10" s="143" t="s">
        <v>64</v>
      </c>
      <c r="H10" s="186">
        <v>3.303303303303303</v>
      </c>
      <c r="I10" s="245">
        <v>14.177446878757825</v>
      </c>
      <c r="K10" s="143" t="s">
        <v>59</v>
      </c>
      <c r="L10" s="186">
        <v>4.0905770635500369</v>
      </c>
      <c r="M10" s="245">
        <v>18.63223014027038</v>
      </c>
    </row>
    <row r="11" spans="1:13" x14ac:dyDescent="0.3">
      <c r="A11" t="s">
        <v>32</v>
      </c>
      <c r="B11" s="186">
        <f>SUM('Total 2023'!B13,'Total 2023'!I13,'Total 2023'!J13,'Total 2023'!M13,'Total 2023'!N13,'Total 2023'!S13,'Total 2023'!T13,'Total 2023'!U13)/'Aktivitätsdominanz pH &lt;&gt;7'!$L$4*100</f>
        <v>0.30052592036063114</v>
      </c>
      <c r="C11" s="186">
        <f>SUM('Total 2023'!C13,'Total 2023'!D13,'Total 2023'!E13,'Total 2023'!F13,'Total 2023'!G13,'Total 2023'!K13,'Total 2023'!L13,'Total 2023'!P13,'Total 2023'!Q13,'Total 2023'!R13)/'Aktivitätsdominanz pH &lt;&gt;7'!$L$5*100</f>
        <v>0.28996013048205871</v>
      </c>
      <c r="D11">
        <f>_xlfn.STDEV.P('Total 2023'!B13,'Total 2023'!I13,'Total 2023'!J13,'Total 2023'!M13,'Total 2023'!N13,'Total 2023'!S13,'Total 2023'!T13,'Total 2023'!U13)</f>
        <v>0.47140452079103168</v>
      </c>
      <c r="E11">
        <f>_xlfn.STDEV.P('Total 2023'!C13,'Total 2023'!D13,'Total 2023'!E13,'Total 2023'!F13,'Total 2023'!G13,'Total 2023'!K13,'Total 2023'!L13,'Total 2023'!P13,'Total 2023'!Q13,'Total 2023'!R13)</f>
        <v>0</v>
      </c>
      <c r="G11" s="143" t="s">
        <v>74</v>
      </c>
      <c r="H11" s="186">
        <v>6.0060060060060056</v>
      </c>
      <c r="I11" s="245">
        <v>19.384271974980127</v>
      </c>
      <c r="K11" s="143" t="s">
        <v>25</v>
      </c>
      <c r="L11" s="186">
        <v>4.1271000730460186</v>
      </c>
      <c r="M11" s="245">
        <v>32.912155809062405</v>
      </c>
    </row>
    <row r="12" spans="1:13" x14ac:dyDescent="0.3">
      <c r="A12" t="s">
        <v>33</v>
      </c>
      <c r="B12" s="186">
        <f>SUM('Total 2023'!B14,'Total 2023'!I14,'Total 2023'!J14,'Total 2023'!M14,'Total 2023'!N14,'Total 2023'!S14,'Total 2023'!T14,'Total 2023'!U14)/'Aktivitätsdominanz pH &lt;&gt;7'!$L$4*100</f>
        <v>0.37565740045078888</v>
      </c>
      <c r="C12" s="186">
        <f>SUM('Total 2023'!C14,'Total 2023'!D14,'Total 2023'!E14,'Total 2023'!F14,'Total 2023'!G14,'Total 2023'!K14,'Total 2023'!L14,'Total 2023'!P14,'Total 2023'!Q14,'Total 2023'!R14)/'Aktivitätsdominanz pH &lt;&gt;7'!$L$5*100</f>
        <v>0.10873504893077202</v>
      </c>
      <c r="D12">
        <f>_xlfn.STDEV.P('Total 2023'!B14,'Total 2023'!I14,'Total 2023'!J14,'Total 2023'!M14,'Total 2023'!N14,'Total 2023'!S14,'Total 2023'!T14,'Total 2023'!U14)</f>
        <v>0</v>
      </c>
      <c r="E12">
        <f>_xlfn.STDEV.P('Total 2023'!C14,'Total 2023'!D14,'Total 2023'!E14,'Total 2023'!F14,'Total 2023'!G14,'Total 2023'!K14,'Total 2023'!L14,'Total 2023'!P14,'Total 2023'!Q14,'Total 2023'!R14)</f>
        <v>0.5</v>
      </c>
      <c r="G12" s="143" t="s">
        <v>72</v>
      </c>
      <c r="H12" s="186">
        <v>6.4564564564564568</v>
      </c>
      <c r="I12" s="245">
        <v>20.467962771121115</v>
      </c>
      <c r="K12" s="143" t="s">
        <v>26</v>
      </c>
      <c r="L12" s="186">
        <v>4.8575602629656682</v>
      </c>
      <c r="M12" s="245">
        <v>20.278313539345426</v>
      </c>
    </row>
    <row r="13" spans="1:13" x14ac:dyDescent="0.3">
      <c r="A13" t="s">
        <v>34</v>
      </c>
      <c r="B13" s="186">
        <f>SUM('Total 2023'!B15,'Total 2023'!I15,'Total 2023'!J15,'Total 2023'!M15,'Total 2023'!N15,'Total 2023'!S15,'Total 2023'!T15,'Total 2023'!U15)/'Aktivitätsdominanz pH &lt;&gt;7'!$L$4*100</f>
        <v>0.45078888054094662</v>
      </c>
      <c r="C13" s="186">
        <f>SUM('Total 2023'!C15,'Total 2023'!D15,'Total 2023'!E15,'Total 2023'!F15,'Total 2023'!G15,'Total 2023'!K15,'Total 2023'!L15,'Total 2023'!P15,'Total 2023'!Q15,'Total 2023'!R15)/'Aktivitätsdominanz pH &lt;&gt;7'!$L$5*100</f>
        <v>0.32620514679231605</v>
      </c>
      <c r="D13">
        <f>_xlfn.STDEV.P('Total 2023'!B15,'Total 2023'!I15,'Total 2023'!J15,'Total 2023'!M15,'Total 2023'!N15,'Total 2023'!S15,'Total 2023'!T15,'Total 2023'!U15)</f>
        <v>2</v>
      </c>
      <c r="E13">
        <f>_xlfn.STDEV.P('Total 2023'!C15,'Total 2023'!D15,'Total 2023'!E15,'Total 2023'!F15,'Total 2023'!G15,'Total 2023'!K15,'Total 2023'!L15,'Total 2023'!P15,'Total 2023'!Q15,'Total 2023'!R15)</f>
        <v>2.5</v>
      </c>
      <c r="G13" s="143" t="s">
        <v>67</v>
      </c>
      <c r="H13" s="186">
        <v>6.531531531531531</v>
      </c>
      <c r="I13" s="245">
        <v>24.497129933933078</v>
      </c>
      <c r="K13" s="143" t="s">
        <v>36</v>
      </c>
      <c r="L13" s="186">
        <v>5.8071585098612131</v>
      </c>
      <c r="M13" s="245">
        <v>36.164761854600954</v>
      </c>
    </row>
    <row r="14" spans="1:13" x14ac:dyDescent="0.3">
      <c r="A14" t="s">
        <v>35</v>
      </c>
      <c r="B14" s="186">
        <f>SUM('Total 2023'!B16,'Total 2023'!I16,'Total 2023'!J16,'Total 2023'!M16,'Total 2023'!N16,'Total 2023'!S16,'Total 2023'!T16,'Total 2023'!U16)/'Aktivitätsdominanz pH &lt;&gt;7'!$L$4*100</f>
        <v>1.9534184823441023</v>
      </c>
      <c r="C14" s="186">
        <f>SUM('Total 2023'!C16,'Total 2023'!D16,'Total 2023'!E16,'Total 2023'!F16,'Total 2023'!G16,'Total 2023'!K16,'Total 2023'!L16,'Total 2023'!P16,'Total 2023'!Q16,'Total 2023'!R16)/'Aktivitätsdominanz pH &lt;&gt;7'!$L$5*100</f>
        <v>2.2834360275462124</v>
      </c>
      <c r="D14">
        <f>_xlfn.STDEV.P('Total 2023'!B16,'Total 2023'!I16,'Total 2023'!J16,'Total 2023'!M16,'Total 2023'!N16,'Total 2023'!S16,'Total 2023'!T16,'Total 2023'!U16)</f>
        <v>7.8262379212492643</v>
      </c>
      <c r="E14">
        <f>_xlfn.STDEV.P('Total 2023'!C16,'Total 2023'!D16,'Total 2023'!E16,'Total 2023'!F16,'Total 2023'!G16,'Total 2023'!K16,'Total 2023'!L16,'Total 2023'!P16,'Total 2023'!Q16,'Total 2023'!R16)</f>
        <v>13.027443560203427</v>
      </c>
      <c r="G14" s="143" t="s">
        <v>53</v>
      </c>
      <c r="H14" s="186">
        <v>6.681681681681682</v>
      </c>
      <c r="I14" s="245">
        <v>8.8802801194556924</v>
      </c>
      <c r="K14" s="143" t="s">
        <v>53</v>
      </c>
      <c r="L14" s="186">
        <v>7.1585098612125639</v>
      </c>
      <c r="M14" s="245">
        <v>24.096472770926454</v>
      </c>
    </row>
    <row r="15" spans="1:13" x14ac:dyDescent="0.3">
      <c r="A15" s="227" t="s">
        <v>36</v>
      </c>
      <c r="B15" s="186">
        <f>SUM('Total 2023'!B17,'Total 2023'!I17,'Total 2023'!J17,'Total 2023'!M17,'Total 2023'!N17,'Total 2023'!S17,'Total 2023'!T17,'Total 2023'!U17)/'Aktivitätsdominanz pH &lt;&gt;7'!$L$4*100</f>
        <v>0.30052592036063114</v>
      </c>
      <c r="C15" s="228">
        <f>SUM('Total 2023'!C17,'Total 2023'!D17,'Total 2023'!E17,'Total 2023'!F17,'Total 2023'!G17,'Total 2023'!K17,'Total 2023'!L17,'Total 2023'!P17,'Total 2023'!Q17,'Total 2023'!R17)/'Aktivitätsdominanz pH &lt;&gt;7'!$L$5*100</f>
        <v>5.7629575933309169</v>
      </c>
      <c r="D15">
        <f>_xlfn.STDEV.P('Total 2023'!B17,'Total 2023'!I17,'Total 2023'!J17,'Total 2023'!M17,'Total 2023'!N17,'Total 2023'!S17,'Total 2023'!T17,'Total 2023'!U17)</f>
        <v>0</v>
      </c>
      <c r="E15">
        <f>_xlfn.STDEV.P('Total 2023'!C17,'Total 2023'!D17,'Total 2023'!E17,'Total 2023'!F17,'Total 2023'!G17,'Total 2023'!K17,'Total 2023'!L17,'Total 2023'!P17,'Total 2023'!Q17,'Total 2023'!R17)</f>
        <v>48.183892536821887</v>
      </c>
      <c r="G15" s="143" t="s">
        <v>54</v>
      </c>
      <c r="H15" s="186">
        <v>10.810810810810811</v>
      </c>
      <c r="I15" s="245">
        <v>16.598192672697831</v>
      </c>
      <c r="K15" s="143" t="s">
        <v>54</v>
      </c>
      <c r="L15" s="186">
        <v>7.8889700511322127</v>
      </c>
      <c r="M15" s="245">
        <v>39.108055436188593</v>
      </c>
    </row>
    <row r="16" spans="1:13" x14ac:dyDescent="0.3">
      <c r="A16" t="s">
        <v>37</v>
      </c>
      <c r="B16" s="186">
        <f>SUM('Total 2023'!B18,'Total 2023'!I18,'Total 2023'!J18,'Total 2023'!M18,'Total 2023'!N18,'Total 2023'!S18,'Total 2023'!T18,'Total 2023'!U18)/'Aktivitätsdominanz pH &lt;&gt;7'!$L$4*100</f>
        <v>0</v>
      </c>
      <c r="C16" s="186">
        <f>SUM('Total 2023'!C18,'Total 2023'!D18,'Total 2023'!E18,'Total 2023'!F18,'Total 2023'!G18,'Total 2023'!K18,'Total 2023'!L18,'Total 2023'!P18,'Total 2023'!Q18,'Total 2023'!R18)/'Aktivitätsdominanz pH &lt;&gt;7'!$L$5*100</f>
        <v>1.268575570859007</v>
      </c>
      <c r="D16" t="e">
        <f>_xlfn.STDEV.P('Total 2023'!B18,'Total 2023'!I18,'Total 2023'!J18,'Total 2023'!M18,'Total 2023'!N18,'Total 2023'!S18,'Total 2023'!T18,'Total 2023'!U18)</f>
        <v>#DIV/0!</v>
      </c>
      <c r="E16">
        <f>_xlfn.STDEV.P('Total 2023'!C18,'Total 2023'!D18,'Total 2023'!E18,'Total 2023'!F18,'Total 2023'!G18,'Total 2023'!K18,'Total 2023'!L18,'Total 2023'!P18,'Total 2023'!Q18,'Total 2023'!R18)</f>
        <v>9.5</v>
      </c>
      <c r="G16" s="143" t="s">
        <v>26</v>
      </c>
      <c r="H16" s="186">
        <v>11.336336336336336</v>
      </c>
      <c r="I16" s="245">
        <v>29.130900689817334</v>
      </c>
      <c r="K16" s="143" t="s">
        <v>48</v>
      </c>
      <c r="L16" s="186">
        <v>13.550036523009496</v>
      </c>
      <c r="M16" s="245">
        <v>89.3167957329415</v>
      </c>
    </row>
    <row r="17" spans="1:13" ht="15" thickBot="1" x14ac:dyDescent="0.35">
      <c r="A17" t="s">
        <v>38</v>
      </c>
      <c r="B17" s="186">
        <f>SUM('Total 2023'!B19,'Total 2023'!I19,'Total 2023'!J19,'Total 2023'!M19,'Total 2023'!N19,'Total 2023'!S19,'Total 2023'!T19,'Total 2023'!U19)/'Aktivitätsdominanz pH &lt;&gt;7'!$L$4*100</f>
        <v>1.8782870022539442</v>
      </c>
      <c r="C17" s="186">
        <f>SUM('Total 2023'!C19,'Total 2023'!D19,'Total 2023'!E19,'Total 2023'!F19,'Total 2023'!G19,'Total 2023'!K19,'Total 2023'!L19,'Total 2023'!P19,'Total 2023'!Q19,'Total 2023'!R19)/'Aktivitätsdominanz pH &lt;&gt;7'!$L$5*100</f>
        <v>0.10873504893077202</v>
      </c>
      <c r="D17">
        <f>_xlfn.STDEV.P('Total 2023'!B19,'Total 2023'!I19,'Total 2023'!J19,'Total 2023'!M19,'Total 2023'!N19,'Total 2023'!S19,'Total 2023'!T19,'Total 2023'!U19)</f>
        <v>5.5</v>
      </c>
      <c r="E17">
        <f>_xlfn.STDEV.P('Total 2023'!C19,'Total 2023'!D19,'Total 2023'!E19,'Total 2023'!F19,'Total 2023'!G19,'Total 2023'!K19,'Total 2023'!L19,'Total 2023'!P19,'Total 2023'!Q19,'Total 2023'!R19)</f>
        <v>0.5</v>
      </c>
      <c r="G17" s="144" t="s">
        <v>71</v>
      </c>
      <c r="H17" s="246">
        <v>15.615615615615615</v>
      </c>
      <c r="I17" s="247">
        <v>43.005813560494353</v>
      </c>
      <c r="K17" s="144" t="s">
        <v>71</v>
      </c>
      <c r="L17" s="246">
        <v>16.362308254200148</v>
      </c>
      <c r="M17" s="247">
        <v>50.901473456079835</v>
      </c>
    </row>
    <row r="18" spans="1:13" x14ac:dyDescent="0.3">
      <c r="A18" t="s">
        <v>745</v>
      </c>
      <c r="B18" s="186"/>
      <c r="C18" s="186"/>
    </row>
    <row r="19" spans="1:13" x14ac:dyDescent="0.3">
      <c r="A19" t="s">
        <v>39</v>
      </c>
      <c r="B19" s="186">
        <f>SUM('Total 2023'!B21,'Total 2023'!I21,'Total 2023'!J21,'Total 2023'!M21,'Total 2023'!N21,'Total 2023'!S21,'Total 2023'!T21,'Total 2023'!U21)/'Aktivitätsdominanz pH &lt;&gt;7'!$L$4*100</f>
        <v>0.22539444027047331</v>
      </c>
      <c r="C19" s="186">
        <f>SUM('Total 2023'!C21,'Total 2023'!D21,'Total 2023'!E21,'Total 2023'!F21,'Total 2023'!G21,'Total 2023'!K21,'Total 2023'!L21,'Total 2023'!P21,'Total 2023'!Q21,'Total 2023'!R21)/'Aktivitätsdominanz pH &lt;&gt;7'!$L$5*100</f>
        <v>1.1960855382384921</v>
      </c>
      <c r="D19">
        <f>_xlfn.STDEV.P('Total 2023'!B21,'Total 2023'!I21,'Total 2023'!J21,'Total 2023'!M21,'Total 2023'!N21,'Total 2023'!S21,'Total 2023'!T21,'Total 2023'!U21)</f>
        <v>0.5</v>
      </c>
      <c r="E19">
        <f>_xlfn.STDEV.P('Total 2023'!C21,'Total 2023'!D21,'Total 2023'!E21,'Total 2023'!F21,'Total 2023'!G21,'Total 2023'!K21,'Total 2023'!L21,'Total 2023'!P21,'Total 2023'!Q21,'Total 2023'!R21)</f>
        <v>2.8139593719417442</v>
      </c>
    </row>
    <row r="20" spans="1:13" x14ac:dyDescent="0.3">
      <c r="A20" t="s">
        <v>40</v>
      </c>
      <c r="B20" s="186">
        <f>SUM('Total 2023'!B22,'Total 2023'!I22,'Total 2023'!J22,'Total 2023'!M22,'Total 2023'!N22,'Total 2023'!S22,'Total 2023'!T22,'Total 2023'!U22)/'Aktivitätsdominanz pH &lt;&gt;7'!$L$4*100</f>
        <v>0.22539444027047331</v>
      </c>
      <c r="C20" s="186">
        <f>SUM('Total 2023'!C22,'Total 2023'!D22,'Total 2023'!E22,'Total 2023'!F22,'Total 2023'!G22,'Total 2023'!K22,'Total 2023'!L22,'Total 2023'!P22,'Total 2023'!Q22,'Total 2023'!R22)/'Aktivitätsdominanz pH &lt;&gt;7'!$L$5*100</f>
        <v>0.25371511417180137</v>
      </c>
      <c r="D20">
        <f>_xlfn.STDEV.P('Total 2023'!B22,'Total 2023'!I22,'Total 2023'!J22,'Total 2023'!M22,'Total 2023'!N22,'Total 2023'!S22,'Total 2023'!T22,'Total 2023'!U22)</f>
        <v>0</v>
      </c>
      <c r="E20">
        <f>_xlfn.STDEV.P('Total 2023'!C22,'Total 2023'!D22,'Total 2023'!E22,'Total 2023'!F22,'Total 2023'!G22,'Total 2023'!K22,'Total 2023'!L22,'Total 2023'!P22,'Total 2023'!Q22,'Total 2023'!R22)</f>
        <v>0.82915619758884995</v>
      </c>
    </row>
    <row r="21" spans="1:13" x14ac:dyDescent="0.3">
      <c r="A21" t="s">
        <v>105</v>
      </c>
      <c r="B21" s="186">
        <f>SUM('Total 2023'!B23,'Total 2023'!I23,'Total 2023'!J23,'Total 2023'!M23,'Total 2023'!N23,'Total 2023'!S23,'Total 2023'!T23,'Total 2023'!U23)/'Aktivitätsdominanz pH &lt;&gt;7'!$L$4*100</f>
        <v>7.5131480090157785E-2</v>
      </c>
      <c r="C21" s="186">
        <f>SUM('Total 2023'!C23,'Total 2023'!D23,'Total 2023'!E23,'Total 2023'!F23,'Total 2023'!G23,'Total 2023'!K23,'Total 2023'!L23,'Total 2023'!P23,'Total 2023'!Q23,'Total 2023'!R23)/'Aktivitätsdominanz pH &lt;&gt;7'!$L$5*100</f>
        <v>0</v>
      </c>
      <c r="D21">
        <f>_xlfn.STDEV.P('Total 2023'!B23,'Total 2023'!I23,'Total 2023'!J23,'Total 2023'!M23,'Total 2023'!N23,'Total 2023'!S23,'Total 2023'!T23,'Total 2023'!U23)</f>
        <v>0</v>
      </c>
      <c r="E21" t="e">
        <f>_xlfn.STDEV.P('Total 2023'!C23,'Total 2023'!D23,'Total 2023'!E23,'Total 2023'!F23,'Total 2023'!G23,'Total 2023'!K23,'Total 2023'!L23,'Total 2023'!P23,'Total 2023'!Q23,'Total 2023'!R23)</f>
        <v>#DIV/0!</v>
      </c>
    </row>
    <row r="22" spans="1:13" x14ac:dyDescent="0.3">
      <c r="A22" t="s">
        <v>41</v>
      </c>
      <c r="B22" s="186">
        <f>SUM('Total 2023'!B25,'Total 2023'!I25,'Total 2023'!J25,'Total 2023'!M25,'Total 2023'!N25,'Total 2023'!S25,'Total 2023'!T25,'Total 2023'!U25)/'Aktivitätsdominanz pH &lt;&gt;7'!$L$4*100</f>
        <v>7.5131480090157785E-2</v>
      </c>
      <c r="C22" s="186">
        <f>SUM('Total 2023'!C25,'Total 2023'!D25,'Total 2023'!E25,'Total 2023'!F25,'Total 2023'!G25,'Total 2023'!K25,'Total 2023'!L25,'Total 2023'!P25,'Total 2023'!Q25,'Total 2023'!R25)/'Aktivitätsdominanz pH &lt;&gt;7'!$L$5*100</f>
        <v>0.39869517941283072</v>
      </c>
      <c r="D22">
        <f>_xlfn.STDEV.P('Total 2023'!B25,'Total 2023'!I25,'Total 2023'!J25,'Total 2023'!M25,'Total 2023'!N25,'Total 2023'!S25,'Total 2023'!T25,'Total 2023'!U25)</f>
        <v>0</v>
      </c>
      <c r="E22">
        <f>_xlfn.STDEV.P('Total 2023'!C25,'Total 2023'!D25,'Total 2023'!E25,'Total 2023'!F25,'Total 2023'!G25,'Total 2023'!K25,'Total 2023'!L25,'Total 2023'!P25,'Total 2023'!Q25,'Total 2023'!R25)</f>
        <v>3.5</v>
      </c>
    </row>
    <row r="23" spans="1:13" x14ac:dyDescent="0.3">
      <c r="A23" t="s">
        <v>744</v>
      </c>
      <c r="B23" s="186">
        <v>0.08</v>
      </c>
      <c r="C23" s="186">
        <v>0.4</v>
      </c>
      <c r="D23">
        <v>0</v>
      </c>
      <c r="E23">
        <v>3.5</v>
      </c>
    </row>
    <row r="24" spans="1:13" x14ac:dyDescent="0.3">
      <c r="A24" t="s">
        <v>42</v>
      </c>
      <c r="B24" s="186">
        <f>SUM('Total 2023'!B26,'Total 2023'!I26,'Total 2023'!J26,'Total 2023'!M26,'Total 2023'!N26,'Total 2023'!S26,'Total 2023'!T26,'Total 2023'!U26)/'Aktivitätsdominanz pH &lt;&gt;7'!$L$4*100</f>
        <v>0.82644628099173556</v>
      </c>
      <c r="C24" s="186">
        <f>SUM('Total 2023'!C26,'Total 2023'!D26,'Total 2023'!E26,'Total 2023'!F26,'Total 2023'!G26,'Total 2023'!K26,'Total 2023'!L26,'Total 2023'!P26,'Total 2023'!Q26,'Total 2023'!R26)/'Aktivitätsdominanz pH &lt;&gt;7'!$L$5*100</f>
        <v>1.3410656034795214</v>
      </c>
      <c r="D24">
        <f>_xlfn.STDEV.P('Total 2023'!B26,'Total 2023'!I26,'Total 2023'!J26,'Total 2023'!M26,'Total 2023'!N26,'Total 2023'!S26,'Total 2023'!T26,'Total 2023'!U26)</f>
        <v>4.5</v>
      </c>
      <c r="E24">
        <f>_xlfn.STDEV.P('Total 2023'!C26,'Total 2023'!D26,'Total 2023'!E26,'Total 2023'!F26,'Total 2023'!G26,'Total 2023'!K26,'Total 2023'!L26,'Total 2023'!P26,'Total 2023'!Q26,'Total 2023'!R26)</f>
        <v>7.1442284397967004</v>
      </c>
    </row>
    <row r="25" spans="1:13" x14ac:dyDescent="0.3">
      <c r="A25" t="s">
        <v>43</v>
      </c>
      <c r="B25" s="186">
        <f>SUM('Total 2023'!B27,'Total 2023'!I27,'Total 2023'!J27,'Total 2023'!M27,'Total 2023'!N27,'Total 2023'!S27,'Total 2023'!T27,'Total 2023'!U27)/'Aktivitätsdominanz pH &lt;&gt;7'!$L$4*100</f>
        <v>0</v>
      </c>
      <c r="C25" s="186">
        <f>SUM('Total 2023'!C27,'Total 2023'!D27,'Total 2023'!E27,'Total 2023'!F27,'Total 2023'!G27,'Total 2023'!K27,'Total 2023'!L27,'Total 2023'!P27,'Total 2023'!Q27,'Total 2023'!R27)/'Aktivitätsdominanz pH &lt;&gt;7'!$L$5*100</f>
        <v>0.14498006524102935</v>
      </c>
      <c r="D25" t="e">
        <f>_xlfn.STDEV.P('Total 2023'!B27,'Total 2023'!I27,'Total 2023'!J27,'Total 2023'!M27,'Total 2023'!N27,'Total 2023'!S27,'Total 2023'!T27,'Total 2023'!U27)</f>
        <v>#DIV/0!</v>
      </c>
      <c r="E25">
        <f>_xlfn.STDEV.P('Total 2023'!C27,'Total 2023'!D27,'Total 2023'!E27,'Total 2023'!F27,'Total 2023'!G27,'Total 2023'!K27,'Total 2023'!L27,'Total 2023'!P27,'Total 2023'!Q27,'Total 2023'!R27)</f>
        <v>0.47140452079103168</v>
      </c>
    </row>
    <row r="26" spans="1:13" x14ac:dyDescent="0.3">
      <c r="A26" t="s">
        <v>44</v>
      </c>
      <c r="B26" s="186">
        <f>SUM('Total 2023'!B28,'Total 2023'!I28,'Total 2023'!J28,'Total 2023'!M28,'Total 2023'!N28,'Total 2023'!S28,'Total 2023'!T28,'Total 2023'!U28)/'Aktivitätsdominanz pH &lt;&gt;7'!$L$4*100</f>
        <v>0.22539444027047331</v>
      </c>
      <c r="C26" s="186">
        <f>SUM('Total 2023'!C28,'Total 2023'!D28,'Total 2023'!E28,'Total 2023'!F28,'Total 2023'!G28,'Total 2023'!K28,'Total 2023'!L28,'Total 2023'!P28,'Total 2023'!Q28,'Total 2023'!R28)/'Aktivitätsdominanz pH &lt;&gt;7'!$L$5*100</f>
        <v>0</v>
      </c>
      <c r="D26">
        <f>_xlfn.STDEV.P('Total 2023'!B28,'Total 2023'!I28,'Total 2023'!J28,'Total 2023'!M28,'Total 2023'!N28,'Total 2023'!S28,'Total 2023'!T28,'Total 2023'!U28)</f>
        <v>0</v>
      </c>
      <c r="E26" t="e">
        <f>_xlfn.STDEV.P('Total 2023'!C28,'Total 2023'!D28,'Total 2023'!E28,'Total 2023'!F28,'Total 2023'!G28,'Total 2023'!K28,'Total 2023'!L28,'Total 2023'!P28,'Total 2023'!Q28,'Total 2023'!R28)</f>
        <v>#DIV/0!</v>
      </c>
    </row>
    <row r="27" spans="1:13" x14ac:dyDescent="0.3">
      <c r="A27" t="s">
        <v>45</v>
      </c>
      <c r="B27" s="186">
        <f>SUM('Total 2023'!B29,'Total 2023'!I29,'Total 2023'!J29,'Total 2023'!M29,'Total 2023'!N29,'Total 2023'!S29,'Total 2023'!T29,'Total 2023'!U29)/'Aktivitätsdominanz pH &lt;&gt;7'!$L$4*100</f>
        <v>0.37565740045078888</v>
      </c>
      <c r="C27" s="186">
        <f>SUM('Total 2023'!C29,'Total 2023'!D29,'Total 2023'!E29,'Total 2023'!F29,'Total 2023'!G29,'Total 2023'!K29,'Total 2023'!L29,'Total 2023'!P29,'Total 2023'!Q29,'Total 2023'!R29)/'Aktivitätsdominanz pH &lt;&gt;7'!$L$5*100</f>
        <v>1.1235955056179776</v>
      </c>
      <c r="D27">
        <f>_xlfn.STDEV.P('Total 2023'!B29,'Total 2023'!I29,'Total 2023'!J29,'Total 2023'!M29,'Total 2023'!N29,'Total 2023'!S29,'Total 2023'!T29,'Total 2023'!U29)</f>
        <v>0.94280904158206336</v>
      </c>
      <c r="E27">
        <f>_xlfn.STDEV.P('Total 2023'!C29,'Total 2023'!D29,'Total 2023'!E29,'Total 2023'!F29,'Total 2023'!G29,'Total 2023'!K29,'Total 2023'!L29,'Total 2023'!P29,'Total 2023'!Q29,'Total 2023'!R29)</f>
        <v>3.2496153618543842</v>
      </c>
    </row>
    <row r="28" spans="1:13" x14ac:dyDescent="0.3">
      <c r="A28" t="s">
        <v>46</v>
      </c>
      <c r="B28" s="186">
        <f>SUM('Total 2023'!B30,'Total 2023'!I30,'Total 2023'!J30,'Total 2023'!M30,'Total 2023'!N30,'Total 2023'!S30,'Total 2023'!T30,'Total 2023'!U30)/'Aktivitätsdominanz pH &lt;&gt;7'!$L$4*100</f>
        <v>0</v>
      </c>
      <c r="C28" s="186">
        <f>SUM('Total 2023'!C30,'Total 2023'!D30,'Total 2023'!E30,'Total 2023'!F30,'Total 2023'!G30,'Total 2023'!K30,'Total 2023'!L30,'Total 2023'!P30,'Total 2023'!Q30,'Total 2023'!R30)/'Aktivitätsdominanz pH &lt;&gt;7'!$L$5*100</f>
        <v>0.32620514679231605</v>
      </c>
      <c r="D28" t="e">
        <f>_xlfn.STDEV.P('Total 2023'!B30,'Total 2023'!I30,'Total 2023'!J30,'Total 2023'!M30,'Total 2023'!N30,'Total 2023'!S30,'Total 2023'!T30,'Total 2023'!U30)</f>
        <v>#DIV/0!</v>
      </c>
      <c r="E28">
        <f>_xlfn.STDEV.P('Total 2023'!C30,'Total 2023'!D30,'Total 2023'!E30,'Total 2023'!F30,'Total 2023'!G30,'Total 2023'!K30,'Total 2023'!L30,'Total 2023'!P30,'Total 2023'!Q30,'Total 2023'!R30)</f>
        <v>0.81649658092772603</v>
      </c>
    </row>
    <row r="29" spans="1:13" x14ac:dyDescent="0.3">
      <c r="A29" t="s">
        <v>47</v>
      </c>
      <c r="B29" s="186">
        <f>SUM('Total 2023'!B31,'Total 2023'!I31,'Total 2023'!J31,'Total 2023'!M31,'Total 2023'!N31,'Total 2023'!S31,'Total 2023'!T31,'Total 2023'!U31)/'Aktivitätsdominanz pH &lt;&gt;7'!$L$4*100</f>
        <v>7.5131480090157785E-2</v>
      </c>
      <c r="C29" s="186">
        <f>SUM('Total 2023'!C31,'Total 2023'!D31,'Total 2023'!E31,'Total 2023'!F31,'Total 2023'!G31,'Total 2023'!K31,'Total 2023'!L31,'Total 2023'!P31,'Total 2023'!Q31,'Total 2023'!R31)/'Aktivitätsdominanz pH &lt;&gt;7'!$L$5*100</f>
        <v>0.83363537513591879</v>
      </c>
      <c r="D29">
        <f>_xlfn.STDEV.P('Total 2023'!B31,'Total 2023'!I31,'Total 2023'!J31,'Total 2023'!M31,'Total 2023'!N31,'Total 2023'!S31,'Total 2023'!T31,'Total 2023'!U31)</f>
        <v>0</v>
      </c>
      <c r="E29">
        <f>_xlfn.STDEV.P('Total 2023'!C31,'Total 2023'!D31,'Total 2023'!E31,'Total 2023'!F31,'Total 2023'!G31,'Total 2023'!K31,'Total 2023'!L31,'Total 2023'!P31,'Total 2023'!Q31,'Total 2023'!R31)</f>
        <v>9.5</v>
      </c>
    </row>
    <row r="30" spans="1:13" x14ac:dyDescent="0.3">
      <c r="A30" s="227" t="s">
        <v>48</v>
      </c>
      <c r="B30" s="186">
        <f>SUM('Total 2023'!B32,'Total 2023'!I32,'Total 2023'!J32,'Total 2023'!M32,'Total 2023'!N32,'Total 2023'!S32,'Total 2023'!T32,'Total 2023'!U32)/'Aktivitätsdominanz pH &lt;&gt;7'!$L$4*100</f>
        <v>1.2021036814425246</v>
      </c>
      <c r="C30" s="228">
        <f>SUM('Total 2023'!C32,'Total 2023'!D32,'Total 2023'!E32,'Total 2023'!F32,'Total 2023'!G32,'Total 2023'!K32,'Total 2023'!L32,'Total 2023'!P32,'Total 2023'!Q32,'Total 2023'!R32)/'Aktivitätsdominanz pH &lt;&gt;7'!$L$5*100</f>
        <v>13.446901051105472</v>
      </c>
      <c r="D30">
        <f>_xlfn.STDEV.P('Total 2023'!B32,'Total 2023'!I32,'Total 2023'!J32,'Total 2023'!M32,'Total 2023'!N32,'Total 2023'!S32,'Total 2023'!T32,'Total 2023'!U32)</f>
        <v>7</v>
      </c>
      <c r="E30">
        <f>_xlfn.STDEV.P('Total 2023'!C32,'Total 2023'!D32,'Total 2023'!E32,'Total 2023'!F32,'Total 2023'!G32,'Total 2023'!K32,'Total 2023'!L32,'Total 2023'!P32,'Total 2023'!Q32,'Total 2023'!R32)</f>
        <v>126.04055784636239</v>
      </c>
    </row>
    <row r="31" spans="1:13" x14ac:dyDescent="0.3">
      <c r="A31" t="s">
        <v>49</v>
      </c>
      <c r="B31" s="186">
        <f>SUM('Total 2023'!B33,'Total 2023'!I33,'Total 2023'!J33,'Total 2023'!M33,'Total 2023'!N33,'Total 2023'!S33,'Total 2023'!T33,'Total 2023'!U33)/'Aktivitätsdominanz pH &lt;&gt;7'!$L$4*100</f>
        <v>0</v>
      </c>
      <c r="C31" s="186">
        <f>SUM('Total 2023'!C33,'Total 2023'!D33,'Total 2023'!E33,'Total 2023'!F33,'Total 2023'!G33,'Total 2023'!K33,'Total 2023'!L33,'Total 2023'!P33,'Total 2023'!Q33,'Total 2023'!R33)/'Aktivitätsdominanz pH &lt;&gt;7'!$L$5*100</f>
        <v>3.6245016310257339E-2</v>
      </c>
      <c r="D31" t="e">
        <f>_xlfn.STDEV.P('Total 2023'!B33,'Total 2023'!I33,'Total 2023'!J33,'Total 2023'!M33,'Total 2023'!N33,'Total 2023'!S33,'Total 2023'!T33,'Total 2023'!U33)</f>
        <v>#DIV/0!</v>
      </c>
      <c r="E31">
        <f>_xlfn.STDEV.P('Total 2023'!C33,'Total 2023'!D33,'Total 2023'!E33,'Total 2023'!F33,'Total 2023'!G33,'Total 2023'!K33,'Total 2023'!L33,'Total 2023'!P33,'Total 2023'!Q33,'Total 2023'!R33)</f>
        <v>0</v>
      </c>
    </row>
    <row r="32" spans="1:13" x14ac:dyDescent="0.3">
      <c r="A32" t="s">
        <v>50</v>
      </c>
      <c r="B32" s="186">
        <f>SUM('Total 2023'!B34,'Total 2023'!I34,'Total 2023'!J34,'Total 2023'!M34,'Total 2023'!N34,'Total 2023'!S34,'Total 2023'!T34,'Total 2023'!U34)/'Aktivitätsdominanz pH &lt;&gt;7'!$L$4*100</f>
        <v>0.67618332081141996</v>
      </c>
      <c r="C32" s="186">
        <f>SUM('Total 2023'!C34,'Total 2023'!D34,'Total 2023'!E34,'Total 2023'!F34,'Total 2023'!G34,'Total 2023'!K34,'Total 2023'!L34,'Total 2023'!P34,'Total 2023'!Q34,'Total 2023'!R34)/'Aktivitätsdominanz pH &lt;&gt;7'!$L$5*100</f>
        <v>0</v>
      </c>
      <c r="D32">
        <f>_xlfn.STDEV.P('Total 2023'!B34,'Total 2023'!I34,'Total 2023'!J34,'Total 2023'!M34,'Total 2023'!N34,'Total 2023'!S34,'Total 2023'!T34,'Total 2023'!U34)</f>
        <v>1.6393596310755001</v>
      </c>
      <c r="E32" t="e">
        <f>_xlfn.STDEV.P('Total 2023'!C34,'Total 2023'!D34,'Total 2023'!E34,'Total 2023'!F34,'Total 2023'!G34,'Total 2023'!K34,'Total 2023'!L34,'Total 2023'!P34,'Total 2023'!Q34,'Total 2023'!R34)</f>
        <v>#DIV/0!</v>
      </c>
    </row>
    <row r="33" spans="1:5" x14ac:dyDescent="0.3">
      <c r="A33" t="s">
        <v>51</v>
      </c>
      <c r="B33" s="186">
        <f>SUM('Total 2023'!B35,'Total 2023'!I35,'Total 2023'!J35,'Total 2023'!M35,'Total 2023'!N35,'Total 2023'!S35,'Total 2023'!T35,'Total 2023'!U35)/'Aktivitätsdominanz pH &lt;&gt;7'!$L$4*100</f>
        <v>7.5131480090157785E-2</v>
      </c>
      <c r="C33" s="186">
        <f>SUM('Total 2023'!C35,'Total 2023'!D35,'Total 2023'!E35,'Total 2023'!F35,'Total 2023'!G35,'Total 2023'!K35,'Total 2023'!L35,'Total 2023'!P35,'Total 2023'!Q35,'Total 2023'!R35)/'Aktivitätsdominanz pH &lt;&gt;7'!$L$5*100</f>
        <v>0</v>
      </c>
      <c r="D33">
        <f>_xlfn.STDEV.P('Total 2023'!B35,'Total 2023'!I35,'Total 2023'!J35,'Total 2023'!M35,'Total 2023'!N35,'Total 2023'!S35,'Total 2023'!T35,'Total 2023'!U35)</f>
        <v>0</v>
      </c>
      <c r="E33" t="e">
        <f>_xlfn.STDEV.P('Total 2023'!C35,'Total 2023'!D35,'Total 2023'!E35,'Total 2023'!F35,'Total 2023'!G35,'Total 2023'!K35,'Total 2023'!L35,'Total 2023'!P35,'Total 2023'!Q35,'Total 2023'!R35)</f>
        <v>#DIV/0!</v>
      </c>
    </row>
    <row r="34" spans="1:5" x14ac:dyDescent="0.3">
      <c r="A34" t="s">
        <v>52</v>
      </c>
      <c r="B34" s="186">
        <f>SUM('Total 2023'!B36,'Total 2023'!I36,'Total 2023'!J36,'Total 2023'!M36,'Total 2023'!N36,'Total 2023'!S36,'Total 2023'!T36,'Total 2023'!U36)/'Aktivitätsdominanz pH &lt;&gt;7'!$L$4*100</f>
        <v>1.2772351615326822</v>
      </c>
      <c r="C34" s="186">
        <f>SUM('Total 2023'!C36,'Total 2023'!D36,'Total 2023'!E36,'Total 2023'!F36,'Total 2023'!G36,'Total 2023'!K36,'Total 2023'!L36,'Total 2023'!P36,'Total 2023'!Q36,'Total 2023'!R36)/'Aktivitätsdominanz pH &lt;&gt;7'!$L$5*100</f>
        <v>3.6245016310257339E-2</v>
      </c>
      <c r="D34">
        <f>_xlfn.STDEV.P('Total 2023'!B36,'Total 2023'!I36,'Total 2023'!J36,'Total 2023'!M36,'Total 2023'!N36,'Total 2023'!S36,'Total 2023'!T36,'Total 2023'!U36)</f>
        <v>0.5</v>
      </c>
      <c r="E34">
        <f>_xlfn.STDEV.P('Total 2023'!C36,'Total 2023'!D36,'Total 2023'!E36,'Total 2023'!F36,'Total 2023'!G36,'Total 2023'!K36,'Total 2023'!L36,'Total 2023'!P36,'Total 2023'!Q36,'Total 2023'!R36)</f>
        <v>0</v>
      </c>
    </row>
    <row r="35" spans="1:5" x14ac:dyDescent="0.3">
      <c r="A35" s="227" t="s">
        <v>53</v>
      </c>
      <c r="B35" s="228">
        <f>SUM('Total 2023'!B37,'Total 2023'!I37,'Total 2023'!J37,'Total 2023'!M37,'Total 2023'!N37,'Total 2023'!S37,'Total 2023'!T37,'Total 2023'!U37)/'Aktivitätsdominanz pH &lt;&gt;7'!$L$4*100</f>
        <v>6.6867017280240413</v>
      </c>
      <c r="C35" s="228">
        <f>SUM('Total 2023'!C37,'Total 2023'!D37,'Total 2023'!E37,'Total 2023'!F37,'Total 2023'!G37,'Total 2023'!K37,'Total 2023'!L37,'Total 2023'!P37,'Total 2023'!Q37,'Total 2023'!R37)/'Aktivitätsdominanz pH &lt;&gt;7'!$L$5*100</f>
        <v>7.1040231968104379</v>
      </c>
      <c r="D35">
        <f>_xlfn.STDEV.P('Total 2023'!B37,'Total 2023'!I37,'Total 2023'!J37,'Total 2023'!M37,'Total 2023'!N37,'Total 2023'!S37,'Total 2023'!T37,'Total 2023'!U37)</f>
        <v>8.3617203580925121</v>
      </c>
      <c r="E35">
        <f>_xlfn.STDEV.P('Total 2023'!C37,'Total 2023'!D37,'Total 2023'!E37,'Total 2023'!F37,'Total 2023'!G37,'Total 2023'!K37,'Total 2023'!L37,'Total 2023'!P37,'Total 2023'!Q37,'Total 2023'!R37)</f>
        <v>24.611988948477936</v>
      </c>
    </row>
    <row r="36" spans="1:5" x14ac:dyDescent="0.3">
      <c r="A36" s="227" t="s">
        <v>54</v>
      </c>
      <c r="B36" s="228">
        <f>SUM('Total 2023'!B38,'Total 2023'!I38,'Total 2023'!J38,'Total 2023'!M38,'Total 2023'!N38,'Total 2023'!S38,'Total 2023'!T38,'Total 2023'!U38)/'Aktivitätsdominanz pH &lt;&gt;7'!$L$4*100</f>
        <v>10.818933132982719</v>
      </c>
      <c r="C36" s="228">
        <f>SUM('Total 2023'!C38,'Total 2023'!D38,'Total 2023'!E38,'Total 2023'!F38,'Total 2023'!G38,'Total 2023'!K38,'Total 2023'!L38,'Total 2023'!P38,'Total 2023'!Q38,'Total 2023'!R38)/'Aktivitätsdominanz pH &lt;&gt;7'!$L$5*100</f>
        <v>7.8289235230155851</v>
      </c>
      <c r="D36">
        <f>_xlfn.STDEV.P('Total 2023'!B38,'Total 2023'!I38,'Total 2023'!J38,'Total 2023'!M38,'Total 2023'!N38,'Total 2023'!S38,'Total 2023'!T38,'Total 2023'!U38)</f>
        <v>16.185153186592625</v>
      </c>
      <c r="E36">
        <f>_xlfn.STDEV.P('Total 2023'!C38,'Total 2023'!D38,'Total 2023'!E38,'Total 2023'!F38,'Total 2023'!G38,'Total 2023'!K38,'Total 2023'!L38,'Total 2023'!P38,'Total 2023'!Q38,'Total 2023'!R38)</f>
        <v>43.580561103804627</v>
      </c>
    </row>
    <row r="37" spans="1:5" x14ac:dyDescent="0.3">
      <c r="A37" t="s">
        <v>55</v>
      </c>
      <c r="B37" s="186">
        <f>SUM('Total 2023'!B39,'Total 2023'!I39,'Total 2023'!J39,'Total 2023'!M39,'Total 2023'!N39,'Total 2023'!S39,'Total 2023'!T39,'Total 2023'!U39)/'Aktivitätsdominanz pH &lt;&gt;7'!$L$4*100</f>
        <v>0.22539444027047331</v>
      </c>
      <c r="C37" s="186">
        <f>SUM('Total 2023'!C39,'Total 2023'!D39,'Total 2023'!E39,'Total 2023'!F39,'Total 2023'!G39,'Total 2023'!K39,'Total 2023'!L39,'Total 2023'!P39,'Total 2023'!Q39,'Total 2023'!R39)/'Aktivitätsdominanz pH &lt;&gt;7'!$L$5*100</f>
        <v>0</v>
      </c>
      <c r="D37">
        <f>_xlfn.STDEV.P('Total 2023'!B39,'Total 2023'!I39,'Total 2023'!J39,'Total 2023'!M39,'Total 2023'!N39,'Total 2023'!S39,'Total 2023'!T39,'Total 2023'!U39)</f>
        <v>0.5</v>
      </c>
      <c r="E37" t="e">
        <f>_xlfn.STDEV.P('Total 2023'!C39,'Total 2023'!D39,'Total 2023'!E39,'Total 2023'!F39,'Total 2023'!G39,'Total 2023'!K39,'Total 2023'!L39,'Total 2023'!P39,'Total 2023'!Q39,'Total 2023'!R39)</f>
        <v>#DIV/0!</v>
      </c>
    </row>
    <row r="38" spans="1:5" x14ac:dyDescent="0.3">
      <c r="A38" t="s">
        <v>56</v>
      </c>
      <c r="B38" s="186">
        <f>SUM('Total 2023'!B40,'Total 2023'!I40,'Total 2023'!J40,'Total 2023'!M40,'Total 2023'!N40,'Total 2023'!S40,'Total 2023'!T40,'Total 2023'!U40)/'Aktivitätsdominanz pH &lt;&gt;7'!$L$4*100</f>
        <v>7.5131480090157785E-2</v>
      </c>
      <c r="C38" s="186">
        <f>SUM('Total 2023'!C40,'Total 2023'!D40,'Total 2023'!E40,'Total 2023'!F40,'Total 2023'!G40,'Total 2023'!K40,'Total 2023'!L40,'Total 2023'!P40,'Total 2023'!Q40,'Total 2023'!R40)/'Aktivitätsdominanz pH &lt;&gt;7'!$L$5*100</f>
        <v>1.6672707502718376</v>
      </c>
      <c r="D38">
        <f>_xlfn.STDEV.P('Total 2023'!B40,'Total 2023'!I40,'Total 2023'!J40,'Total 2023'!M40,'Total 2023'!N40,'Total 2023'!S40,'Total 2023'!T40,'Total 2023'!U40)</f>
        <v>0</v>
      </c>
      <c r="E38">
        <f>_xlfn.STDEV.P('Total 2023'!C40,'Total 2023'!D40,'Total 2023'!E40,'Total 2023'!F40,'Total 2023'!G40,'Total 2023'!K40,'Total 2023'!L40,'Total 2023'!P40,'Total 2023'!Q40,'Total 2023'!R40)</f>
        <v>6.7052218456960837</v>
      </c>
    </row>
    <row r="39" spans="1:5" x14ac:dyDescent="0.3">
      <c r="A39" t="s">
        <v>95</v>
      </c>
      <c r="B39" s="186">
        <f>SUM('Total 2023'!B41,'Total 2023'!I41,'Total 2023'!J41,'Total 2023'!M41,'Total 2023'!N41,'Total 2023'!S41,'Total 2023'!T41,'Total 2023'!U41)/'Aktivitätsdominanz pH &lt;&gt;7'!$L$4*100</f>
        <v>0</v>
      </c>
      <c r="C39" s="186">
        <f>SUM('Total 2023'!C41,'Total 2023'!D41,'Total 2023'!E41,'Total 2023'!F41,'Total 2023'!G41,'Total 2023'!K41,'Total 2023'!L41,'Total 2023'!P41,'Total 2023'!Q41,'Total 2023'!R41)/'Aktivitätsdominanz pH &lt;&gt;7'!$L$5*100</f>
        <v>0.25371511417180137</v>
      </c>
      <c r="D39" t="e">
        <f>_xlfn.STDEV.P('Total 2023'!B41,'Total 2023'!I41,'Total 2023'!J41,'Total 2023'!M41,'Total 2023'!N41,'Total 2023'!S41,'Total 2023'!T41,'Total 2023'!U41)</f>
        <v>#DIV/0!</v>
      </c>
      <c r="E39">
        <f>_xlfn.STDEV.P('Total 2023'!C41,'Total 2023'!D41,'Total 2023'!E41,'Total 2023'!F41,'Total 2023'!G41,'Total 2023'!K41,'Total 2023'!L41,'Total 2023'!P41,'Total 2023'!Q41,'Total 2023'!R41)</f>
        <v>0</v>
      </c>
    </row>
    <row r="40" spans="1:5" x14ac:dyDescent="0.3">
      <c r="A40" t="s">
        <v>57</v>
      </c>
      <c r="B40" s="186">
        <f>SUM('Total 2023'!B42,'Total 2023'!I42,'Total 2023'!J42,'Total 2023'!M42,'Total 2023'!N42,'Total 2023'!S42,'Total 2023'!T42,'Total 2023'!U42)/'Aktivitätsdominanz pH &lt;&gt;7'!$L$4*100</f>
        <v>0</v>
      </c>
      <c r="C40" s="186">
        <f>SUM('Total 2023'!C42,'Total 2023'!D42,'Total 2023'!E42,'Total 2023'!F42,'Total 2023'!G42,'Total 2023'!K42,'Total 2023'!L42,'Total 2023'!P42,'Total 2023'!Q42,'Total 2023'!R42)/'Aktivitätsdominanz pH &lt;&gt;7'!$L$5*100</f>
        <v>3.6245016310257339E-2</v>
      </c>
      <c r="D40" t="e">
        <f>_xlfn.STDEV.P('Total 2023'!B42,'Total 2023'!I42,'Total 2023'!J42,'Total 2023'!M42,'Total 2023'!N42,'Total 2023'!S42,'Total 2023'!T42,'Total 2023'!U42)</f>
        <v>#DIV/0!</v>
      </c>
      <c r="E40">
        <f>_xlfn.STDEV.P('Total 2023'!C42,'Total 2023'!D42,'Total 2023'!E42,'Total 2023'!F42,'Total 2023'!G42,'Total 2023'!K42,'Total 2023'!L42,'Total 2023'!P42,'Total 2023'!Q42,'Total 2023'!R42)</f>
        <v>0</v>
      </c>
    </row>
    <row r="41" spans="1:5" x14ac:dyDescent="0.3">
      <c r="A41" t="s">
        <v>58</v>
      </c>
      <c r="B41" s="186">
        <f>SUM('Total 2023'!B43,'Total 2023'!I43,'Total 2023'!J43,'Total 2023'!M43,'Total 2023'!N43,'Total 2023'!S43,'Total 2023'!T43,'Total 2023'!U43)/'Aktivitätsdominanz pH &lt;&gt;7'!$L$4*100</f>
        <v>7.5131480090157785E-2</v>
      </c>
      <c r="C41" s="186">
        <f>SUM('Total 2023'!C43,'Total 2023'!D43,'Total 2023'!E43,'Total 2023'!F43,'Total 2023'!G43,'Total 2023'!K43,'Total 2023'!L43,'Total 2023'!P43,'Total 2023'!Q43,'Total 2023'!R43)/'Aktivitätsdominanz pH &lt;&gt;7'!$L$5*100</f>
        <v>0</v>
      </c>
      <c r="D41">
        <f>_xlfn.STDEV.P('Total 2023'!B43,'Total 2023'!I43,'Total 2023'!J43,'Total 2023'!M43,'Total 2023'!N43,'Total 2023'!S43,'Total 2023'!T43,'Total 2023'!U43)</f>
        <v>0</v>
      </c>
      <c r="E41" t="e">
        <f>_xlfn.STDEV.P('Total 2023'!C43,'Total 2023'!D43,'Total 2023'!E43,'Total 2023'!F43,'Total 2023'!G43,'Total 2023'!K43,'Total 2023'!L43,'Total 2023'!P43,'Total 2023'!Q43,'Total 2023'!R43)</f>
        <v>#DIV/0!</v>
      </c>
    </row>
    <row r="42" spans="1:5" x14ac:dyDescent="0.3">
      <c r="A42" s="227" t="s">
        <v>59</v>
      </c>
      <c r="B42" s="186">
        <f>SUM('Total 2023'!B44,'Total 2023'!I44,'Total 2023'!J44,'Total 2023'!M44,'Total 2023'!N44,'Total 2023'!S44,'Total 2023'!T44,'Total 2023'!U44)/'Aktivitätsdominanz pH &lt;&gt;7'!$L$4*100</f>
        <v>0.15026296018031557</v>
      </c>
      <c r="C42" s="228">
        <f>SUM('Total 2023'!C44,'Total 2023'!D44,'Total 2023'!E44,'Total 2023'!F44,'Total 2023'!G44,'Total 2023'!K44,'Total 2023'!L44,'Total 2023'!P44,'Total 2023'!Q44,'Total 2023'!R44)/'Aktivitätsdominanz pH &lt;&gt;7'!$L$5*100</f>
        <v>4.0594418267488219</v>
      </c>
      <c r="D42">
        <f>_xlfn.STDEV.P('Total 2023'!B44,'Total 2023'!I44,'Total 2023'!J44,'Total 2023'!M44,'Total 2023'!N44,'Total 2023'!S44,'Total 2023'!T44,'Total 2023'!U44)</f>
        <v>0</v>
      </c>
      <c r="E42">
        <f>_xlfn.STDEV.P('Total 2023'!C44,'Total 2023'!D44,'Total 2023'!E44,'Total 2023'!F44,'Total 2023'!G44,'Total 2023'!K44,'Total 2023'!L44,'Total 2023'!P44,'Total 2023'!Q44,'Total 2023'!R44)</f>
        <v>19.937402037376884</v>
      </c>
    </row>
    <row r="43" spans="1:5" x14ac:dyDescent="0.3">
      <c r="A43" t="s">
        <v>60</v>
      </c>
      <c r="B43" s="186">
        <f>SUM('Total 2023'!B45,'Total 2023'!I45,'Total 2023'!J45,'Total 2023'!M45,'Total 2023'!N45,'Total 2023'!S45,'Total 2023'!T45,'Total 2023'!U45)/'Aktivitätsdominanz pH &lt;&gt;7'!$L$4*100</f>
        <v>0</v>
      </c>
      <c r="C43" s="186">
        <f>SUM('Total 2023'!C45,'Total 2023'!D45,'Total 2023'!E45,'Total 2023'!F45,'Total 2023'!G45,'Total 2023'!K45,'Total 2023'!L45,'Total 2023'!P45,'Total 2023'!Q45,'Total 2023'!R45)/'Aktivitätsdominanz pH &lt;&gt;7'!$L$5*100</f>
        <v>3.0808263863718737</v>
      </c>
      <c r="D43" t="e">
        <f>_xlfn.STDEV.P('Total 2023'!B45,'Total 2023'!I45,'Total 2023'!J45,'Total 2023'!M45,'Total 2023'!N45,'Total 2023'!S45,'Total 2023'!T45,'Total 2023'!U45)</f>
        <v>#DIV/0!</v>
      </c>
      <c r="E43">
        <f>_xlfn.STDEV.P('Total 2023'!C45,'Total 2023'!D45,'Total 2023'!E45,'Total 2023'!F45,'Total 2023'!G45,'Total 2023'!K45,'Total 2023'!L45,'Total 2023'!P45,'Total 2023'!Q45,'Total 2023'!R45)</f>
        <v>4.5</v>
      </c>
    </row>
    <row r="44" spans="1:5" x14ac:dyDescent="0.3">
      <c r="A44" t="s">
        <v>98</v>
      </c>
      <c r="B44" s="186">
        <f>SUM('Total 2023'!B46,'Total 2023'!I46,'Total 2023'!J46,'Total 2023'!M46,'Total 2023'!N46,'Total 2023'!S46,'Total 2023'!T46,'Total 2023'!U46)/'Aktivitätsdominanz pH &lt;&gt;7'!$L$4*100</f>
        <v>0</v>
      </c>
      <c r="C44" s="186">
        <f>SUM('Total 2023'!C46,'Total 2023'!D46,'Total 2023'!E46,'Total 2023'!F46,'Total 2023'!G46,'Total 2023'!K46,'Total 2023'!L46,'Total 2023'!P46,'Total 2023'!Q46,'Total 2023'!R46)/'Aktivitätsdominanz pH &lt;&gt;7'!$L$5*100</f>
        <v>3.6245016310257339E-2</v>
      </c>
      <c r="D44" t="e">
        <f>_xlfn.STDEV.P('Total 2023'!B46,'Total 2023'!I46,'Total 2023'!J46,'Total 2023'!M46,'Total 2023'!N46,'Total 2023'!S46,'Total 2023'!T46,'Total 2023'!U46)</f>
        <v>#DIV/0!</v>
      </c>
      <c r="E44">
        <f>_xlfn.STDEV.P('Total 2023'!C46,'Total 2023'!D46,'Total 2023'!E46,'Total 2023'!F46,'Total 2023'!G46,'Total 2023'!K46,'Total 2023'!L46,'Total 2023'!P46,'Total 2023'!Q46,'Total 2023'!R46)</f>
        <v>0</v>
      </c>
    </row>
    <row r="45" spans="1:5" x14ac:dyDescent="0.3">
      <c r="A45" t="s">
        <v>61</v>
      </c>
      <c r="B45" s="186">
        <f>SUM('Total 2023'!B47,'Total 2023'!I47,'Total 2023'!J47,'Total 2023'!M47,'Total 2023'!N47,'Total 2023'!S47,'Total 2023'!T47,'Total 2023'!U47)/'Aktivitätsdominanz pH &lt;&gt;7'!$L$4*100</f>
        <v>7.5131480090157785E-2</v>
      </c>
      <c r="C45" s="186">
        <f>SUM('Total 2023'!C47,'Total 2023'!D47,'Total 2023'!E47,'Total 2023'!F47,'Total 2023'!G47,'Total 2023'!K47,'Total 2023'!L47,'Total 2023'!P47,'Total 2023'!Q47,'Total 2023'!R47)/'Aktivitätsdominanz pH &lt;&gt;7'!$L$5*100</f>
        <v>7.2490032620514677E-2</v>
      </c>
      <c r="D45">
        <f>_xlfn.STDEV.P('Total 2023'!B47,'Total 2023'!I47,'Total 2023'!J47,'Total 2023'!M47,'Total 2023'!N47,'Total 2023'!S47,'Total 2023'!T47,'Total 2023'!U47)</f>
        <v>0</v>
      </c>
      <c r="E45">
        <f>_xlfn.STDEV.P('Total 2023'!C47,'Total 2023'!D47,'Total 2023'!E47,'Total 2023'!F47,'Total 2023'!G47,'Total 2023'!K47,'Total 2023'!L47,'Total 2023'!P47,'Total 2023'!Q47,'Total 2023'!R47)</f>
        <v>0</v>
      </c>
    </row>
    <row r="46" spans="1:5" x14ac:dyDescent="0.3">
      <c r="A46" t="s">
        <v>96</v>
      </c>
      <c r="B46" s="186">
        <f>SUM('Total 2023'!B48,'Total 2023'!I48,'Total 2023'!J48,'Total 2023'!M48,'Total 2023'!N48,'Total 2023'!S48,'Total 2023'!T48,'Total 2023'!U48)/'Aktivitätsdominanz pH &lt;&gt;7'!$L$4*100</f>
        <v>7.5131480090157785E-2</v>
      </c>
      <c r="C46" s="186">
        <f>SUM('Total 2023'!C48,'Total 2023'!D48,'Total 2023'!E48,'Total 2023'!F48,'Total 2023'!G48,'Total 2023'!K48,'Total 2023'!L48,'Total 2023'!P48,'Total 2023'!Q48,'Total 2023'!R48)/'Aktivitätsdominanz pH &lt;&gt;7'!$L$5*100</f>
        <v>0.10873504893077202</v>
      </c>
      <c r="D46">
        <f>_xlfn.STDEV.P('Total 2023'!B48,'Total 2023'!I48,'Total 2023'!J48,'Total 2023'!M48,'Total 2023'!N48,'Total 2023'!S48,'Total 2023'!T48,'Total 2023'!U48)</f>
        <v>0</v>
      </c>
      <c r="E46">
        <f>_xlfn.STDEV.P('Total 2023'!C48,'Total 2023'!D48,'Total 2023'!E48,'Total 2023'!F48,'Total 2023'!G48,'Total 2023'!K48,'Total 2023'!L48,'Total 2023'!P48,'Total 2023'!Q48,'Total 2023'!R48)</f>
        <v>0.5</v>
      </c>
    </row>
    <row r="47" spans="1:5" x14ac:dyDescent="0.3">
      <c r="A47" t="s">
        <v>62</v>
      </c>
      <c r="B47" s="186">
        <f>SUM('Total 2023'!B49,'Total 2023'!I49,'Total 2023'!J49,'Total 2023'!M49,'Total 2023'!N49,'Total 2023'!S49,'Total 2023'!T49,'Total 2023'!U49)/'Aktivitätsdominanz pH &lt;&gt;7'!$L$4*100</f>
        <v>1.2772351615326822</v>
      </c>
      <c r="C47" s="186">
        <f>SUM('Total 2023'!C49,'Total 2023'!D49,'Total 2023'!E49,'Total 2023'!F49,'Total 2023'!G49,'Total 2023'!K49,'Total 2023'!L49,'Total 2023'!P49,'Total 2023'!Q49,'Total 2023'!R49)/'Aktivitätsdominanz pH &lt;&gt;7'!$L$5*100</f>
        <v>0.50743022834360274</v>
      </c>
      <c r="D47">
        <f>_xlfn.STDEV.P('Total 2023'!B49,'Total 2023'!I49,'Total 2023'!J49,'Total 2023'!M49,'Total 2023'!N49,'Total 2023'!S49,'Total 2023'!T49,'Total 2023'!U49)</f>
        <v>2.8674417556808756</v>
      </c>
      <c r="E47">
        <f>_xlfn.STDEV.P('Total 2023'!C49,'Total 2023'!D49,'Total 2023'!E49,'Total 2023'!F49,'Total 2023'!G49,'Total 2023'!K49,'Total 2023'!L49,'Total 2023'!P49,'Total 2023'!Q49,'Total 2023'!R49)</f>
        <v>1.9390719429665315</v>
      </c>
    </row>
    <row r="48" spans="1:5" x14ac:dyDescent="0.3">
      <c r="A48" t="s">
        <v>63</v>
      </c>
      <c r="B48" s="186">
        <f>SUM('Total 2023'!B50,'Total 2023'!I50,'Total 2023'!J50,'Total 2023'!M50,'Total 2023'!N50,'Total 2023'!S50,'Total 2023'!T50,'Total 2023'!U50)/'Aktivitätsdominanz pH &lt;&gt;7'!$L$4*100</f>
        <v>0.15026296018031557</v>
      </c>
      <c r="C48" s="186">
        <f>SUM('Total 2023'!C50,'Total 2023'!D50,'Total 2023'!E50,'Total 2023'!F50,'Total 2023'!G50,'Total 2023'!K50,'Total 2023'!L50,'Total 2023'!P50,'Total 2023'!Q50,'Total 2023'!R50)/'Aktivitätsdominanz pH &lt;&gt;7'!$L$5*100</f>
        <v>3.6245016310257339E-2</v>
      </c>
      <c r="D48">
        <f>_xlfn.STDEV.P('Total 2023'!B50,'Total 2023'!I50,'Total 2023'!J50,'Total 2023'!M50,'Total 2023'!N50,'Total 2023'!S50,'Total 2023'!T50,'Total 2023'!U50)</f>
        <v>0</v>
      </c>
      <c r="E48">
        <f>_xlfn.STDEV.P('Total 2023'!C50,'Total 2023'!D50,'Total 2023'!E50,'Total 2023'!F50,'Total 2023'!G50,'Total 2023'!K50,'Total 2023'!L50,'Total 2023'!P50,'Total 2023'!Q50,'Total 2023'!R50)</f>
        <v>0</v>
      </c>
    </row>
    <row r="49" spans="1:5" x14ac:dyDescent="0.3">
      <c r="A49" s="227" t="s">
        <v>64</v>
      </c>
      <c r="B49" s="228">
        <f>SUM('Total 2023'!B51,'Total 2023'!I51,'Total 2023'!J51,'Total 2023'!M51,'Total 2023'!N51,'Total 2023'!S51,'Total 2023'!T51,'Total 2023'!U51)/'Aktivitätsdominanz pH &lt;&gt;7'!$L$4*100</f>
        <v>3.3057851239669422</v>
      </c>
      <c r="C49" s="228">
        <f>SUM('Total 2023'!C51,'Total 2023'!D51,'Total 2023'!E51,'Total 2023'!F51,'Total 2023'!G51,'Total 2023'!K51,'Total 2023'!L51,'Total 2023'!P51,'Total 2023'!Q51,'Total 2023'!R51)/'Aktivitätsdominanz pH &lt;&gt;7'!$L$5*100</f>
        <v>3.3707865168539324</v>
      </c>
      <c r="D49">
        <f>_xlfn.STDEV.P('Total 2023'!B51,'Total 2023'!I51,'Total 2023'!J51,'Total 2023'!M51,'Total 2023'!N51,'Total 2023'!S51,'Total 2023'!T51,'Total 2023'!U51)</f>
        <v>21</v>
      </c>
      <c r="E49">
        <f>_xlfn.STDEV.P('Total 2023'!C51,'Total 2023'!D51,'Total 2023'!E51,'Total 2023'!F51,'Total 2023'!G51,'Total 2023'!K51,'Total 2023'!L51,'Total 2023'!P51,'Total 2023'!Q51,'Total 2023'!R51)</f>
        <v>30.594117081556711</v>
      </c>
    </row>
    <row r="50" spans="1:5" x14ac:dyDescent="0.3">
      <c r="A50" t="s">
        <v>97</v>
      </c>
      <c r="B50" s="186">
        <f>SUM('Total 2023'!B52,'Total 2023'!I52,'Total 2023'!J52,'Total 2023'!M52,'Total 2023'!N52,'Total 2023'!S52,'Total 2023'!T52,'Total 2023'!U52)/'Aktivitätsdominanz pH &lt;&gt;7'!$L$4*100</f>
        <v>0</v>
      </c>
      <c r="C50" s="186">
        <f>SUM('Total 2023'!C52,'Total 2023'!D52,'Total 2023'!E52,'Total 2023'!F52,'Total 2023'!G52,'Total 2023'!K52,'Total 2023'!L52,'Total 2023'!P52,'Total 2023'!Q52,'Total 2023'!R52)/'Aktivitätsdominanz pH &lt;&gt;7'!$L$5*100</f>
        <v>7.2490032620514677E-2</v>
      </c>
      <c r="D50" t="e">
        <f>_xlfn.STDEV.P('Total 2023'!B52,'Total 2023'!I52,'Total 2023'!J52,'Total 2023'!M52,'Total 2023'!N52,'Total 2023'!S52,'Total 2023'!T52,'Total 2023'!U52)</f>
        <v>#DIV/0!</v>
      </c>
      <c r="E50">
        <f>_xlfn.STDEV.P('Total 2023'!C52,'Total 2023'!D52,'Total 2023'!E52,'Total 2023'!F52,'Total 2023'!G52,'Total 2023'!K52,'Total 2023'!L52,'Total 2023'!P52,'Total 2023'!Q52,'Total 2023'!R52)</f>
        <v>0</v>
      </c>
    </row>
    <row r="51" spans="1:5" x14ac:dyDescent="0.3">
      <c r="A51" t="s">
        <v>65</v>
      </c>
      <c r="B51" s="186">
        <f>SUM('Total 2023'!B53,'Total 2023'!I53,'Total 2023'!J53,'Total 2023'!M53,'Total 2023'!N53,'Total 2023'!S53,'Total 2023'!T53,'Total 2023'!U53)/'Aktivitätsdominanz pH &lt;&gt;7'!$L$4*100</f>
        <v>0.45078888054094662</v>
      </c>
      <c r="C51" s="186">
        <f>SUM('Total 2023'!C53,'Total 2023'!D53,'Total 2023'!E53,'Total 2023'!F53,'Total 2023'!G53,'Total 2023'!K53,'Total 2023'!L53,'Total 2023'!P53,'Total 2023'!Q53,'Total 2023'!R53)/'Aktivitätsdominanz pH &lt;&gt;7'!$L$5*100</f>
        <v>0</v>
      </c>
      <c r="D51">
        <f>_xlfn.STDEV.P('Total 2023'!B53,'Total 2023'!I53,'Total 2023'!J53,'Total 2023'!M53,'Total 2023'!N53,'Total 2023'!S53,'Total 2023'!T53,'Total 2023'!U53)</f>
        <v>0</v>
      </c>
      <c r="E51" t="e">
        <f>_xlfn.STDEV.P('Total 2023'!C53,'Total 2023'!D53,'Total 2023'!E53,'Total 2023'!F53,'Total 2023'!G53,'Total 2023'!K53,'Total 2023'!L53,'Total 2023'!P53,'Total 2023'!Q53,'Total 2023'!R53)</f>
        <v>#DIV/0!</v>
      </c>
    </row>
    <row r="52" spans="1:5" x14ac:dyDescent="0.3">
      <c r="A52" t="s">
        <v>66</v>
      </c>
      <c r="B52" s="186">
        <f>SUM('Total 2023'!B54,'Total 2023'!I54,'Total 2023'!J54,'Total 2023'!M54,'Total 2023'!N54,'Total 2023'!S54,'Total 2023'!T54,'Total 2023'!U54)/'Aktivitätsdominanz pH &lt;&gt;7'!$L$4*100</f>
        <v>0.45078888054094662</v>
      </c>
      <c r="C52" s="186">
        <f>SUM('Total 2023'!C54,'Total 2023'!D54,'Total 2023'!E54,'Total 2023'!F54,'Total 2023'!G54,'Total 2023'!K54,'Total 2023'!L54,'Total 2023'!P54,'Total 2023'!Q54,'Total 2023'!R54)/'Aktivitätsdominanz pH &lt;&gt;7'!$L$5*100</f>
        <v>0.10873504893077202</v>
      </c>
      <c r="D52">
        <f>_xlfn.STDEV.P('Total 2023'!B54,'Total 2023'!I54,'Total 2023'!J54,'Total 2023'!M54,'Total 2023'!N54,'Total 2023'!S54,'Total 2023'!T54,'Total 2023'!U54)</f>
        <v>1</v>
      </c>
      <c r="E52">
        <f>_xlfn.STDEV.P('Total 2023'!C54,'Total 2023'!D54,'Total 2023'!E54,'Total 2023'!F54,'Total 2023'!G54,'Total 2023'!K54,'Total 2023'!L54,'Total 2023'!P54,'Total 2023'!Q54,'Total 2023'!R54)</f>
        <v>0</v>
      </c>
    </row>
    <row r="53" spans="1:5" x14ac:dyDescent="0.3">
      <c r="A53" s="227" t="s">
        <v>67</v>
      </c>
      <c r="B53" s="228">
        <f>SUM('Total 2023'!B55,'Total 2023'!I55,'Total 2023'!J55,'Total 2023'!M55,'Total 2023'!N55,'Total 2023'!S55,'Total 2023'!T55,'Total 2023'!U55)/'Aktivitätsdominanz pH &lt;&gt;7'!$L$4*100</f>
        <v>6.5364387678437259</v>
      </c>
      <c r="C53" s="186">
        <f>SUM('Total 2023'!C55,'Total 2023'!D55,'Total 2023'!E55,'Total 2023'!F55,'Total 2023'!G55,'Total 2023'!K55,'Total 2023'!L55,'Total 2023'!P55,'Total 2023'!Q55,'Total 2023'!R55)/'Aktivitätsdominanz pH &lt;&gt;7'!$L$5*100</f>
        <v>0.43494019572308806</v>
      </c>
      <c r="D53">
        <f>_xlfn.STDEV.P('Total 2023'!B55,'Total 2023'!I55,'Total 2023'!J55,'Total 2023'!M55,'Total 2023'!N55,'Total 2023'!S55,'Total 2023'!T55,'Total 2023'!U55)</f>
        <v>32.782108941717993</v>
      </c>
      <c r="E53">
        <f>_xlfn.STDEV.P('Total 2023'!C55,'Total 2023'!D55,'Total 2023'!E55,'Total 2023'!F55,'Total 2023'!G55,'Total 2023'!K55,'Total 2023'!L55,'Total 2023'!P55,'Total 2023'!Q55,'Total 2023'!R55)</f>
        <v>5</v>
      </c>
    </row>
    <row r="54" spans="1:5" x14ac:dyDescent="0.3">
      <c r="A54" t="s">
        <v>68</v>
      </c>
      <c r="B54" s="186">
        <f>SUM('Total 2023'!B56,'Total 2023'!I56,'Total 2023'!J56,'Total 2023'!M56,'Total 2023'!N56,'Total 2023'!S56,'Total 2023'!T56,'Total 2023'!U56)/'Aktivitätsdominanz pH &lt;&gt;7'!$L$4*100</f>
        <v>7.5131480090157785E-2</v>
      </c>
      <c r="C54" s="186">
        <f>SUM('Total 2023'!C56,'Total 2023'!D56,'Total 2023'!E56,'Total 2023'!F56,'Total 2023'!G56,'Total 2023'!K56,'Total 2023'!L56,'Total 2023'!P56,'Total 2023'!Q56,'Total 2023'!R56)/'Aktivitätsdominanz pH &lt;&gt;7'!$L$5*100</f>
        <v>0.14498006524102935</v>
      </c>
      <c r="D54">
        <f>_xlfn.STDEV.P('Total 2023'!B56,'Total 2023'!I56,'Total 2023'!J56,'Total 2023'!M56,'Total 2023'!N56,'Total 2023'!S56,'Total 2023'!T56,'Total 2023'!U56)</f>
        <v>0</v>
      </c>
      <c r="E54">
        <f>_xlfn.STDEV.P('Total 2023'!C56,'Total 2023'!D56,'Total 2023'!E56,'Total 2023'!F56,'Total 2023'!G56,'Total 2023'!K56,'Total 2023'!L56,'Total 2023'!P56,'Total 2023'!Q56,'Total 2023'!R56)</f>
        <v>0.47140452079103168</v>
      </c>
    </row>
    <row r="55" spans="1:5" x14ac:dyDescent="0.3">
      <c r="A55" t="s">
        <v>69</v>
      </c>
      <c r="B55" s="186">
        <f>SUM('Total 2023'!B57,'Total 2023'!I57,'Total 2023'!J57,'Total 2023'!M57,'Total 2023'!N57,'Total 2023'!S57,'Total 2023'!T57,'Total 2023'!U57)/'Aktivitätsdominanz pH &lt;&gt;7'!$L$4*100</f>
        <v>0.15026296018031557</v>
      </c>
      <c r="C55" s="186">
        <f>SUM('Total 2023'!C57,'Total 2023'!D57,'Total 2023'!E57,'Total 2023'!F57,'Total 2023'!G57,'Total 2023'!K57,'Total 2023'!L57,'Total 2023'!P57,'Total 2023'!Q57,'Total 2023'!R57)/'Aktivitätsdominanz pH &lt;&gt;7'!$L$5*100</f>
        <v>0.97861544037694814</v>
      </c>
      <c r="D55">
        <f>_xlfn.STDEV.P('Total 2023'!B57,'Total 2023'!I57,'Total 2023'!J57,'Total 2023'!M57,'Total 2023'!N57,'Total 2023'!S57,'Total 2023'!T57,'Total 2023'!U57)</f>
        <v>0</v>
      </c>
      <c r="E55">
        <f>_xlfn.STDEV.P('Total 2023'!C57,'Total 2023'!D57,'Total 2023'!E57,'Total 2023'!F57,'Total 2023'!G57,'Total 2023'!K57,'Total 2023'!L57,'Total 2023'!P57,'Total 2023'!Q57,'Total 2023'!R57)</f>
        <v>4.5460605656619517</v>
      </c>
    </row>
    <row r="56" spans="1:5" x14ac:dyDescent="0.3">
      <c r="A56" t="s">
        <v>70</v>
      </c>
      <c r="B56" s="186">
        <f>SUM('Total 2023'!B58,'Total 2023'!I58,'Total 2023'!J58,'Total 2023'!M58,'Total 2023'!N58,'Total 2023'!S58,'Total 2023'!T58,'Total 2023'!U58)/'Aktivitätsdominanz pH &lt;&gt;7'!$L$4*100</f>
        <v>1.8782870022539442</v>
      </c>
      <c r="C56" s="186">
        <f>SUM('Total 2023'!C58,'Total 2023'!D58,'Total 2023'!E58,'Total 2023'!F58,'Total 2023'!G58,'Total 2023'!K58,'Total 2023'!L58,'Total 2023'!P58,'Total 2023'!Q58,'Total 2023'!R58)/'Aktivitätsdominanz pH &lt;&gt;7'!$L$5*100</f>
        <v>2.790866255889815</v>
      </c>
      <c r="D56">
        <f>_xlfn.STDEV.P('Total 2023'!B58,'Total 2023'!I58,'Total 2023'!J58,'Total 2023'!M58,'Total 2023'!N58,'Total 2023'!S58,'Total 2023'!T58,'Total 2023'!U58)</f>
        <v>11.5</v>
      </c>
      <c r="E56">
        <f>_xlfn.STDEV.P('Total 2023'!C58,'Total 2023'!D58,'Total 2023'!E58,'Total 2023'!F58,'Total 2023'!G58,'Total 2023'!K58,'Total 2023'!L58,'Total 2023'!P58,'Total 2023'!Q58,'Total 2023'!R58)</f>
        <v>20.07952937695503</v>
      </c>
    </row>
    <row r="57" spans="1:5" x14ac:dyDescent="0.3">
      <c r="A57" s="227" t="s">
        <v>71</v>
      </c>
      <c r="B57" s="228">
        <f>SUM('Total 2023'!B59,'Total 2023'!I59,'Total 2023'!J59,'Total 2023'!M59,'Total 2023'!N59,'Total 2023'!S59,'Total 2023'!T59,'Total 2023'!U59)/'Aktivitätsdominanz pH &lt;&gt;7'!$L$4*100</f>
        <v>15.627347858752819</v>
      </c>
      <c r="C57" s="228">
        <f>SUM('Total 2023'!C59,'Total 2023'!D59,'Total 2023'!E59,'Total 2023'!F59,'Total 2023'!G59,'Total 2023'!K59,'Total 2023'!L59,'Total 2023'!P59,'Total 2023'!Q59,'Total 2023'!R59)/'Aktivitätsdominanz pH &lt;&gt;7'!$L$5*100</f>
        <v>16.237767306995288</v>
      </c>
      <c r="D57">
        <f>_xlfn.STDEV.P('Total 2023'!B59,'Total 2023'!I59,'Total 2023'!J59,'Total 2023'!M59,'Total 2023'!N59,'Total 2023'!S59,'Total 2023'!T59,'Total 2023'!U59)</f>
        <v>44.758763820904505</v>
      </c>
      <c r="E57">
        <f>_xlfn.STDEV.P('Total 2023'!C59,'Total 2023'!D59,'Total 2023'!E59,'Total 2023'!F59,'Total 2023'!G59,'Total 2023'!K59,'Total 2023'!L59,'Total 2023'!P59,'Total 2023'!Q59,'Total 2023'!R59)</f>
        <v>51.293876129564062</v>
      </c>
    </row>
    <row r="58" spans="1:5" x14ac:dyDescent="0.3">
      <c r="A58" s="227" t="s">
        <v>72</v>
      </c>
      <c r="B58" s="228">
        <f>SUM('Total 2023'!B60,'Total 2023'!I60,'Total 2023'!J60,'Total 2023'!M60,'Total 2023'!N60,'Total 2023'!S60,'Total 2023'!T60,'Total 2023'!U60)/'Aktivitätsdominanz pH &lt;&gt;7'!$L$4*100</f>
        <v>6.4613072877535691</v>
      </c>
      <c r="C58" s="186">
        <f>SUM('Total 2023'!C60,'Total 2023'!D60,'Total 2023'!E60,'Total 2023'!F60,'Total 2023'!G60,'Total 2023'!K60,'Total 2023'!L60,'Total 2023'!P60,'Total 2023'!Q60,'Total 2023'!R60)/'Aktivitätsdominanz pH &lt;&gt;7'!$L$5*100</f>
        <v>1.0873504893077202</v>
      </c>
      <c r="D58">
        <f>_xlfn.STDEV.P('Total 2023'!B60,'Total 2023'!I60,'Total 2023'!J60,'Total 2023'!M60,'Total 2023'!N60,'Total 2023'!S60,'Total 2023'!T60,'Total 2023'!U60)</f>
        <v>17</v>
      </c>
      <c r="E58">
        <f>_xlfn.STDEV.P('Total 2023'!C60,'Total 2023'!D60,'Total 2023'!E60,'Total 2023'!F60,'Total 2023'!G60,'Total 2023'!K60,'Total 2023'!L60,'Total 2023'!P60,'Total 2023'!Q60,'Total 2023'!R60)</f>
        <v>2.2776083947860748</v>
      </c>
    </row>
    <row r="59" spans="1:5" x14ac:dyDescent="0.3">
      <c r="A59" t="s">
        <v>73</v>
      </c>
      <c r="B59" s="186">
        <f>SUM('Total 2023'!B61,'Total 2023'!I61,'Total 2023'!J61,'Total 2023'!M61,'Total 2023'!N61,'Total 2023'!S61,'Total 2023'!T61,'Total 2023'!U61)/'Aktivitätsdominanz pH &lt;&gt;7'!$L$4*100</f>
        <v>0.37565740045078888</v>
      </c>
      <c r="C59" s="186">
        <f>SUM('Total 2023'!C61,'Total 2023'!D61,'Total 2023'!E61,'Total 2023'!F61,'Total 2023'!G61,'Total 2023'!K61,'Total 2023'!L61,'Total 2023'!P61,'Total 2023'!Q61,'Total 2023'!R61)/'Aktivitätsdominanz pH &lt;&gt;7'!$L$5*100</f>
        <v>0.50743022834360274</v>
      </c>
      <c r="D59">
        <f>_xlfn.STDEV.P('Total 2023'!B61,'Total 2023'!I61,'Total 2023'!J61,'Total 2023'!M61,'Total 2023'!N61,'Total 2023'!S61,'Total 2023'!T61,'Total 2023'!U61)</f>
        <v>0</v>
      </c>
      <c r="E59">
        <f>_xlfn.STDEV.P('Total 2023'!C61,'Total 2023'!D61,'Total 2023'!E61,'Total 2023'!F61,'Total 2023'!G61,'Total 2023'!K61,'Total 2023'!L61,'Total 2023'!P61,'Total 2023'!Q61,'Total 2023'!R61)</f>
        <v>3.7712361663282534</v>
      </c>
    </row>
    <row r="60" spans="1:5" x14ac:dyDescent="0.3">
      <c r="A60" s="227" t="s">
        <v>74</v>
      </c>
      <c r="B60" s="228">
        <f>SUM('Total 2023'!B62,'Total 2023'!I62,'Total 2023'!J62,'Total 2023'!M62,'Total 2023'!N62,'Total 2023'!S62,'Total 2023'!T62,'Total 2023'!U62)/'Aktivitätsdominanz pH &lt;&gt;7'!$L$4*100</f>
        <v>6.0105184072126221</v>
      </c>
      <c r="C60" s="186">
        <f>SUM('Total 2023'!C62,'Total 2023'!D62,'Total 2023'!E62,'Total 2023'!F62,'Total 2023'!G62,'Total 2023'!K62,'Total 2023'!L62,'Total 2023'!P62,'Total 2023'!Q62,'Total 2023'!R62)/'Aktivitätsdominanz pH &lt;&gt;7'!$L$5*100</f>
        <v>2.3559260601667269</v>
      </c>
      <c r="D60">
        <f>_xlfn.STDEV.P('Total 2023'!B62,'Total 2023'!I62,'Total 2023'!J62,'Total 2023'!M62,'Total 2023'!N62,'Total 2023'!S62,'Total 2023'!T62,'Total 2023'!U62)</f>
        <v>23.612614331233114</v>
      </c>
      <c r="E60">
        <f>_xlfn.STDEV.P('Total 2023'!C62,'Total 2023'!D62,'Total 2023'!E62,'Total 2023'!F62,'Total 2023'!G62,'Total 2023'!K62,'Total 2023'!L62,'Total 2023'!P62,'Total 2023'!Q62,'Total 2023'!R62)</f>
        <v>17.490522214815051</v>
      </c>
    </row>
    <row r="61" spans="1:5" x14ac:dyDescent="0.3">
      <c r="A61" t="s">
        <v>75</v>
      </c>
      <c r="B61" s="186">
        <f>SUM('Total 2023'!B63,'Total 2023'!I63,'Total 2023'!J63,'Total 2023'!M63,'Total 2023'!N63,'Total 2023'!S63,'Total 2023'!T63,'Total 2023'!U63)/'Aktivitätsdominanz pH &lt;&gt;7'!$L$4*100</f>
        <v>0</v>
      </c>
      <c r="C61" s="186">
        <f>SUM('Total 2023'!C63,'Total 2023'!D63,'Total 2023'!E63,'Total 2023'!F63,'Total 2023'!G63,'Total 2023'!K63,'Total 2023'!L63,'Total 2023'!P63,'Total 2023'!Q63,'Total 2023'!R63)/'Aktivitätsdominanz pH &lt;&gt;7'!$L$5*100</f>
        <v>3.6245016310257339E-2</v>
      </c>
      <c r="D61" t="e">
        <f>_xlfn.STDEV.P('Total 2023'!B63,'Total 2023'!I63,'Total 2023'!J63,'Total 2023'!M63,'Total 2023'!N63,'Total 2023'!S63,'Total 2023'!T63,'Total 2023'!U63)</f>
        <v>#DIV/0!</v>
      </c>
      <c r="E61">
        <f>_xlfn.STDEV.P('Total 2023'!C63,'Total 2023'!D63,'Total 2023'!E63,'Total 2023'!F63,'Total 2023'!G63,'Total 2023'!K63,'Total 2023'!L63,'Total 2023'!P63,'Total 2023'!Q63,'Total 2023'!R63)</f>
        <v>0</v>
      </c>
    </row>
    <row r="62" spans="1:5" x14ac:dyDescent="0.3">
      <c r="A62" t="s">
        <v>76</v>
      </c>
      <c r="B62" s="186">
        <f>SUM('Total 2023'!B64,'Total 2023'!I64,'Total 2023'!J64,'Total 2023'!M64,'Total 2023'!N64,'Total 2023'!S64,'Total 2023'!T64,'Total 2023'!U64)/'Aktivitätsdominanz pH &lt;&gt;7'!$L$4*100</f>
        <v>1.5026296018031555</v>
      </c>
      <c r="C62" s="186">
        <f>SUM('Total 2023'!C64,'Total 2023'!D64,'Total 2023'!E64,'Total 2023'!F64,'Total 2023'!G64,'Total 2023'!K64,'Total 2023'!L64,'Total 2023'!P64,'Total 2023'!Q64,'Total 2023'!R64)/'Aktivitätsdominanz pH &lt;&gt;7'!$L$5*100</f>
        <v>1.268575570859007</v>
      </c>
      <c r="D62">
        <f>_xlfn.STDEV.P('Total 2023'!B64,'Total 2023'!I64,'Total 2023'!J64,'Total 2023'!M64,'Total 2023'!N64,'Total 2023'!S64,'Total 2023'!T64,'Total 2023'!U64)</f>
        <v>0</v>
      </c>
      <c r="E62">
        <f>_xlfn.STDEV.P('Total 2023'!C64,'Total 2023'!D64,'Total 2023'!E64,'Total 2023'!F64,'Total 2023'!G64,'Total 2023'!K64,'Total 2023'!L64,'Total 2023'!P64,'Total 2023'!Q64,'Total 2023'!R64)</f>
        <v>2.4944382578492941</v>
      </c>
    </row>
    <row r="63" spans="1:5" x14ac:dyDescent="0.3">
      <c r="A63" t="s">
        <v>77</v>
      </c>
      <c r="B63" s="186">
        <f>SUM('Total 2023'!B65,'Total 2023'!I65,'Total 2023'!J65,'Total 2023'!M65,'Total 2023'!N65,'Total 2023'!S65,'Total 2023'!T65,'Total 2023'!U65)/'Aktivitätsdominanz pH &lt;&gt;7'!$L$4*100</f>
        <v>0</v>
      </c>
      <c r="C63" s="186">
        <f>SUM('Total 2023'!C65,'Total 2023'!D65,'Total 2023'!E65,'Total 2023'!F65,'Total 2023'!G65,'Total 2023'!K65,'Total 2023'!L65,'Total 2023'!P65,'Total 2023'!Q65,'Total 2023'!R65)/'Aktivitätsdominanz pH &lt;&gt;7'!$L$5*100</f>
        <v>3.6245016310257339E-2</v>
      </c>
      <c r="D63" t="e">
        <f>_xlfn.STDEV.P('Total 2023'!B65,'Total 2023'!I65,'Total 2023'!J65,'Total 2023'!M65,'Total 2023'!N65,'Total 2023'!S65,'Total 2023'!T65,'Total 2023'!U65)</f>
        <v>#DIV/0!</v>
      </c>
      <c r="E63">
        <f>_xlfn.STDEV.P('Total 2023'!C65,'Total 2023'!D65,'Total 2023'!E65,'Total 2023'!F65,'Total 2023'!G65,'Total 2023'!K65,'Total 2023'!L65,'Total 2023'!P65,'Total 2023'!Q65,'Total 2023'!R65)</f>
        <v>0</v>
      </c>
    </row>
    <row r="64" spans="1:5" x14ac:dyDescent="0.3">
      <c r="A64" t="s">
        <v>99</v>
      </c>
      <c r="B64" s="186">
        <f>SUM('Total 2023'!B66,'Total 2023'!I66,'Total 2023'!J66,'Total 2023'!M66,'Total 2023'!N66,'Total 2023'!S66,'Total 2023'!T66,'Total 2023'!U66)/'Aktivitätsdominanz pH &lt;&gt;7'!$L$4*100</f>
        <v>7.5131480090157785E-2</v>
      </c>
      <c r="C64" s="186">
        <f>SUM('Total 2023'!C66,'Total 2023'!D66,'Total 2023'!E66,'Total 2023'!F66,'Total 2023'!G66,'Total 2023'!K66,'Total 2023'!L66,'Total 2023'!P66,'Total 2023'!Q66,'Total 2023'!R66)/'Aktivitätsdominanz pH &lt;&gt;7'!$L$5*100</f>
        <v>0</v>
      </c>
      <c r="D64">
        <f>_xlfn.STDEV.P('Total 2023'!B66,'Total 2023'!I66,'Total 2023'!J66,'Total 2023'!M66,'Total 2023'!N66,'Total 2023'!S66,'Total 2023'!T66,'Total 2023'!U66)</f>
        <v>0</v>
      </c>
      <c r="E64" t="e">
        <f>_xlfn.STDEV.P('Total 2023'!C66,'Total 2023'!D66,'Total 2023'!E66,'Total 2023'!F66,'Total 2023'!G66,'Total 2023'!K66,'Total 2023'!L66,'Total 2023'!P66,'Total 2023'!Q66,'Total 2023'!R66)</f>
        <v>#DIV/0!</v>
      </c>
    </row>
    <row r="65" spans="1:5" x14ac:dyDescent="0.3">
      <c r="A65" t="s">
        <v>100</v>
      </c>
      <c r="B65" s="186">
        <f>SUM('Total 2023'!B67,'Total 2023'!I67,'Total 2023'!J67,'Total 2023'!M67,'Total 2023'!N67,'Total 2023'!S67,'Total 2023'!T67,'Total 2023'!U67)/'Aktivitätsdominanz pH &lt;&gt;7'!$L$4*100</f>
        <v>0</v>
      </c>
      <c r="C65" s="186">
        <f>SUM('Total 2023'!C67,'Total 2023'!D67,'Total 2023'!E67,'Total 2023'!F67,'Total 2023'!G67,'Total 2023'!K67,'Total 2023'!L67,'Total 2023'!P67,'Total 2023'!Q67,'Total 2023'!R67)/'Aktivitätsdominanz pH &lt;&gt;7'!$L$5*100</f>
        <v>0.32620514679231605</v>
      </c>
      <c r="D65" t="e">
        <f>_xlfn.STDEV.P('Total 2023'!B67,'Total 2023'!I67,'Total 2023'!J67,'Total 2023'!M67,'Total 2023'!N67,'Total 2023'!S67,'Total 2023'!T67,'Total 2023'!U67)</f>
        <v>#DIV/0!</v>
      </c>
      <c r="E65">
        <f>_xlfn.STDEV.P('Total 2023'!C67,'Total 2023'!D67,'Total 2023'!E67,'Total 2023'!F67,'Total 2023'!G67,'Total 2023'!K67,'Total 2023'!L67,'Total 2023'!P67,'Total 2023'!Q67,'Total 2023'!R67)</f>
        <v>0</v>
      </c>
    </row>
    <row r="66" spans="1:5" x14ac:dyDescent="0.3">
      <c r="A66" t="s">
        <v>78</v>
      </c>
      <c r="B66" s="186">
        <f>SUM('Total 2023'!B68,'Total 2023'!I68,'Total 2023'!J68,'Total 2023'!M68,'Total 2023'!N68,'Total 2023'!S68,'Total 2023'!T68,'Total 2023'!U68)/'Aktivitätsdominanz pH &lt;&gt;7'!$L$4*100</f>
        <v>7.5131480090157785E-2</v>
      </c>
      <c r="C66" s="186">
        <f>SUM('Total 2023'!C68,'Total 2023'!D68,'Total 2023'!E68,'Total 2023'!F68,'Total 2023'!G68,'Total 2023'!K68,'Total 2023'!L68,'Total 2023'!P68,'Total 2023'!Q68,'Total 2023'!R68)/'Aktivitätsdominanz pH &lt;&gt;7'!$L$5*100</f>
        <v>7.2490032620514677E-2</v>
      </c>
      <c r="D66">
        <f>_xlfn.STDEV.P('Total 2023'!B68,'Total 2023'!I68,'Total 2023'!J68,'Total 2023'!M68,'Total 2023'!N68,'Total 2023'!S68,'Total 2023'!T68,'Total 2023'!U68)</f>
        <v>0</v>
      </c>
      <c r="E66">
        <f>_xlfn.STDEV.P('Total 2023'!C68,'Total 2023'!D68,'Total 2023'!E68,'Total 2023'!F68,'Total 2023'!G68,'Total 2023'!K68,'Total 2023'!L68,'Total 2023'!P68,'Total 2023'!Q68,'Total 2023'!R68)</f>
        <v>0</v>
      </c>
    </row>
    <row r="67" spans="1:5" x14ac:dyDescent="0.3">
      <c r="A67" t="s">
        <v>79</v>
      </c>
      <c r="B67" s="186">
        <f>SUM('Total 2023'!B69,'Total 2023'!I69,'Total 2023'!J69,'Total 2023'!M69,'Total 2023'!N69,'Total 2023'!S69,'Total 2023'!T69,'Total 2023'!U69)/'Aktivitätsdominanz pH &lt;&gt;7'!$L$4*100</f>
        <v>1.5777610818933134</v>
      </c>
      <c r="C67" s="186">
        <f>SUM('Total 2023'!C69,'Total 2023'!D69,'Total 2023'!E69,'Total 2023'!F69,'Total 2023'!G69,'Total 2023'!K69,'Total 2023'!L69,'Total 2023'!P69,'Total 2023'!Q69,'Total 2023'!R69)/'Aktivitätsdominanz pH &lt;&gt;7'!$L$5*100</f>
        <v>2.8271112722000726</v>
      </c>
      <c r="D67">
        <f>_xlfn.STDEV.P('Total 2023'!B69,'Total 2023'!I69,'Total 2023'!J69,'Total 2023'!M69,'Total 2023'!N69,'Total 2023'!S69,'Total 2023'!T69,'Total 2023'!U69)</f>
        <v>3.54400902933387</v>
      </c>
      <c r="E67">
        <f>_xlfn.STDEV.P('Total 2023'!C69,'Total 2023'!D69,'Total 2023'!E69,'Total 2023'!F69,'Total 2023'!G69,'Total 2023'!K69,'Total 2023'!L69,'Total 2023'!P69,'Total 2023'!Q69,'Total 2023'!R69)</f>
        <v>9.9888827091811319</v>
      </c>
    </row>
    <row r="68" spans="1:5" x14ac:dyDescent="0.3">
      <c r="A68" t="s">
        <v>80</v>
      </c>
      <c r="B68" s="186">
        <f>SUM('Total 2023'!B70,'Total 2023'!I70,'Total 2023'!J70,'Total 2023'!M70,'Total 2023'!N70,'Total 2023'!S70,'Total 2023'!T70,'Total 2023'!U70)/'Aktivitätsdominanz pH &lt;&gt;7'!$L$4*100</f>
        <v>0.75131480090157776</v>
      </c>
      <c r="C68" s="186">
        <f>SUM('Total 2023'!C70,'Total 2023'!D70,'Total 2023'!E70,'Total 2023'!F70,'Total 2023'!G70,'Total 2023'!K70,'Total 2023'!L70,'Total 2023'!P70,'Total 2023'!Q70,'Total 2023'!R70)/'Aktivitätsdominanz pH &lt;&gt;7'!$L$5*100</f>
        <v>0.76114534251540411</v>
      </c>
      <c r="D68">
        <f>_xlfn.STDEV.P('Total 2023'!B70,'Total 2023'!I70,'Total 2023'!J70,'Total 2023'!M70,'Total 2023'!N70,'Total 2023'!S70,'Total 2023'!T70,'Total 2023'!U70)</f>
        <v>2</v>
      </c>
      <c r="E68">
        <f>_xlfn.STDEV.P('Total 2023'!C70,'Total 2023'!D70,'Total 2023'!E70,'Total 2023'!F70,'Total 2023'!G70,'Total 2023'!K70,'Total 2023'!L70,'Total 2023'!P70,'Total 2023'!Q70,'Total 2023'!R70)</f>
        <v>1.9390719429665315</v>
      </c>
    </row>
    <row r="69" spans="1:5" x14ac:dyDescent="0.3">
      <c r="A69" t="s">
        <v>101</v>
      </c>
      <c r="B69" s="186">
        <f>SUM('Total 2023'!B71,'Total 2023'!I71,'Total 2023'!J71,'Total 2023'!M71,'Total 2023'!N71,'Total 2023'!S71,'Total 2023'!T71,'Total 2023'!U71)/'Aktivitätsdominanz pH &lt;&gt;7'!$L$4*100</f>
        <v>0.52592036063110448</v>
      </c>
      <c r="C69" s="186">
        <f>SUM('Total 2023'!C71,'Total 2023'!D71,'Total 2023'!E71,'Total 2023'!F71,'Total 2023'!G71,'Total 2023'!K71,'Total 2023'!L71,'Total 2023'!P71,'Total 2023'!Q71,'Total 2023'!R71)/'Aktivitätsdominanz pH &lt;&gt;7'!$L$5*100</f>
        <v>0</v>
      </c>
      <c r="D69">
        <f>_xlfn.STDEV.P('Total 2023'!B71,'Total 2023'!I71,'Total 2023'!J71,'Total 2023'!M71,'Total 2023'!N71,'Total 2023'!S71,'Total 2023'!T71,'Total 2023'!U71)</f>
        <v>0</v>
      </c>
      <c r="E69" t="e">
        <f>_xlfn.STDEV.P('Total 2023'!C71,'Total 2023'!D71,'Total 2023'!E71,'Total 2023'!F71,'Total 2023'!G71,'Total 2023'!K71,'Total 2023'!L71,'Total 2023'!P71,'Total 2023'!Q71,'Total 2023'!R71)</f>
        <v>#DIV/0!</v>
      </c>
    </row>
    <row r="70" spans="1:5" x14ac:dyDescent="0.3">
      <c r="A70" t="s">
        <v>81</v>
      </c>
      <c r="B70" s="186">
        <f>SUM('Total 2023'!B72,'Total 2023'!I72,'Total 2023'!J72,'Total 2023'!M72,'Total 2023'!N72,'Total 2023'!S72,'Total 2023'!T72,'Total 2023'!U72)/'Aktivitätsdominanz pH &lt;&gt;7'!$L$4*100</f>
        <v>7.5131480090157785E-2</v>
      </c>
      <c r="C70" s="186">
        <f>SUM('Total 2023'!C72,'Total 2023'!D72,'Total 2023'!E72,'Total 2023'!F72,'Total 2023'!G72,'Total 2023'!K72,'Total 2023'!L72,'Total 2023'!P72,'Total 2023'!Q72,'Total 2023'!R72)/'Aktivitätsdominanz pH &lt;&gt;7'!$L$5*100</f>
        <v>0.39869517941283072</v>
      </c>
      <c r="D70">
        <f>_xlfn.STDEV.P('Total 2023'!B72,'Total 2023'!I72,'Total 2023'!J72,'Total 2023'!M72,'Total 2023'!N72,'Total 2023'!S72,'Total 2023'!T72,'Total 2023'!U72)</f>
        <v>0</v>
      </c>
      <c r="E70">
        <f>_xlfn.STDEV.P('Total 2023'!C72,'Total 2023'!D72,'Total 2023'!E72,'Total 2023'!F72,'Total 2023'!G72,'Total 2023'!K72,'Total 2023'!L72,'Total 2023'!P72,'Total 2023'!Q72,'Total 2023'!R72)</f>
        <v>0</v>
      </c>
    </row>
    <row r="71" spans="1:5" x14ac:dyDescent="0.3">
      <c r="A71" t="s">
        <v>82</v>
      </c>
      <c r="B71" s="186">
        <f>SUM('Total 2023'!B73,'Total 2023'!I73,'Total 2023'!J73,'Total 2023'!M73,'Total 2023'!N73,'Total 2023'!S73,'Total 2023'!T73,'Total 2023'!U73)/'Aktivitätsdominanz pH &lt;&gt;7'!$L$4*100</f>
        <v>0.30052592036063114</v>
      </c>
      <c r="C71" s="186">
        <f>SUM('Total 2023'!C73,'Total 2023'!D73,'Total 2023'!E73,'Total 2023'!F73,'Total 2023'!G73,'Total 2023'!K73,'Total 2023'!L73,'Total 2023'!P73,'Total 2023'!Q73,'Total 2023'!R73)/'Aktivitätsdominanz pH &lt;&gt;7'!$L$5*100</f>
        <v>0</v>
      </c>
      <c r="D71">
        <f>_xlfn.STDEV.P('Total 2023'!B73,'Total 2023'!I73,'Total 2023'!J73,'Total 2023'!M73,'Total 2023'!N73,'Total 2023'!S73,'Total 2023'!T73,'Total 2023'!U73)</f>
        <v>0</v>
      </c>
      <c r="E71" t="e">
        <f>_xlfn.STDEV.P('Total 2023'!C73,'Total 2023'!D73,'Total 2023'!E73,'Total 2023'!F73,'Total 2023'!G73,'Total 2023'!K73,'Total 2023'!L73,'Total 2023'!P73,'Total 2023'!Q73,'Total 2023'!R73)</f>
        <v>#DIV/0!</v>
      </c>
    </row>
    <row r="72" spans="1:5" x14ac:dyDescent="0.3">
      <c r="A72" t="s">
        <v>83</v>
      </c>
      <c r="B72" s="186">
        <f>SUM('Total 2023'!B74,'Total 2023'!I74,'Total 2023'!J74,'Total 2023'!M74,'Total 2023'!N74,'Total 2023'!S74,'Total 2023'!T74,'Total 2023'!U74)/'Aktivitätsdominanz pH &lt;&gt;7'!$L$4*100</f>
        <v>1.4274981217129978</v>
      </c>
      <c r="C72" s="186">
        <f>SUM('Total 2023'!C74,'Total 2023'!D74,'Total 2023'!E74,'Total 2023'!F74,'Total 2023'!G74,'Total 2023'!K74,'Total 2023'!L74,'Total 2023'!P74,'Total 2023'!Q74,'Total 2023'!R74)/'Aktivitätsdominanz pH &lt;&gt;7'!$L$5*100</f>
        <v>0</v>
      </c>
      <c r="D72">
        <f>_xlfn.STDEV.P('Total 2023'!B74,'Total 2023'!I74,'Total 2023'!J74,'Total 2023'!M74,'Total 2023'!N74,'Total 2023'!S74,'Total 2023'!T74,'Total 2023'!U74)</f>
        <v>8.5</v>
      </c>
      <c r="E72" t="e">
        <f>_xlfn.STDEV.P('Total 2023'!C74,'Total 2023'!D74,'Total 2023'!E74,'Total 2023'!F74,'Total 2023'!G74,'Total 2023'!K74,'Total 2023'!L74,'Total 2023'!P74,'Total 2023'!Q74,'Total 2023'!R74)</f>
        <v>#DIV/0!</v>
      </c>
    </row>
    <row r="73" spans="1:5" x14ac:dyDescent="0.3">
      <c r="A73" t="s">
        <v>84</v>
      </c>
      <c r="B73" s="186">
        <f>SUM('Total 2023'!B75,'Total 2023'!I75,'Total 2023'!J75,'Total 2023'!M75,'Total 2023'!N75,'Total 2023'!S75,'Total 2023'!T75,'Total 2023'!U75)/'Aktivitätsdominanz pH &lt;&gt;7'!$L$4*100</f>
        <v>2.4793388429752068</v>
      </c>
      <c r="C73" s="186">
        <f>SUM('Total 2023'!C75,'Total 2023'!D75,'Total 2023'!E75,'Total 2023'!F75,'Total 2023'!G75,'Total 2023'!K75,'Total 2023'!L75,'Total 2023'!P75,'Total 2023'!Q75,'Total 2023'!R75)/'Aktivitätsdominanz pH &lt;&gt;7'!$L$5*100</f>
        <v>0</v>
      </c>
      <c r="D73">
        <f>_xlfn.STDEV.P('Total 2023'!B75,'Total 2023'!I75,'Total 2023'!J75,'Total 2023'!M75,'Total 2023'!N75,'Total 2023'!S75,'Total 2023'!T75,'Total 2023'!U75)</f>
        <v>15.5</v>
      </c>
      <c r="E73" t="e">
        <f>_xlfn.STDEV.P('Total 2023'!C75,'Total 2023'!D75,'Total 2023'!E75,'Total 2023'!F75,'Total 2023'!G75,'Total 2023'!K75,'Total 2023'!L75,'Total 2023'!P75,'Total 2023'!Q75,'Total 2023'!R75)</f>
        <v>#DIV/0!</v>
      </c>
    </row>
    <row r="74" spans="1:5" x14ac:dyDescent="0.3">
      <c r="A74" t="s">
        <v>85</v>
      </c>
      <c r="B74" s="186">
        <f>SUM('Total 2023'!B76,'Total 2023'!I76,'Total 2023'!J76,'Total 2023'!M76,'Total 2023'!N76,'Total 2023'!S76,'Total 2023'!T76,'Total 2023'!U76)/'Aktivitätsdominanz pH &lt;&gt;7'!$L$4*100</f>
        <v>0.67618332081141996</v>
      </c>
      <c r="C74" s="186">
        <f>SUM('Total 2023'!C76,'Total 2023'!D76,'Total 2023'!E76,'Total 2023'!F76,'Total 2023'!G76,'Total 2023'!K76,'Total 2023'!L76,'Total 2023'!P76,'Total 2023'!Q76,'Total 2023'!R76)/'Aktivitätsdominanz pH &lt;&gt;7'!$L$5*100</f>
        <v>0.10873504893077202</v>
      </c>
      <c r="D74">
        <f>_xlfn.STDEV.P('Total 2023'!B76,'Total 2023'!I76,'Total 2023'!J76,'Total 2023'!M76,'Total 2023'!N76,'Total 2023'!S76,'Total 2023'!T76,'Total 2023'!U76)</f>
        <v>3.5</v>
      </c>
      <c r="E74">
        <f>_xlfn.STDEV.P('Total 2023'!C76,'Total 2023'!D76,'Total 2023'!E76,'Total 2023'!F76,'Total 2023'!G76,'Total 2023'!K76,'Total 2023'!L76,'Total 2023'!P76,'Total 2023'!Q76,'Total 2023'!R76)</f>
        <v>0</v>
      </c>
    </row>
    <row r="75" spans="1:5" x14ac:dyDescent="0.3">
      <c r="A75" t="s">
        <v>86</v>
      </c>
      <c r="B75" s="186">
        <f>SUM('Total 2023'!B77,'Total 2023'!I77,'Total 2023'!J77,'Total 2023'!M77,'Total 2023'!N77,'Total 2023'!S77,'Total 2023'!T77,'Total 2023'!U77)/'Aktivitätsdominanz pH &lt;&gt;7'!$L$4*100</f>
        <v>7.5131480090157785E-2</v>
      </c>
      <c r="C75" s="186">
        <f>SUM('Total 2023'!C77,'Total 2023'!D77,'Total 2023'!E77,'Total 2023'!F77,'Total 2023'!G77,'Total 2023'!K77,'Total 2023'!L77,'Total 2023'!P77,'Total 2023'!Q77,'Total 2023'!R77)/'Aktivitätsdominanz pH &lt;&gt;7'!$L$5*100</f>
        <v>3.6245016310257339E-2</v>
      </c>
      <c r="D75">
        <f>_xlfn.STDEV.P('Total 2023'!B77,'Total 2023'!I77,'Total 2023'!J77,'Total 2023'!M77,'Total 2023'!N77,'Total 2023'!S77,'Total 2023'!T77,'Total 2023'!U77)</f>
        <v>0</v>
      </c>
      <c r="E75">
        <f>_xlfn.STDEV.P('Total 2023'!C77,'Total 2023'!D77,'Total 2023'!E77,'Total 2023'!F77,'Total 2023'!G77,'Total 2023'!K77,'Total 2023'!L77,'Total 2023'!P77,'Total 2023'!Q77,'Total 2023'!R77)</f>
        <v>0</v>
      </c>
    </row>
    <row r="76" spans="1:5" x14ac:dyDescent="0.3">
      <c r="A76" t="s">
        <v>102</v>
      </c>
      <c r="B76" s="186">
        <f>SUM('Total 2023'!B78,'Total 2023'!I78,'Total 2023'!J78,'Total 2023'!M78,'Total 2023'!N78,'Total 2023'!S78,'Total 2023'!T78,'Total 2023'!U78)/'Aktivitätsdominanz pH &lt;&gt;7'!$L$4*100</f>
        <v>0</v>
      </c>
      <c r="C76" s="186">
        <f>SUM('Total 2023'!C78,'Total 2023'!D78,'Total 2023'!E78,'Total 2023'!F78,'Total 2023'!G78,'Total 2023'!K78,'Total 2023'!L78,'Total 2023'!P78,'Total 2023'!Q78,'Total 2023'!R78)/'Aktivitätsdominanz pH &lt;&gt;7'!$L$5*100</f>
        <v>3.6245016310257339E-2</v>
      </c>
      <c r="D76" t="e">
        <f>_xlfn.STDEV.P('Total 2023'!B78,'Total 2023'!I78,'Total 2023'!J78,'Total 2023'!M78,'Total 2023'!N78,'Total 2023'!S78,'Total 2023'!T78,'Total 2023'!U78)</f>
        <v>#DIV/0!</v>
      </c>
      <c r="E76">
        <f>_xlfn.STDEV.P('Total 2023'!C78,'Total 2023'!D78,'Total 2023'!E78,'Total 2023'!F78,'Total 2023'!G78,'Total 2023'!K78,'Total 2023'!L78,'Total 2023'!P78,'Total 2023'!Q78,'Total 2023'!R78)</f>
        <v>0</v>
      </c>
    </row>
    <row r="77" spans="1:5" x14ac:dyDescent="0.3">
      <c r="A77" t="s">
        <v>103</v>
      </c>
      <c r="B77" s="186">
        <f>SUM('Total 2023'!B79,'Total 2023'!I79,'Total 2023'!J79,'Total 2023'!M79,'Total 2023'!N79,'Total 2023'!S79,'Total 2023'!T79,'Total 2023'!U79)/'Aktivitätsdominanz pH &lt;&gt;7'!$L$4*100</f>
        <v>0</v>
      </c>
      <c r="C77" s="186">
        <f>SUM('Total 2023'!C79,'Total 2023'!D79,'Total 2023'!E79,'Total 2023'!F79,'Total 2023'!G79,'Total 2023'!K79,'Total 2023'!L79,'Total 2023'!P79,'Total 2023'!Q79,'Total 2023'!R79)/'Aktivitätsdominanz pH &lt;&gt;7'!$L$5*100</f>
        <v>3.6245016310257339E-2</v>
      </c>
      <c r="D77" t="e">
        <f>_xlfn.STDEV.P('Total 2023'!B79,'Total 2023'!I79,'Total 2023'!J79,'Total 2023'!M79,'Total 2023'!N79,'Total 2023'!S79,'Total 2023'!T79,'Total 2023'!U79)</f>
        <v>#DIV/0!</v>
      </c>
      <c r="E77">
        <f>_xlfn.STDEV.P('Total 2023'!C79,'Total 2023'!D79,'Total 2023'!E79,'Total 2023'!F79,'Total 2023'!G79,'Total 2023'!K79,'Total 2023'!L79,'Total 2023'!P79,'Total 2023'!Q79,'Total 2023'!R79)</f>
        <v>0</v>
      </c>
    </row>
    <row r="78" spans="1:5" x14ac:dyDescent="0.3">
      <c r="A78" t="s">
        <v>87</v>
      </c>
      <c r="B78" s="186">
        <f>SUM('Total 2023'!B80,'Total 2023'!I80,'Total 2023'!J80,'Total 2023'!M80,'Total 2023'!N80,'Total 2023'!S80,'Total 2023'!T80,'Total 2023'!U80)/'Aktivitätsdominanz pH &lt;&gt;7'!$L$4*100</f>
        <v>1.6528925619834711</v>
      </c>
      <c r="C78" s="186">
        <f>SUM('Total 2023'!C80,'Total 2023'!D80,'Total 2023'!E80,'Total 2023'!F80,'Total 2023'!G80,'Total 2023'!K80,'Total 2023'!L80,'Total 2023'!P80,'Total 2023'!Q80,'Total 2023'!R80)/'Aktivitätsdominanz pH &lt;&gt;7'!$L$5*100</f>
        <v>0.25371511417180137</v>
      </c>
      <c r="D78">
        <f>_xlfn.STDEV.P('Total 2023'!B80,'Total 2023'!I80,'Total 2023'!J80,'Total 2023'!M80,'Total 2023'!N80,'Total 2023'!S80,'Total 2023'!T80,'Total 2023'!U80)</f>
        <v>4.7842333648024411</v>
      </c>
      <c r="E78">
        <f>_xlfn.STDEV.P('Total 2023'!C80,'Total 2023'!D80,'Total 2023'!E80,'Total 2023'!F80,'Total 2023'!G80,'Total 2023'!K80,'Total 2023'!L80,'Total 2023'!P80,'Total 2023'!Q80,'Total 2023'!R80)</f>
        <v>0.4898979485566356</v>
      </c>
    </row>
    <row r="79" spans="1:5" x14ac:dyDescent="0.3">
      <c r="A79" t="s">
        <v>88</v>
      </c>
      <c r="B79" s="186">
        <f>SUM('Total 2023'!B81,'Total 2023'!I81,'Total 2023'!J81,'Total 2023'!M81,'Total 2023'!N81,'Total 2023'!S81,'Total 2023'!T81,'Total 2023'!U81)/'Aktivitätsdominanz pH &lt;&gt;7'!$L$4*100</f>
        <v>0.90157776108189325</v>
      </c>
      <c r="C79" s="186">
        <f>SUM('Total 2023'!C81,'Total 2023'!D81,'Total 2023'!E81,'Total 2023'!F81,'Total 2023'!G81,'Total 2023'!K81,'Total 2023'!L81,'Total 2023'!P81,'Total 2023'!Q81,'Total 2023'!R81)/'Aktivitätsdominanz pH &lt;&gt;7'!$L$5*100</f>
        <v>0.54367524465386008</v>
      </c>
      <c r="D79">
        <f>_xlfn.STDEV.P('Total 2023'!B81,'Total 2023'!I81,'Total 2023'!J81,'Total 2023'!M81,'Total 2023'!N81,'Total 2023'!S81,'Total 2023'!T81,'Total 2023'!U81)</f>
        <v>2.4494897427831779</v>
      </c>
      <c r="E79">
        <f>_xlfn.STDEV.P('Total 2023'!C81,'Total 2023'!D81,'Total 2023'!E81,'Total 2023'!F81,'Total 2023'!G81,'Total 2023'!K81,'Total 2023'!L81,'Total 2023'!P81,'Total 2023'!Q81,'Total 2023'!R81)</f>
        <v>2.5298221281347035</v>
      </c>
    </row>
    <row r="80" spans="1:5" x14ac:dyDescent="0.3">
      <c r="A80" t="s">
        <v>89</v>
      </c>
      <c r="B80" s="186">
        <f>SUM('Total 2023'!B82,'Total 2023'!I82,'Total 2023'!J82,'Total 2023'!M82,'Total 2023'!N82,'Total 2023'!S82,'Total 2023'!T82,'Total 2023'!U82)/'Aktivitätsdominanz pH &lt;&gt;7'!$L$4*100</f>
        <v>0.22539444027047331</v>
      </c>
      <c r="C80" s="186">
        <f>SUM('Total 2023'!C82,'Total 2023'!D82,'Total 2023'!E82,'Total 2023'!F82,'Total 2023'!G82,'Total 2023'!K82,'Total 2023'!L82,'Total 2023'!P82,'Total 2023'!Q82,'Total 2023'!R82)/'Aktivitätsdominanz pH &lt;&gt;7'!$L$5*100</f>
        <v>0.28996013048205871</v>
      </c>
      <c r="D80">
        <f>_xlfn.STDEV.P('Total 2023'!B82,'Total 2023'!I82,'Total 2023'!J82,'Total 2023'!M82,'Total 2023'!N82,'Total 2023'!S82,'Total 2023'!T82,'Total 2023'!U82)</f>
        <v>0</v>
      </c>
      <c r="E80">
        <f>_xlfn.STDEV.P('Total 2023'!C82,'Total 2023'!D82,'Total 2023'!E82,'Total 2023'!F82,'Total 2023'!G82,'Total 2023'!K82,'Total 2023'!L82,'Total 2023'!P82,'Total 2023'!Q82,'Total 2023'!R82)</f>
        <v>2.3570226039551585</v>
      </c>
    </row>
  </sheetData>
  <mergeCells count="10">
    <mergeCell ref="G8:H8"/>
    <mergeCell ref="G7:I7"/>
    <mergeCell ref="K7:M7"/>
    <mergeCell ref="K8:L8"/>
    <mergeCell ref="G3:K3"/>
    <mergeCell ref="H4:K4"/>
    <mergeCell ref="H5:K5"/>
    <mergeCell ref="L3:M3"/>
    <mergeCell ref="L4:M4"/>
    <mergeCell ref="L5:M5"/>
  </mergeCells>
  <pageMargins left="0.7" right="0.7" top="0.78740157499999996" bottom="0.78740157499999996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A0F9AB-1BBC-487B-BC42-030C7C878839}">
  <dimension ref="B1:AQ102"/>
  <sheetViews>
    <sheetView topLeftCell="B1" zoomScale="82" zoomScaleNormal="82" workbookViewId="0">
      <selection activeCell="V50" sqref="D2:V50"/>
    </sheetView>
  </sheetViews>
  <sheetFormatPr baseColWidth="10" defaultRowHeight="14.4" x14ac:dyDescent="0.3"/>
  <cols>
    <col min="2" max="2" width="33" style="155" bestFit="1" customWidth="1"/>
    <col min="3" max="3" width="35.77734375" bestFit="1" customWidth="1"/>
    <col min="4" max="4" width="24.77734375" bestFit="1" customWidth="1"/>
    <col min="5" max="6" width="4.21875" bestFit="1" customWidth="1"/>
    <col min="7" max="7" width="4.33203125" bestFit="1" customWidth="1"/>
    <col min="8" max="8" width="4.21875" bestFit="1" customWidth="1"/>
    <col min="9" max="17" width="4.33203125" bestFit="1" customWidth="1"/>
    <col min="18" max="19" width="5.109375" bestFit="1" customWidth="1"/>
    <col min="20" max="20" width="4.21875" bestFit="1" customWidth="1"/>
    <col min="21" max="22" width="4.33203125" bestFit="1" customWidth="1"/>
    <col min="23" max="23" width="7.5546875" bestFit="1" customWidth="1"/>
    <col min="24" max="24" width="14.88671875" customWidth="1"/>
    <col min="25" max="25" width="7.5546875" customWidth="1"/>
    <col min="26" max="26" width="4.88671875" customWidth="1"/>
    <col min="27" max="28" width="5.6640625" customWidth="1"/>
    <col min="29" max="29" width="6.6640625" customWidth="1"/>
    <col min="30" max="30" width="6.5546875" customWidth="1"/>
    <col min="31" max="31" width="8.21875" customWidth="1"/>
    <col min="32" max="32" width="7" customWidth="1"/>
    <col min="33" max="33" width="6.33203125" customWidth="1"/>
    <col min="34" max="34" width="6.6640625" customWidth="1"/>
    <col min="35" max="36" width="7.21875" customWidth="1"/>
    <col min="37" max="37" width="6.44140625" customWidth="1"/>
    <col min="38" max="38" width="3.33203125" bestFit="1" customWidth="1"/>
    <col min="39" max="39" width="3.44140625" bestFit="1" customWidth="1"/>
    <col min="40" max="41" width="3.6640625" customWidth="1"/>
    <col min="42" max="42" width="4.109375" customWidth="1"/>
    <col min="43" max="43" width="3.33203125" bestFit="1" customWidth="1"/>
  </cols>
  <sheetData>
    <row r="1" spans="2:43" ht="15" thickBot="1" x14ac:dyDescent="0.35"/>
    <row r="2" spans="2:43" ht="15" thickBot="1" x14ac:dyDescent="0.35">
      <c r="C2" s="171"/>
      <c r="D2" s="173" t="s">
        <v>746</v>
      </c>
      <c r="E2" s="159" t="s">
        <v>11</v>
      </c>
      <c r="F2" s="160" t="s">
        <v>12</v>
      </c>
      <c r="G2" s="160" t="s">
        <v>4</v>
      </c>
      <c r="H2" s="160" t="s">
        <v>20</v>
      </c>
      <c r="I2" s="160" t="s">
        <v>6</v>
      </c>
      <c r="J2" s="160" t="s">
        <v>5</v>
      </c>
      <c r="K2" s="160" t="s">
        <v>13</v>
      </c>
      <c r="L2" s="160" t="s">
        <v>19</v>
      </c>
      <c r="M2" s="160" t="s">
        <v>18</v>
      </c>
      <c r="N2" s="160" t="s">
        <v>7</v>
      </c>
      <c r="O2" s="160" t="s">
        <v>15</v>
      </c>
      <c r="P2" s="160" t="s">
        <v>14</v>
      </c>
      <c r="Q2" s="160" t="s">
        <v>16</v>
      </c>
      <c r="R2" s="160" t="s">
        <v>9</v>
      </c>
      <c r="S2" s="160" t="s">
        <v>8</v>
      </c>
      <c r="T2" s="160" t="s">
        <v>21</v>
      </c>
      <c r="U2" s="160" t="s">
        <v>22</v>
      </c>
      <c r="V2" s="160" t="s">
        <v>23</v>
      </c>
      <c r="W2" s="173" t="s">
        <v>717</v>
      </c>
      <c r="X2" s="52"/>
      <c r="Y2" s="230"/>
      <c r="Z2" s="230"/>
      <c r="AA2" s="230"/>
      <c r="AB2" s="230"/>
      <c r="AC2" s="230"/>
      <c r="AD2" s="230"/>
      <c r="AE2" s="230"/>
      <c r="AF2" s="230"/>
      <c r="AG2" s="230"/>
      <c r="AH2" s="230"/>
      <c r="AI2" s="230"/>
      <c r="AJ2" s="230"/>
      <c r="AK2" s="230"/>
      <c r="AL2" s="230"/>
      <c r="AM2" s="230"/>
      <c r="AN2" s="230"/>
      <c r="AO2" s="230"/>
      <c r="AP2" s="230"/>
      <c r="AQ2" s="230"/>
    </row>
    <row r="3" spans="2:43" x14ac:dyDescent="0.3">
      <c r="C3" s="171"/>
      <c r="D3" s="240" t="s">
        <v>691</v>
      </c>
      <c r="E3" s="170">
        <v>130</v>
      </c>
      <c r="F3" s="171">
        <v>60</v>
      </c>
      <c r="G3" s="171">
        <v>253</v>
      </c>
      <c r="H3" s="171">
        <v>113</v>
      </c>
      <c r="I3" s="171">
        <v>644</v>
      </c>
      <c r="J3" s="171">
        <v>142</v>
      </c>
      <c r="K3" s="171">
        <v>178</v>
      </c>
      <c r="L3" s="171">
        <v>250</v>
      </c>
      <c r="M3" s="171">
        <v>411</v>
      </c>
      <c r="N3" s="171">
        <v>131</v>
      </c>
      <c r="O3" s="171">
        <v>232</v>
      </c>
      <c r="P3" s="171">
        <v>145</v>
      </c>
      <c r="Q3" s="171">
        <v>352</v>
      </c>
      <c r="R3" s="171">
        <v>282</v>
      </c>
      <c r="S3" s="171">
        <v>453</v>
      </c>
      <c r="T3" s="171">
        <v>82</v>
      </c>
      <c r="U3" s="171">
        <v>189</v>
      </c>
      <c r="V3" s="171">
        <v>32</v>
      </c>
      <c r="W3" s="176">
        <f>SUM(E3:V3)</f>
        <v>4079</v>
      </c>
      <c r="X3" s="52"/>
      <c r="Y3" s="230"/>
      <c r="Z3" s="230"/>
      <c r="AA3" s="230"/>
      <c r="AB3" s="230"/>
      <c r="AC3" s="230"/>
      <c r="AD3" s="230"/>
      <c r="AE3" s="230"/>
      <c r="AF3" s="230"/>
      <c r="AG3" s="230"/>
      <c r="AH3" s="230"/>
      <c r="AI3" s="230"/>
      <c r="AJ3" s="230"/>
      <c r="AK3" s="230"/>
      <c r="AL3" s="230"/>
      <c r="AM3" s="230"/>
      <c r="AN3" s="230"/>
      <c r="AO3" s="230"/>
      <c r="AP3" s="230"/>
      <c r="AQ3" s="230"/>
    </row>
    <row r="4" spans="2:43" x14ac:dyDescent="0.3">
      <c r="C4" s="171"/>
      <c r="D4" s="240" t="s">
        <v>692</v>
      </c>
      <c r="E4" s="170">
        <v>16</v>
      </c>
      <c r="F4" s="171">
        <v>16</v>
      </c>
      <c r="G4" s="171">
        <v>28</v>
      </c>
      <c r="H4" s="171">
        <v>15</v>
      </c>
      <c r="I4" s="171">
        <v>25</v>
      </c>
      <c r="J4" s="171">
        <v>19</v>
      </c>
      <c r="K4" s="171">
        <v>23</v>
      </c>
      <c r="L4" s="171">
        <v>23</v>
      </c>
      <c r="M4" s="171">
        <v>30</v>
      </c>
      <c r="N4" s="171">
        <v>16</v>
      </c>
      <c r="O4" s="171">
        <v>19</v>
      </c>
      <c r="P4" s="171">
        <v>13</v>
      </c>
      <c r="Q4" s="171">
        <v>24</v>
      </c>
      <c r="R4" s="171">
        <v>14</v>
      </c>
      <c r="S4" s="171">
        <v>20</v>
      </c>
      <c r="T4" s="171">
        <v>10</v>
      </c>
      <c r="U4" s="171">
        <v>12</v>
      </c>
      <c r="V4" s="171">
        <v>7</v>
      </c>
      <c r="W4" s="176">
        <v>78</v>
      </c>
      <c r="X4" s="52"/>
      <c r="Y4" s="230"/>
      <c r="Z4" s="230"/>
      <c r="AA4" s="230"/>
      <c r="AB4" s="230"/>
      <c r="AC4" s="230"/>
      <c r="AD4" s="230"/>
      <c r="AE4" s="230"/>
      <c r="AF4" s="230"/>
      <c r="AG4" s="230"/>
      <c r="AH4" s="230"/>
      <c r="AI4" s="230"/>
      <c r="AJ4" s="230"/>
      <c r="AK4" s="230"/>
      <c r="AL4" s="230"/>
      <c r="AM4" s="230"/>
      <c r="AN4" s="230"/>
      <c r="AO4" s="230"/>
      <c r="AP4" s="230"/>
      <c r="AQ4" s="230"/>
    </row>
    <row r="5" spans="2:43" x14ac:dyDescent="0.3">
      <c r="C5" s="171"/>
      <c r="D5" s="240" t="s">
        <v>510</v>
      </c>
      <c r="E5" s="170">
        <v>3.9</v>
      </c>
      <c r="F5" s="171">
        <v>6.3</v>
      </c>
      <c r="G5" s="171">
        <v>26.6</v>
      </c>
      <c r="H5" s="171">
        <v>5.7</v>
      </c>
      <c r="I5" s="171">
        <v>34.1</v>
      </c>
      <c r="J5" s="171">
        <v>3.8</v>
      </c>
      <c r="K5" s="171">
        <v>40.200000000000003</v>
      </c>
      <c r="L5" s="171">
        <v>14.9</v>
      </c>
      <c r="M5" s="171">
        <v>24.4</v>
      </c>
      <c r="N5" s="171">
        <v>32.6</v>
      </c>
      <c r="O5" s="171">
        <v>19.8</v>
      </c>
      <c r="P5" s="171">
        <v>23.9</v>
      </c>
      <c r="Q5" s="171">
        <v>43.5</v>
      </c>
      <c r="R5" s="171">
        <v>130.9</v>
      </c>
      <c r="S5" s="171">
        <v>118.1</v>
      </c>
      <c r="T5" s="171">
        <v>29</v>
      </c>
      <c r="U5" s="171">
        <v>58.8</v>
      </c>
      <c r="V5" s="171">
        <v>28.5</v>
      </c>
      <c r="W5" s="176"/>
      <c r="X5" s="52"/>
      <c r="Y5" s="230"/>
      <c r="Z5" s="230"/>
      <c r="AA5" s="230"/>
      <c r="AB5" s="230"/>
      <c r="AC5" s="230"/>
      <c r="AD5" s="230"/>
      <c r="AE5" s="230"/>
      <c r="AF5" s="230"/>
      <c r="AG5" s="230"/>
      <c r="AH5" s="230"/>
      <c r="AI5" s="230"/>
      <c r="AJ5" s="230"/>
      <c r="AK5" s="230"/>
      <c r="AL5" s="230"/>
      <c r="AM5" s="230"/>
      <c r="AN5" s="230"/>
      <c r="AO5" s="230"/>
      <c r="AP5" s="230"/>
      <c r="AQ5" s="230"/>
    </row>
    <row r="6" spans="2:43" ht="15" thickBot="1" x14ac:dyDescent="0.35">
      <c r="C6" s="171"/>
      <c r="D6" s="241" t="s">
        <v>694</v>
      </c>
      <c r="E6" s="202">
        <v>100</v>
      </c>
      <c r="F6" s="168">
        <v>100</v>
      </c>
      <c r="G6" s="168">
        <v>100</v>
      </c>
      <c r="H6" s="168">
        <v>100</v>
      </c>
      <c r="I6" s="168">
        <v>100</v>
      </c>
      <c r="J6" s="168">
        <v>98.6</v>
      </c>
      <c r="K6" s="168">
        <v>100</v>
      </c>
      <c r="L6" s="168">
        <v>98.6</v>
      </c>
      <c r="M6" s="168">
        <v>98.6</v>
      </c>
      <c r="N6" s="168">
        <v>100</v>
      </c>
      <c r="O6" s="168">
        <v>83.3</v>
      </c>
      <c r="P6" s="168">
        <v>100</v>
      </c>
      <c r="Q6" s="168">
        <v>100</v>
      </c>
      <c r="R6" s="168">
        <v>98.6</v>
      </c>
      <c r="S6" s="168">
        <v>100</v>
      </c>
      <c r="T6" s="168">
        <v>100</v>
      </c>
      <c r="U6" s="168">
        <v>97.2</v>
      </c>
      <c r="V6" s="168">
        <v>100</v>
      </c>
      <c r="W6" s="176"/>
      <c r="X6" s="52"/>
      <c r="Y6" s="230"/>
      <c r="Z6" s="230"/>
      <c r="AA6" s="230"/>
      <c r="AB6" s="230"/>
      <c r="AC6" s="230"/>
      <c r="AD6" s="230"/>
      <c r="AE6" s="230"/>
      <c r="AF6" s="230"/>
      <c r="AG6" s="230"/>
      <c r="AH6" s="230"/>
      <c r="AI6" s="230"/>
      <c r="AJ6" s="230"/>
      <c r="AK6" s="230"/>
      <c r="AL6" s="230"/>
      <c r="AM6" s="230"/>
      <c r="AN6" s="230"/>
      <c r="AO6" s="230"/>
      <c r="AP6" s="230"/>
      <c r="AQ6" s="230"/>
    </row>
    <row r="7" spans="2:43" ht="15" thickBot="1" x14ac:dyDescent="0.35">
      <c r="B7" s="266" t="s">
        <v>716</v>
      </c>
      <c r="C7" s="173" t="s">
        <v>747</v>
      </c>
      <c r="D7" s="264" t="s">
        <v>718</v>
      </c>
      <c r="E7" s="230"/>
      <c r="F7" s="230"/>
      <c r="G7" s="230"/>
      <c r="H7" s="230"/>
      <c r="I7" s="230"/>
      <c r="J7" s="230"/>
      <c r="K7" s="230"/>
      <c r="L7" s="230"/>
      <c r="M7" s="230"/>
      <c r="N7" s="230"/>
      <c r="O7" s="230"/>
      <c r="P7" s="230"/>
      <c r="Q7" s="230"/>
      <c r="R7" s="230"/>
      <c r="S7" s="230"/>
      <c r="T7" s="230"/>
      <c r="U7" s="230"/>
      <c r="V7" s="230"/>
      <c r="W7" s="176"/>
      <c r="X7" s="52"/>
      <c r="Y7" s="230"/>
      <c r="Z7" s="230"/>
      <c r="AA7" s="230"/>
      <c r="AB7" s="230"/>
      <c r="AC7" s="230"/>
      <c r="AD7" s="230"/>
      <c r="AE7" s="230"/>
      <c r="AF7" s="230"/>
      <c r="AG7" s="230"/>
      <c r="AH7" s="230"/>
      <c r="AI7" s="230"/>
      <c r="AJ7" s="230"/>
      <c r="AK7" s="230"/>
      <c r="AL7" s="230"/>
      <c r="AM7" s="230"/>
      <c r="AN7" s="230"/>
      <c r="AO7" s="230"/>
      <c r="AP7" s="230"/>
      <c r="AQ7" s="230"/>
    </row>
    <row r="8" spans="2:43" x14ac:dyDescent="0.3">
      <c r="B8" s="175" t="s">
        <v>793</v>
      </c>
      <c r="C8" s="327" t="s">
        <v>736</v>
      </c>
      <c r="D8" s="237" t="s">
        <v>71</v>
      </c>
      <c r="E8" s="187">
        <v>12</v>
      </c>
      <c r="F8" s="187">
        <v>1</v>
      </c>
      <c r="G8" s="187">
        <v>4</v>
      </c>
      <c r="H8" s="187">
        <v>1</v>
      </c>
      <c r="I8" s="187"/>
      <c r="J8" s="187">
        <v>34</v>
      </c>
      <c r="K8" s="187">
        <v>51</v>
      </c>
      <c r="L8" s="187">
        <v>102</v>
      </c>
      <c r="M8" s="187">
        <v>170</v>
      </c>
      <c r="N8" s="187">
        <v>13</v>
      </c>
      <c r="O8" s="187">
        <v>5</v>
      </c>
      <c r="P8" s="187">
        <v>38</v>
      </c>
      <c r="Q8" s="187">
        <v>133</v>
      </c>
      <c r="R8" s="187">
        <v>36</v>
      </c>
      <c r="S8" s="187">
        <v>3</v>
      </c>
      <c r="T8" s="187">
        <v>5</v>
      </c>
      <c r="U8" s="187">
        <v>48</v>
      </c>
      <c r="V8" s="187"/>
      <c r="W8" s="176"/>
      <c r="X8" s="235"/>
      <c r="Y8" s="229"/>
      <c r="Z8" s="171"/>
      <c r="AA8" s="171"/>
      <c r="AB8" s="171"/>
      <c r="AC8" s="171"/>
      <c r="AD8" s="171"/>
      <c r="AE8" s="171"/>
      <c r="AF8" s="171"/>
      <c r="AG8" s="171"/>
      <c r="AH8" s="171"/>
      <c r="AI8" s="171"/>
      <c r="AJ8" s="171"/>
      <c r="AK8" s="171"/>
      <c r="AL8" s="171"/>
      <c r="AM8" s="171"/>
      <c r="AN8" s="171"/>
      <c r="AO8" s="171"/>
      <c r="AP8" s="171"/>
      <c r="AQ8" s="171"/>
    </row>
    <row r="9" spans="2:43" x14ac:dyDescent="0.3">
      <c r="B9" s="176" t="s">
        <v>794</v>
      </c>
      <c r="C9" s="301"/>
      <c r="D9" s="237" t="s">
        <v>79</v>
      </c>
      <c r="E9" s="171">
        <v>2</v>
      </c>
      <c r="F9" s="171">
        <v>9</v>
      </c>
      <c r="G9" s="171">
        <v>8</v>
      </c>
      <c r="H9" s="171">
        <v>1</v>
      </c>
      <c r="I9" s="171">
        <v>5</v>
      </c>
      <c r="J9" s="171">
        <v>7</v>
      </c>
      <c r="K9" s="171">
        <v>10</v>
      </c>
      <c r="L9" s="171">
        <v>15</v>
      </c>
      <c r="M9" s="171">
        <v>34</v>
      </c>
      <c r="N9" s="171">
        <v>4</v>
      </c>
      <c r="O9" s="171">
        <v>1</v>
      </c>
      <c r="P9" s="171"/>
      <c r="Q9" s="171">
        <v>1</v>
      </c>
      <c r="R9" s="171">
        <v>1</v>
      </c>
      <c r="S9" s="171">
        <v>1</v>
      </c>
      <c r="T9" s="171"/>
      <c r="U9" s="171"/>
      <c r="V9" s="171"/>
      <c r="W9" s="176"/>
      <c r="X9" s="235"/>
      <c r="Y9" s="229"/>
      <c r="Z9" s="171"/>
      <c r="AA9" s="171"/>
      <c r="AB9" s="171"/>
      <c r="AC9" s="171"/>
      <c r="AD9" s="171"/>
      <c r="AE9" s="171"/>
      <c r="AF9" s="171"/>
      <c r="AG9" s="171"/>
      <c r="AH9" s="171"/>
      <c r="AI9" s="171"/>
      <c r="AJ9" s="171"/>
      <c r="AK9" s="171"/>
      <c r="AL9" s="171"/>
      <c r="AM9" s="171"/>
      <c r="AN9" s="171"/>
      <c r="AO9" s="171"/>
      <c r="AP9" s="171"/>
      <c r="AQ9" s="171"/>
    </row>
    <row r="10" spans="2:43" x14ac:dyDescent="0.3">
      <c r="B10" s="302" t="s">
        <v>795</v>
      </c>
      <c r="C10" s="301"/>
      <c r="D10" s="237" t="s">
        <v>53</v>
      </c>
      <c r="E10" s="171"/>
      <c r="F10" s="171">
        <v>2</v>
      </c>
      <c r="G10" s="171">
        <v>15</v>
      </c>
      <c r="H10" s="171">
        <v>2</v>
      </c>
      <c r="I10" s="171">
        <v>5</v>
      </c>
      <c r="J10" s="171"/>
      <c r="K10" s="171">
        <v>27</v>
      </c>
      <c r="L10" s="171"/>
      <c r="M10" s="171">
        <v>2</v>
      </c>
      <c r="N10" s="171">
        <v>21</v>
      </c>
      <c r="O10" s="171">
        <v>3</v>
      </c>
      <c r="P10" s="171">
        <v>13</v>
      </c>
      <c r="Q10" s="171">
        <v>7</v>
      </c>
      <c r="R10" s="171">
        <v>76</v>
      </c>
      <c r="S10" s="171">
        <v>50</v>
      </c>
      <c r="T10" s="171">
        <v>15</v>
      </c>
      <c r="U10" s="171">
        <v>25</v>
      </c>
      <c r="V10" s="171">
        <v>22</v>
      </c>
      <c r="W10" s="176"/>
      <c r="X10" s="235"/>
      <c r="Y10" s="229"/>
      <c r="Z10" s="171"/>
      <c r="AA10" s="171"/>
      <c r="AB10" s="171"/>
      <c r="AC10" s="171"/>
      <c r="AD10" s="171"/>
      <c r="AE10" s="171"/>
      <c r="AF10" s="171"/>
      <c r="AG10" s="171"/>
      <c r="AH10" s="171"/>
      <c r="AI10" s="171"/>
      <c r="AJ10" s="171"/>
      <c r="AK10" s="171"/>
      <c r="AL10" s="171"/>
      <c r="AM10" s="171"/>
      <c r="AN10" s="171"/>
      <c r="AO10" s="171"/>
      <c r="AP10" s="171"/>
      <c r="AQ10" s="171"/>
    </row>
    <row r="11" spans="2:43" x14ac:dyDescent="0.3">
      <c r="B11" s="302"/>
      <c r="C11" s="301"/>
      <c r="D11" s="237" t="s">
        <v>54</v>
      </c>
      <c r="E11" s="171"/>
      <c r="F11" s="171">
        <v>5</v>
      </c>
      <c r="G11" s="171">
        <v>6</v>
      </c>
      <c r="H11" s="171">
        <v>2</v>
      </c>
      <c r="I11" s="171">
        <v>25</v>
      </c>
      <c r="J11" s="171"/>
      <c r="K11" s="171">
        <v>6</v>
      </c>
      <c r="L11" s="171"/>
      <c r="M11" s="171"/>
      <c r="N11" s="171">
        <v>7</v>
      </c>
      <c r="O11" s="171">
        <v>33</v>
      </c>
      <c r="P11" s="171">
        <v>11</v>
      </c>
      <c r="Q11" s="171">
        <v>47</v>
      </c>
      <c r="R11" s="171">
        <v>30</v>
      </c>
      <c r="S11" s="171">
        <v>135</v>
      </c>
      <c r="T11" s="171">
        <v>14</v>
      </c>
      <c r="U11" s="171">
        <v>35</v>
      </c>
      <c r="V11" s="171">
        <v>4</v>
      </c>
      <c r="W11" s="176"/>
      <c r="X11" s="235"/>
      <c r="Y11" s="229"/>
      <c r="Z11" s="171"/>
      <c r="AA11" s="171"/>
      <c r="AB11" s="171"/>
      <c r="AC11" s="171"/>
      <c r="AD11" s="171"/>
      <c r="AE11" s="171"/>
      <c r="AF11" s="171"/>
      <c r="AG11" s="171"/>
      <c r="AH11" s="171"/>
      <c r="AI11" s="171"/>
      <c r="AJ11" s="171"/>
      <c r="AK11" s="171"/>
      <c r="AL11" s="171"/>
      <c r="AM11" s="171"/>
      <c r="AN11" s="171"/>
      <c r="AO11" s="171"/>
      <c r="AP11" s="171"/>
      <c r="AQ11" s="171"/>
    </row>
    <row r="12" spans="2:43" ht="15" thickBot="1" x14ac:dyDescent="0.35">
      <c r="B12" s="176" t="s">
        <v>796</v>
      </c>
      <c r="C12" s="301"/>
      <c r="D12" s="237" t="s">
        <v>35</v>
      </c>
      <c r="E12" s="168">
        <v>1</v>
      </c>
      <c r="F12" s="168"/>
      <c r="G12" s="168">
        <v>3</v>
      </c>
      <c r="H12" s="168">
        <v>6</v>
      </c>
      <c r="I12" s="168">
        <v>40</v>
      </c>
      <c r="J12" s="168"/>
      <c r="K12" s="168">
        <v>10</v>
      </c>
      <c r="L12" s="168"/>
      <c r="M12" s="168">
        <v>1</v>
      </c>
      <c r="N12" s="168">
        <v>1</v>
      </c>
      <c r="O12" s="168">
        <v>20</v>
      </c>
      <c r="P12" s="168"/>
      <c r="Q12" s="168">
        <v>2</v>
      </c>
      <c r="R12" s="168">
        <v>1</v>
      </c>
      <c r="S12" s="168">
        <v>4</v>
      </c>
      <c r="T12" s="168"/>
      <c r="U12" s="168"/>
      <c r="V12" s="168"/>
      <c r="W12" s="176"/>
      <c r="X12" s="235"/>
      <c r="Y12" s="229"/>
      <c r="Z12" s="171"/>
      <c r="AA12" s="171"/>
      <c r="AB12" s="171"/>
      <c r="AC12" s="171"/>
      <c r="AD12" s="171"/>
      <c r="AE12" s="171"/>
      <c r="AF12" s="171"/>
      <c r="AG12" s="171"/>
      <c r="AH12" s="171"/>
      <c r="AI12" s="171"/>
      <c r="AJ12" s="171"/>
      <c r="AK12" s="171"/>
      <c r="AL12" s="171"/>
      <c r="AM12" s="171"/>
      <c r="AN12" s="171"/>
      <c r="AO12" s="171"/>
      <c r="AP12" s="171"/>
      <c r="AQ12" s="171"/>
    </row>
    <row r="13" spans="2:43" ht="15" thickBot="1" x14ac:dyDescent="0.35">
      <c r="B13" s="176"/>
      <c r="C13" s="172"/>
      <c r="D13" s="237"/>
      <c r="E13" s="171"/>
      <c r="F13" s="171"/>
      <c r="G13" s="171"/>
      <c r="H13" s="171"/>
      <c r="I13" s="171"/>
      <c r="J13" s="171"/>
      <c r="K13" s="171"/>
      <c r="L13" s="171"/>
      <c r="M13" s="171"/>
      <c r="N13" s="171"/>
      <c r="O13" s="171"/>
      <c r="P13" s="171"/>
      <c r="Q13" s="171"/>
      <c r="R13" s="171"/>
      <c r="S13" s="171"/>
      <c r="T13" s="171"/>
      <c r="U13" s="171"/>
      <c r="V13" s="171"/>
      <c r="W13" s="176"/>
      <c r="X13" s="52"/>
      <c r="Y13" s="229"/>
      <c r="Z13" s="171"/>
      <c r="AA13" s="171"/>
      <c r="AB13" s="171"/>
      <c r="AC13" s="171"/>
      <c r="AD13" s="171"/>
      <c r="AE13" s="171"/>
      <c r="AF13" s="171"/>
      <c r="AG13" s="171"/>
      <c r="AH13" s="171"/>
      <c r="AI13" s="171"/>
      <c r="AJ13" s="171"/>
      <c r="AK13" s="171"/>
      <c r="AL13" s="171"/>
      <c r="AM13" s="171"/>
      <c r="AN13" s="171"/>
      <c r="AO13" s="171"/>
      <c r="AP13" s="171"/>
      <c r="AQ13" s="171"/>
    </row>
    <row r="14" spans="2:43" x14ac:dyDescent="0.3">
      <c r="B14" s="176" t="s">
        <v>794</v>
      </c>
      <c r="C14" s="301" t="s">
        <v>735</v>
      </c>
      <c r="D14" s="237" t="s">
        <v>26</v>
      </c>
      <c r="E14" s="187">
        <v>75</v>
      </c>
      <c r="F14" s="187">
        <v>13</v>
      </c>
      <c r="G14" s="187">
        <v>62</v>
      </c>
      <c r="H14" s="187">
        <v>65</v>
      </c>
      <c r="I14" s="187">
        <v>3</v>
      </c>
      <c r="J14" s="187">
        <v>9</v>
      </c>
      <c r="K14" s="187">
        <v>4</v>
      </c>
      <c r="L14" s="187">
        <v>9</v>
      </c>
      <c r="M14" s="201">
        <v>38</v>
      </c>
      <c r="N14" s="171">
        <v>5</v>
      </c>
      <c r="O14" s="171"/>
      <c r="P14" s="171"/>
      <c r="Q14" s="171">
        <v>1</v>
      </c>
      <c r="R14" s="171"/>
      <c r="S14" s="171"/>
      <c r="T14" s="171"/>
      <c r="U14" s="171"/>
      <c r="V14" s="171"/>
      <c r="W14" s="176"/>
      <c r="X14" s="235"/>
      <c r="Y14" s="229"/>
      <c r="Z14" s="171"/>
      <c r="AA14" s="171"/>
      <c r="AB14" s="171"/>
      <c r="AC14" s="171"/>
      <c r="AD14" s="171"/>
      <c r="AE14" s="171"/>
      <c r="AF14" s="171"/>
      <c r="AG14" s="171"/>
      <c r="AH14" s="171"/>
      <c r="AI14" s="171"/>
      <c r="AJ14" s="171"/>
      <c r="AK14" s="171"/>
      <c r="AL14" s="171"/>
      <c r="AM14" s="171"/>
      <c r="AN14" s="171"/>
      <c r="AO14" s="171"/>
      <c r="AP14" s="171"/>
      <c r="AQ14" s="171"/>
    </row>
    <row r="15" spans="2:43" x14ac:dyDescent="0.3">
      <c r="B15" s="176" t="s">
        <v>797</v>
      </c>
      <c r="C15" s="301"/>
      <c r="D15" s="237" t="s">
        <v>87</v>
      </c>
      <c r="E15" s="171">
        <v>3</v>
      </c>
      <c r="F15" s="171">
        <v>5</v>
      </c>
      <c r="G15" s="171">
        <v>14</v>
      </c>
      <c r="H15" s="171">
        <v>2</v>
      </c>
      <c r="I15" s="171"/>
      <c r="J15" s="171">
        <v>1</v>
      </c>
      <c r="K15" s="171">
        <v>2</v>
      </c>
      <c r="L15" s="171">
        <v>1</v>
      </c>
      <c r="M15" s="172">
        <v>1</v>
      </c>
      <c r="N15" s="171"/>
      <c r="O15" s="171"/>
      <c r="P15" s="171"/>
      <c r="Q15" s="171"/>
      <c r="R15" s="171"/>
      <c r="S15" s="171"/>
      <c r="T15" s="171"/>
      <c r="U15" s="171"/>
      <c r="V15" s="171"/>
      <c r="W15" s="176"/>
      <c r="X15" s="71"/>
      <c r="Y15" s="229"/>
      <c r="Z15" s="171"/>
      <c r="AA15" s="171"/>
      <c r="AB15" s="171"/>
      <c r="AC15" s="171"/>
      <c r="AD15" s="171"/>
      <c r="AE15" s="171"/>
      <c r="AF15" s="171"/>
      <c r="AG15" s="171"/>
      <c r="AH15" s="171"/>
      <c r="AI15" s="171"/>
      <c r="AJ15" s="171"/>
      <c r="AK15" s="171"/>
      <c r="AL15" s="171"/>
      <c r="AM15" s="171"/>
      <c r="AN15" s="171"/>
      <c r="AO15" s="171"/>
      <c r="AP15" s="171"/>
      <c r="AQ15" s="171"/>
    </row>
    <row r="16" spans="2:43" x14ac:dyDescent="0.3">
      <c r="B16" s="176" t="s">
        <v>793</v>
      </c>
      <c r="C16" s="301"/>
      <c r="D16" s="237" t="s">
        <v>42</v>
      </c>
      <c r="E16" s="171">
        <v>10</v>
      </c>
      <c r="F16" s="171">
        <v>1</v>
      </c>
      <c r="G16" s="171"/>
      <c r="H16" s="171">
        <v>2</v>
      </c>
      <c r="I16" s="171"/>
      <c r="J16" s="171">
        <v>1</v>
      </c>
      <c r="K16" s="171">
        <v>18</v>
      </c>
      <c r="L16" s="171">
        <v>2</v>
      </c>
      <c r="M16" s="172">
        <v>14</v>
      </c>
      <c r="N16" s="171"/>
      <c r="O16" s="171"/>
      <c r="P16" s="171"/>
      <c r="Q16" s="171"/>
      <c r="R16" s="171"/>
      <c r="S16" s="171"/>
      <c r="T16" s="171"/>
      <c r="U16" s="171"/>
      <c r="V16" s="171"/>
      <c r="W16" s="176"/>
      <c r="X16" s="71"/>
      <c r="Y16" s="229"/>
      <c r="Z16" s="171"/>
      <c r="AA16" s="171"/>
      <c r="AB16" s="171"/>
      <c r="AC16" s="171"/>
      <c r="AD16" s="171"/>
      <c r="AE16" s="171"/>
      <c r="AF16" s="171"/>
      <c r="AG16" s="171"/>
      <c r="AH16" s="171"/>
      <c r="AI16" s="171"/>
      <c r="AJ16" s="171"/>
      <c r="AK16" s="171"/>
      <c r="AL16" s="171"/>
      <c r="AM16" s="171"/>
      <c r="AN16" s="171"/>
      <c r="AO16" s="171"/>
      <c r="AP16" s="171"/>
      <c r="AQ16" s="171"/>
    </row>
    <row r="17" spans="2:43" x14ac:dyDescent="0.3">
      <c r="B17" s="302" t="s">
        <v>798</v>
      </c>
      <c r="C17" s="301"/>
      <c r="D17" s="237" t="s">
        <v>62</v>
      </c>
      <c r="E17" s="171">
        <v>9</v>
      </c>
      <c r="F17" s="171">
        <v>6</v>
      </c>
      <c r="G17" s="171"/>
      <c r="H17" s="171"/>
      <c r="I17" s="171">
        <v>4</v>
      </c>
      <c r="J17" s="171"/>
      <c r="K17" s="171">
        <v>2</v>
      </c>
      <c r="L17" s="171">
        <v>6</v>
      </c>
      <c r="M17" s="172">
        <v>1</v>
      </c>
      <c r="N17" s="171"/>
      <c r="O17" s="171"/>
      <c r="P17" s="171">
        <v>1</v>
      </c>
      <c r="Q17" s="171"/>
      <c r="R17" s="171"/>
      <c r="S17" s="171"/>
      <c r="T17" s="171"/>
      <c r="U17" s="171">
        <v>2</v>
      </c>
      <c r="V17" s="171"/>
      <c r="W17" s="176"/>
      <c r="X17" s="71"/>
      <c r="Y17" s="229"/>
      <c r="Z17" s="171"/>
      <c r="AA17" s="171"/>
      <c r="AB17" s="171"/>
      <c r="AC17" s="171"/>
      <c r="AD17" s="171"/>
      <c r="AE17" s="171"/>
      <c r="AF17" s="171"/>
      <c r="AG17" s="171"/>
      <c r="AH17" s="171"/>
      <c r="AI17" s="171"/>
      <c r="AJ17" s="171"/>
      <c r="AK17" s="171"/>
      <c r="AL17" s="171"/>
      <c r="AM17" s="171"/>
      <c r="AN17" s="171"/>
      <c r="AO17" s="171"/>
      <c r="AP17" s="171"/>
      <c r="AQ17" s="171"/>
    </row>
    <row r="18" spans="2:43" x14ac:dyDescent="0.3">
      <c r="B18" s="302"/>
      <c r="C18" s="301"/>
      <c r="D18" s="237" t="s">
        <v>45</v>
      </c>
      <c r="E18" s="171">
        <v>3</v>
      </c>
      <c r="F18" s="171"/>
      <c r="G18" s="171"/>
      <c r="H18" s="171">
        <v>8</v>
      </c>
      <c r="I18" s="171"/>
      <c r="J18" s="171">
        <v>8</v>
      </c>
      <c r="K18" s="171">
        <v>10</v>
      </c>
      <c r="L18" s="171">
        <v>1</v>
      </c>
      <c r="M18" s="172">
        <v>4</v>
      </c>
      <c r="N18" s="171"/>
      <c r="O18" s="171">
        <v>1</v>
      </c>
      <c r="P18" s="171"/>
      <c r="Q18" s="171">
        <v>1</v>
      </c>
      <c r="R18" s="171"/>
      <c r="S18" s="171"/>
      <c r="T18" s="171"/>
      <c r="U18" s="171"/>
      <c r="V18" s="171"/>
      <c r="W18" s="176"/>
      <c r="X18" s="71"/>
      <c r="Y18" s="229"/>
      <c r="Z18" s="171"/>
      <c r="AA18" s="171"/>
      <c r="AB18" s="171"/>
      <c r="AC18" s="171"/>
      <c r="AD18" s="171"/>
      <c r="AE18" s="171"/>
      <c r="AF18" s="171"/>
      <c r="AG18" s="171"/>
      <c r="AH18" s="171"/>
      <c r="AI18" s="171"/>
      <c r="AJ18" s="171"/>
      <c r="AK18" s="171"/>
      <c r="AL18" s="171"/>
      <c r="AM18" s="171"/>
      <c r="AN18" s="171"/>
      <c r="AO18" s="171"/>
      <c r="AP18" s="171"/>
      <c r="AQ18" s="171"/>
    </row>
    <row r="19" spans="2:43" x14ac:dyDescent="0.3">
      <c r="B19" s="302"/>
      <c r="C19" s="301"/>
      <c r="D19" s="237" t="s">
        <v>88</v>
      </c>
      <c r="E19" s="171"/>
      <c r="F19" s="171">
        <v>4</v>
      </c>
      <c r="G19" s="171">
        <v>7</v>
      </c>
      <c r="H19" s="171">
        <v>5</v>
      </c>
      <c r="I19" s="171">
        <v>7</v>
      </c>
      <c r="J19" s="171"/>
      <c r="K19" s="171">
        <v>1</v>
      </c>
      <c r="L19" s="171"/>
      <c r="M19" s="172">
        <v>1</v>
      </c>
      <c r="N19" s="171"/>
      <c r="O19" s="171"/>
      <c r="P19" s="171"/>
      <c r="Q19" s="171">
        <v>1</v>
      </c>
      <c r="R19" s="171"/>
      <c r="S19" s="171">
        <v>1</v>
      </c>
      <c r="T19" s="171"/>
      <c r="U19" s="171"/>
      <c r="V19" s="171"/>
      <c r="W19" s="176"/>
      <c r="X19" s="71"/>
      <c r="Y19" s="229"/>
      <c r="Z19" s="171"/>
      <c r="AA19" s="171"/>
      <c r="AB19" s="171"/>
      <c r="AC19" s="171"/>
      <c r="AD19" s="171"/>
      <c r="AE19" s="171"/>
      <c r="AF19" s="171"/>
      <c r="AG19" s="171"/>
      <c r="AH19" s="171"/>
      <c r="AI19" s="171"/>
      <c r="AJ19" s="171"/>
      <c r="AK19" s="171"/>
      <c r="AL19" s="171"/>
      <c r="AM19" s="171"/>
      <c r="AN19" s="171"/>
      <c r="AO19" s="171"/>
      <c r="AP19" s="171"/>
      <c r="AQ19" s="171"/>
    </row>
    <row r="20" spans="2:43" ht="15" thickBot="1" x14ac:dyDescent="0.35">
      <c r="B20" s="302"/>
      <c r="C20" s="301"/>
      <c r="D20" s="237" t="s">
        <v>719</v>
      </c>
      <c r="E20" s="168"/>
      <c r="F20" s="168">
        <v>3</v>
      </c>
      <c r="G20" s="168">
        <v>7</v>
      </c>
      <c r="H20" s="168"/>
      <c r="I20" s="168">
        <v>3</v>
      </c>
      <c r="J20" s="168"/>
      <c r="K20" s="168">
        <v>8</v>
      </c>
      <c r="L20" s="168">
        <v>3</v>
      </c>
      <c r="M20" s="169">
        <v>4</v>
      </c>
      <c r="N20" s="171"/>
      <c r="O20" s="171"/>
      <c r="P20" s="171"/>
      <c r="Q20" s="171"/>
      <c r="R20" s="171"/>
      <c r="S20" s="171">
        <v>3</v>
      </c>
      <c r="T20" s="171"/>
      <c r="U20" s="171"/>
      <c r="V20" s="171"/>
      <c r="W20" s="176"/>
      <c r="X20" s="71"/>
      <c r="Y20" s="229"/>
      <c r="Z20" s="171"/>
      <c r="AA20" s="171"/>
      <c r="AB20" s="171"/>
      <c r="AC20" s="171"/>
      <c r="AD20" s="171"/>
      <c r="AE20" s="171"/>
      <c r="AF20" s="171"/>
      <c r="AG20" s="171"/>
      <c r="AH20" s="171"/>
      <c r="AI20" s="171"/>
      <c r="AJ20" s="171"/>
      <c r="AK20" s="171"/>
      <c r="AL20" s="171"/>
      <c r="AM20" s="171"/>
      <c r="AN20" s="171"/>
      <c r="AO20" s="171"/>
      <c r="AP20" s="171"/>
      <c r="AQ20" s="171"/>
    </row>
    <row r="21" spans="2:43" ht="15" thickBot="1" x14ac:dyDescent="0.35">
      <c r="B21" s="176"/>
      <c r="C21" s="172"/>
      <c r="D21" s="237"/>
      <c r="E21" s="171"/>
      <c r="F21" s="171"/>
      <c r="G21" s="171"/>
      <c r="H21" s="171"/>
      <c r="I21" s="171"/>
      <c r="J21" s="171"/>
      <c r="K21" s="171"/>
      <c r="L21" s="171"/>
      <c r="M21" s="171"/>
      <c r="N21" s="171"/>
      <c r="O21" s="171"/>
      <c r="P21" s="171"/>
      <c r="Q21" s="171"/>
      <c r="R21" s="171"/>
      <c r="S21" s="171"/>
      <c r="T21" s="171"/>
      <c r="U21" s="171"/>
      <c r="V21" s="171"/>
      <c r="W21" s="176"/>
      <c r="X21" s="52"/>
      <c r="Y21" s="229"/>
      <c r="Z21" s="171"/>
      <c r="AA21" s="171"/>
      <c r="AB21" s="171"/>
      <c r="AC21" s="171"/>
      <c r="AD21" s="171"/>
      <c r="AE21" s="171"/>
      <c r="AF21" s="171"/>
      <c r="AG21" s="171"/>
      <c r="AH21" s="171"/>
      <c r="AI21" s="171"/>
      <c r="AJ21" s="171"/>
      <c r="AK21" s="171"/>
      <c r="AL21" s="171"/>
      <c r="AM21" s="171"/>
      <c r="AN21" s="171"/>
      <c r="AO21" s="171"/>
      <c r="AP21" s="171"/>
      <c r="AQ21" s="171"/>
    </row>
    <row r="22" spans="2:43" x14ac:dyDescent="0.3">
      <c r="B22" s="176" t="s">
        <v>187</v>
      </c>
      <c r="C22" s="301" t="s">
        <v>734</v>
      </c>
      <c r="D22" s="237" t="s">
        <v>29</v>
      </c>
      <c r="E22" s="187">
        <v>3</v>
      </c>
      <c r="F22" s="187"/>
      <c r="G22" s="187">
        <v>3</v>
      </c>
      <c r="H22" s="201">
        <v>9</v>
      </c>
      <c r="I22" s="171"/>
      <c r="J22" s="171"/>
      <c r="K22" s="171"/>
      <c r="L22" s="171"/>
      <c r="M22" s="171"/>
      <c r="N22" s="171">
        <v>1</v>
      </c>
      <c r="O22" s="171">
        <v>3</v>
      </c>
      <c r="P22" s="171"/>
      <c r="Q22" s="171"/>
      <c r="R22" s="171"/>
      <c r="S22" s="171"/>
      <c r="T22" s="171">
        <v>1</v>
      </c>
      <c r="U22" s="171">
        <v>1</v>
      </c>
      <c r="V22" s="171"/>
      <c r="W22" s="176"/>
      <c r="X22" s="235"/>
      <c r="Y22" s="229"/>
      <c r="Z22" s="171"/>
      <c r="AA22" s="171"/>
      <c r="AB22" s="171"/>
      <c r="AC22" s="171"/>
      <c r="AD22" s="171"/>
      <c r="AE22" s="171"/>
      <c r="AF22" s="171"/>
      <c r="AG22" s="171"/>
      <c r="AH22" s="171"/>
      <c r="AI22" s="171"/>
      <c r="AJ22" s="171"/>
      <c r="AK22" s="171"/>
      <c r="AL22" s="171"/>
      <c r="AM22" s="171"/>
      <c r="AN22" s="171"/>
      <c r="AO22" s="171"/>
      <c r="AP22" s="171"/>
      <c r="AQ22" s="171"/>
    </row>
    <row r="23" spans="2:43" ht="15" thickBot="1" x14ac:dyDescent="0.35">
      <c r="B23" s="302" t="s">
        <v>798</v>
      </c>
      <c r="C23" s="301"/>
      <c r="D23" s="237" t="s">
        <v>50</v>
      </c>
      <c r="E23" s="168">
        <v>5</v>
      </c>
      <c r="F23" s="168">
        <v>2</v>
      </c>
      <c r="G23" s="168">
        <v>1</v>
      </c>
      <c r="H23" s="169"/>
      <c r="I23" s="171"/>
      <c r="J23" s="171"/>
      <c r="K23" s="171"/>
      <c r="L23" s="171"/>
      <c r="M23" s="171"/>
      <c r="N23" s="171"/>
      <c r="O23" s="171">
        <v>1</v>
      </c>
      <c r="P23" s="171"/>
      <c r="Q23" s="171"/>
      <c r="R23" s="171"/>
      <c r="S23" s="171"/>
      <c r="T23" s="171"/>
      <c r="U23" s="171"/>
      <c r="V23" s="171"/>
      <c r="W23" s="176"/>
      <c r="X23" s="235"/>
      <c r="Y23" s="229"/>
      <c r="Z23" s="171"/>
      <c r="AA23" s="171"/>
      <c r="AB23" s="171"/>
      <c r="AC23" s="171"/>
      <c r="AD23" s="171"/>
      <c r="AE23" s="171"/>
      <c r="AF23" s="171"/>
      <c r="AG23" s="171"/>
      <c r="AH23" s="171"/>
      <c r="AI23" s="171"/>
      <c r="AJ23" s="171"/>
      <c r="AK23" s="171"/>
      <c r="AL23" s="171"/>
      <c r="AM23" s="171"/>
      <c r="AN23" s="171"/>
      <c r="AO23" s="171"/>
      <c r="AP23" s="171"/>
      <c r="AQ23" s="171"/>
    </row>
    <row r="24" spans="2:43" x14ac:dyDescent="0.3">
      <c r="B24" s="302"/>
      <c r="C24" s="301"/>
      <c r="D24" s="237" t="s">
        <v>720</v>
      </c>
      <c r="E24" s="171">
        <v>1</v>
      </c>
      <c r="F24" s="171"/>
      <c r="G24" s="200">
        <v>24</v>
      </c>
      <c r="H24" s="187"/>
      <c r="I24" s="187">
        <v>22</v>
      </c>
      <c r="J24" s="187">
        <v>51</v>
      </c>
      <c r="K24" s="201">
        <v>1</v>
      </c>
      <c r="L24" s="171"/>
      <c r="M24" s="171"/>
      <c r="N24" s="171">
        <v>3</v>
      </c>
      <c r="O24" s="171"/>
      <c r="P24" s="171"/>
      <c r="Q24" s="171"/>
      <c r="R24" s="171"/>
      <c r="S24" s="171"/>
      <c r="T24" s="171"/>
      <c r="U24" s="171"/>
      <c r="V24" s="171"/>
      <c r="W24" s="176"/>
      <c r="X24" s="235"/>
      <c r="Y24" s="229"/>
      <c r="Z24" s="171"/>
      <c r="AA24" s="171"/>
      <c r="AB24" s="171"/>
      <c r="AC24" s="171"/>
      <c r="AD24" s="171"/>
      <c r="AE24" s="171"/>
      <c r="AF24" s="171"/>
      <c r="AG24" s="171"/>
      <c r="AH24" s="171"/>
      <c r="AI24" s="171"/>
      <c r="AJ24" s="171"/>
      <c r="AK24" s="171"/>
      <c r="AL24" s="171"/>
      <c r="AM24" s="171"/>
      <c r="AN24" s="171"/>
      <c r="AO24" s="171"/>
      <c r="AP24" s="171"/>
      <c r="AQ24" s="171"/>
    </row>
    <row r="25" spans="2:43" x14ac:dyDescent="0.3">
      <c r="B25" s="176" t="s">
        <v>796</v>
      </c>
      <c r="C25" s="301"/>
      <c r="D25" s="237" t="s">
        <v>30</v>
      </c>
      <c r="E25" s="171"/>
      <c r="F25" s="171"/>
      <c r="G25" s="170"/>
      <c r="H25" s="171">
        <v>3</v>
      </c>
      <c r="I25" s="171">
        <v>4</v>
      </c>
      <c r="J25" s="171">
        <v>1</v>
      </c>
      <c r="K25" s="172">
        <v>1</v>
      </c>
      <c r="L25" s="171"/>
      <c r="M25" s="171"/>
      <c r="N25" s="171"/>
      <c r="O25" s="171">
        <v>3</v>
      </c>
      <c r="P25" s="171"/>
      <c r="Q25" s="171"/>
      <c r="R25" s="171"/>
      <c r="S25" s="171"/>
      <c r="T25" s="171"/>
      <c r="U25" s="171">
        <v>3</v>
      </c>
      <c r="V25" s="171"/>
      <c r="W25" s="176"/>
      <c r="X25" s="235"/>
      <c r="Y25" s="229"/>
      <c r="Z25" s="171"/>
      <c r="AA25" s="171"/>
      <c r="AB25" s="171"/>
      <c r="AC25" s="171"/>
      <c r="AD25" s="171"/>
      <c r="AE25" s="171"/>
      <c r="AF25" s="171"/>
      <c r="AG25" s="171"/>
      <c r="AH25" s="171"/>
      <c r="AI25" s="171"/>
      <c r="AJ25" s="171"/>
      <c r="AK25" s="171"/>
      <c r="AL25" s="171"/>
      <c r="AM25" s="171"/>
      <c r="AN25" s="171"/>
      <c r="AO25" s="171"/>
      <c r="AP25" s="171"/>
      <c r="AQ25" s="171"/>
    </row>
    <row r="26" spans="2:43" x14ac:dyDescent="0.3">
      <c r="B26" s="176" t="s">
        <v>797</v>
      </c>
      <c r="C26" s="301"/>
      <c r="D26" s="237" t="s">
        <v>69</v>
      </c>
      <c r="E26" s="171"/>
      <c r="F26" s="171"/>
      <c r="G26" s="170">
        <v>2</v>
      </c>
      <c r="H26" s="171"/>
      <c r="I26" s="171">
        <v>14</v>
      </c>
      <c r="J26" s="171">
        <v>10</v>
      </c>
      <c r="K26" s="172"/>
      <c r="L26" s="171"/>
      <c r="M26" s="171"/>
      <c r="N26" s="171">
        <v>3</v>
      </c>
      <c r="O26" s="171"/>
      <c r="P26" s="171"/>
      <c r="Q26" s="171"/>
      <c r="R26" s="171"/>
      <c r="S26" s="171"/>
      <c r="T26" s="171"/>
      <c r="U26" s="171"/>
      <c r="V26" s="171"/>
      <c r="W26" s="176"/>
      <c r="X26" s="235"/>
      <c r="Y26" s="229"/>
      <c r="Z26" s="171"/>
      <c r="AA26" s="171"/>
      <c r="AB26" s="171"/>
      <c r="AC26" s="171"/>
      <c r="AD26" s="171"/>
      <c r="AE26" s="171"/>
      <c r="AF26" s="171"/>
      <c r="AG26" s="171"/>
      <c r="AH26" s="171"/>
      <c r="AI26" s="171"/>
      <c r="AJ26" s="171"/>
      <c r="AK26" s="171"/>
      <c r="AL26" s="171"/>
      <c r="AM26" s="171"/>
      <c r="AN26" s="171"/>
      <c r="AO26" s="171"/>
      <c r="AP26" s="171"/>
      <c r="AQ26" s="171"/>
    </row>
    <row r="27" spans="2:43" ht="15" thickBot="1" x14ac:dyDescent="0.35">
      <c r="B27" s="176" t="s">
        <v>796</v>
      </c>
      <c r="C27" s="301"/>
      <c r="D27" s="237" t="s">
        <v>89</v>
      </c>
      <c r="E27" s="171"/>
      <c r="F27" s="171"/>
      <c r="G27" s="202">
        <v>3</v>
      </c>
      <c r="H27" s="168">
        <v>1</v>
      </c>
      <c r="I27" s="168">
        <v>1</v>
      </c>
      <c r="J27" s="168">
        <v>6</v>
      </c>
      <c r="K27" s="169"/>
      <c r="L27" s="171"/>
      <c r="M27" s="171"/>
      <c r="N27" s="171"/>
      <c r="O27" s="171"/>
      <c r="P27" s="171"/>
      <c r="Q27" s="171"/>
      <c r="R27" s="171"/>
      <c r="S27" s="171"/>
      <c r="T27" s="171"/>
      <c r="U27" s="171"/>
      <c r="V27" s="171"/>
      <c r="W27" s="176"/>
      <c r="X27" s="235"/>
      <c r="Y27" s="229"/>
      <c r="Z27" s="171"/>
      <c r="AA27" s="171"/>
      <c r="AB27" s="171"/>
      <c r="AC27" s="171"/>
      <c r="AD27" s="171"/>
      <c r="AE27" s="171"/>
      <c r="AF27" s="171"/>
      <c r="AG27" s="171"/>
      <c r="AH27" s="171"/>
      <c r="AI27" s="171"/>
      <c r="AJ27" s="171"/>
      <c r="AK27" s="171"/>
      <c r="AL27" s="171"/>
      <c r="AM27" s="171"/>
      <c r="AN27" s="171"/>
      <c r="AO27" s="171"/>
      <c r="AP27" s="171"/>
      <c r="AQ27" s="171"/>
    </row>
    <row r="28" spans="2:43" ht="15" thickBot="1" x14ac:dyDescent="0.35">
      <c r="B28" s="176"/>
      <c r="C28" s="172"/>
      <c r="D28" s="237"/>
      <c r="E28" s="171"/>
      <c r="F28" s="171"/>
      <c r="G28" s="171"/>
      <c r="H28" s="171"/>
      <c r="I28" s="171"/>
      <c r="J28" s="171"/>
      <c r="K28" s="171"/>
      <c r="L28" s="171"/>
      <c r="M28" s="171"/>
      <c r="N28" s="171"/>
      <c r="O28" s="171"/>
      <c r="P28" s="171"/>
      <c r="Q28" s="171"/>
      <c r="R28" s="171"/>
      <c r="S28" s="171"/>
      <c r="T28" s="171"/>
      <c r="U28" s="171"/>
      <c r="V28" s="171"/>
      <c r="W28" s="176"/>
      <c r="X28" s="52"/>
      <c r="Y28" s="229"/>
      <c r="Z28" s="171"/>
      <c r="AA28" s="171"/>
      <c r="AB28" s="171"/>
      <c r="AC28" s="171"/>
      <c r="AD28" s="171"/>
      <c r="AE28" s="171"/>
      <c r="AF28" s="171"/>
      <c r="AG28" s="171"/>
      <c r="AH28" s="171"/>
      <c r="AI28" s="171"/>
      <c r="AJ28" s="171"/>
      <c r="AK28" s="171"/>
      <c r="AL28" s="171"/>
      <c r="AM28" s="171"/>
      <c r="AN28" s="171"/>
      <c r="AO28" s="171"/>
      <c r="AP28" s="171"/>
      <c r="AQ28" s="171"/>
    </row>
    <row r="29" spans="2:43" x14ac:dyDescent="0.3">
      <c r="B29" s="176" t="s">
        <v>791</v>
      </c>
      <c r="C29" s="301" t="s">
        <v>602</v>
      </c>
      <c r="D29" s="237" t="s">
        <v>68</v>
      </c>
      <c r="E29" s="171"/>
      <c r="F29" s="171"/>
      <c r="G29" s="171"/>
      <c r="H29" s="171"/>
      <c r="I29" s="171"/>
      <c r="J29" s="171"/>
      <c r="K29" s="171"/>
      <c r="L29" s="200">
        <v>1</v>
      </c>
      <c r="M29" s="201">
        <v>2</v>
      </c>
      <c r="N29" s="171"/>
      <c r="O29" s="171"/>
      <c r="P29" s="171"/>
      <c r="Q29" s="171">
        <v>1</v>
      </c>
      <c r="R29" s="171">
        <v>1</v>
      </c>
      <c r="S29" s="171"/>
      <c r="T29" s="171"/>
      <c r="U29" s="171"/>
      <c r="V29" s="171"/>
      <c r="W29" s="176"/>
      <c r="X29" s="235"/>
      <c r="Y29" s="229"/>
      <c r="Z29" s="171"/>
      <c r="AA29" s="171"/>
      <c r="AB29" s="171"/>
      <c r="AC29" s="171"/>
      <c r="AD29" s="171"/>
      <c r="AE29" s="171"/>
      <c r="AF29" s="171"/>
      <c r="AG29" s="171"/>
      <c r="AH29" s="171"/>
      <c r="AI29" s="171"/>
      <c r="AJ29" s="171"/>
      <c r="AK29" s="171"/>
      <c r="AL29" s="171"/>
      <c r="AM29" s="171"/>
      <c r="AN29" s="171"/>
      <c r="AO29" s="171"/>
      <c r="AP29" s="171"/>
      <c r="AQ29" s="171"/>
    </row>
    <row r="30" spans="2:43" x14ac:dyDescent="0.3">
      <c r="B30" s="176" t="s">
        <v>187</v>
      </c>
      <c r="C30" s="301"/>
      <c r="D30" s="237" t="s">
        <v>73</v>
      </c>
      <c r="E30" s="171"/>
      <c r="F30" s="171"/>
      <c r="G30" s="171"/>
      <c r="H30" s="171"/>
      <c r="I30" s="171"/>
      <c r="J30" s="171"/>
      <c r="K30" s="171">
        <v>2</v>
      </c>
      <c r="L30" s="170"/>
      <c r="M30" s="172">
        <v>2</v>
      </c>
      <c r="N30" s="171"/>
      <c r="O30" s="171">
        <v>5</v>
      </c>
      <c r="P30" s="171"/>
      <c r="Q30" s="171"/>
      <c r="R30" s="171"/>
      <c r="S30" s="171">
        <v>10</v>
      </c>
      <c r="T30" s="171"/>
      <c r="U30" s="171"/>
      <c r="V30" s="171"/>
      <c r="W30" s="176"/>
      <c r="X30" s="235"/>
      <c r="Y30" s="229"/>
      <c r="Z30" s="171"/>
      <c r="AA30" s="171"/>
      <c r="AB30" s="171"/>
      <c r="AC30" s="171"/>
      <c r="AD30" s="171"/>
      <c r="AE30" s="171"/>
      <c r="AF30" s="171"/>
      <c r="AG30" s="171"/>
      <c r="AH30" s="171"/>
      <c r="AI30" s="171"/>
      <c r="AJ30" s="171"/>
      <c r="AK30" s="171"/>
      <c r="AL30" s="171"/>
      <c r="AM30" s="171"/>
      <c r="AN30" s="171"/>
      <c r="AO30" s="171"/>
      <c r="AP30" s="171"/>
      <c r="AQ30" s="171"/>
    </row>
    <row r="31" spans="2:43" x14ac:dyDescent="0.3">
      <c r="B31" s="176" t="s">
        <v>799</v>
      </c>
      <c r="C31" s="301"/>
      <c r="D31" s="237" t="s">
        <v>41</v>
      </c>
      <c r="E31" s="171">
        <v>1</v>
      </c>
      <c r="F31" s="171"/>
      <c r="G31" s="171"/>
      <c r="H31" s="171"/>
      <c r="I31" s="171"/>
      <c r="J31" s="171"/>
      <c r="K31" s="171"/>
      <c r="L31" s="170">
        <v>9</v>
      </c>
      <c r="M31" s="172">
        <v>2</v>
      </c>
      <c r="N31" s="171"/>
      <c r="O31" s="171"/>
      <c r="P31" s="171"/>
      <c r="Q31" s="171"/>
      <c r="R31" s="171"/>
      <c r="S31" s="171"/>
      <c r="T31" s="171"/>
      <c r="U31" s="171"/>
      <c r="V31" s="171"/>
      <c r="W31" s="176"/>
      <c r="X31" s="235"/>
      <c r="Y31" s="229"/>
      <c r="Z31" s="171"/>
      <c r="AA31" s="171"/>
      <c r="AB31" s="171"/>
      <c r="AC31" s="171"/>
      <c r="AD31" s="171"/>
      <c r="AE31" s="171"/>
      <c r="AF31" s="171"/>
      <c r="AG31" s="171"/>
      <c r="AH31" s="171"/>
      <c r="AI31" s="171"/>
      <c r="AJ31" s="171"/>
      <c r="AK31" s="171"/>
      <c r="AL31" s="171"/>
      <c r="AM31" s="171"/>
      <c r="AN31" s="171"/>
      <c r="AO31" s="171"/>
      <c r="AP31" s="171"/>
      <c r="AQ31" s="171"/>
    </row>
    <row r="32" spans="2:43" x14ac:dyDescent="0.3">
      <c r="B32" s="176" t="s">
        <v>187</v>
      </c>
      <c r="C32" s="301"/>
      <c r="D32" s="237" t="s">
        <v>47</v>
      </c>
      <c r="E32" s="171"/>
      <c r="F32" s="171"/>
      <c r="G32" s="171">
        <v>1</v>
      </c>
      <c r="H32" s="171"/>
      <c r="I32" s="171"/>
      <c r="J32" s="171"/>
      <c r="K32" s="171"/>
      <c r="L32" s="170">
        <v>2</v>
      </c>
      <c r="M32" s="172">
        <v>21</v>
      </c>
      <c r="N32" s="171"/>
      <c r="O32" s="171"/>
      <c r="P32" s="171"/>
      <c r="Q32" s="171"/>
      <c r="R32" s="171"/>
      <c r="S32" s="171"/>
      <c r="T32" s="171"/>
      <c r="U32" s="171"/>
      <c r="V32" s="171"/>
      <c r="W32" s="176"/>
      <c r="X32" s="235"/>
      <c r="Y32" s="229"/>
      <c r="Z32" s="171"/>
      <c r="AA32" s="171"/>
      <c r="AB32" s="171"/>
      <c r="AC32" s="171"/>
      <c r="AD32" s="171"/>
      <c r="AE32" s="171"/>
      <c r="AF32" s="171"/>
      <c r="AG32" s="171"/>
      <c r="AH32" s="171"/>
      <c r="AI32" s="171"/>
      <c r="AJ32" s="171"/>
      <c r="AK32" s="171"/>
      <c r="AL32" s="171"/>
      <c r="AM32" s="171"/>
      <c r="AN32" s="171"/>
      <c r="AO32" s="171"/>
      <c r="AP32" s="171"/>
      <c r="AQ32" s="171"/>
    </row>
    <row r="33" spans="2:43" x14ac:dyDescent="0.3">
      <c r="B33" s="302" t="s">
        <v>800</v>
      </c>
      <c r="C33" s="301"/>
      <c r="D33" s="237" t="s">
        <v>37</v>
      </c>
      <c r="E33" s="171"/>
      <c r="F33" s="171"/>
      <c r="G33" s="171"/>
      <c r="H33" s="171"/>
      <c r="I33" s="171"/>
      <c r="J33" s="171"/>
      <c r="K33" s="171"/>
      <c r="L33" s="170">
        <v>8</v>
      </c>
      <c r="M33" s="172">
        <v>27</v>
      </c>
      <c r="N33" s="171"/>
      <c r="O33" s="171"/>
      <c r="P33" s="171"/>
      <c r="Q33" s="171"/>
      <c r="R33" s="171"/>
      <c r="S33" s="171"/>
      <c r="T33" s="171"/>
      <c r="U33" s="171"/>
      <c r="V33" s="171"/>
      <c r="W33" s="176"/>
      <c r="X33" s="235"/>
      <c r="Y33" s="229"/>
      <c r="Z33" s="171"/>
      <c r="AA33" s="171"/>
      <c r="AB33" s="171"/>
      <c r="AC33" s="171"/>
      <c r="AD33" s="171"/>
      <c r="AE33" s="171"/>
      <c r="AF33" s="171"/>
      <c r="AG33" s="171"/>
      <c r="AH33" s="171"/>
      <c r="AI33" s="171"/>
      <c r="AJ33" s="171"/>
      <c r="AK33" s="171"/>
      <c r="AL33" s="171"/>
      <c r="AM33" s="171"/>
      <c r="AN33" s="171"/>
      <c r="AO33" s="171"/>
      <c r="AP33" s="171"/>
      <c r="AQ33" s="171"/>
    </row>
    <row r="34" spans="2:43" x14ac:dyDescent="0.3">
      <c r="B34" s="302"/>
      <c r="C34" s="301"/>
      <c r="D34" s="238" t="s">
        <v>46</v>
      </c>
      <c r="E34" s="171"/>
      <c r="F34" s="171"/>
      <c r="G34" s="171"/>
      <c r="H34" s="171"/>
      <c r="I34" s="171"/>
      <c r="J34" s="171">
        <v>3</v>
      </c>
      <c r="K34" s="171"/>
      <c r="L34" s="170">
        <v>4</v>
      </c>
      <c r="M34" s="172">
        <v>2</v>
      </c>
      <c r="N34" s="171"/>
      <c r="O34" s="171"/>
      <c r="P34" s="171"/>
      <c r="Q34" s="171"/>
      <c r="R34" s="171"/>
      <c r="S34" s="171"/>
      <c r="T34" s="171"/>
      <c r="U34" s="171"/>
      <c r="V34" s="171"/>
      <c r="W34" s="176"/>
      <c r="X34" s="235"/>
      <c r="Y34" s="234"/>
      <c r="Z34" s="171"/>
      <c r="AA34" s="171"/>
      <c r="AB34" s="171"/>
      <c r="AC34" s="171"/>
      <c r="AD34" s="171"/>
      <c r="AE34" s="171"/>
      <c r="AF34" s="171"/>
      <c r="AG34" s="171"/>
      <c r="AH34" s="171"/>
      <c r="AI34" s="171"/>
      <c r="AJ34" s="171"/>
      <c r="AK34" s="171"/>
      <c r="AL34" s="171"/>
      <c r="AM34" s="171"/>
      <c r="AN34" s="171"/>
      <c r="AO34" s="171"/>
      <c r="AP34" s="171"/>
      <c r="AQ34" s="171"/>
    </row>
    <row r="35" spans="2:43" x14ac:dyDescent="0.3">
      <c r="B35" s="302"/>
      <c r="C35" s="301"/>
      <c r="D35" s="237" t="s">
        <v>60</v>
      </c>
      <c r="E35" s="171"/>
      <c r="F35" s="171"/>
      <c r="G35" s="171"/>
      <c r="H35" s="171"/>
      <c r="I35" s="171"/>
      <c r="J35" s="171"/>
      <c r="K35" s="171"/>
      <c r="L35" s="170">
        <v>47</v>
      </c>
      <c r="M35" s="172">
        <v>38</v>
      </c>
      <c r="N35" s="171"/>
      <c r="O35" s="171"/>
      <c r="P35" s="171"/>
      <c r="Q35" s="171"/>
      <c r="R35" s="171"/>
      <c r="S35" s="171"/>
      <c r="T35" s="171"/>
      <c r="U35" s="171"/>
      <c r="V35" s="171"/>
      <c r="W35" s="176"/>
      <c r="X35" s="235"/>
      <c r="Y35" s="229"/>
      <c r="Z35" s="171"/>
      <c r="AA35" s="171"/>
      <c r="AB35" s="171"/>
      <c r="AC35" s="171"/>
      <c r="AD35" s="171"/>
      <c r="AE35" s="171"/>
      <c r="AF35" s="171"/>
      <c r="AG35" s="171"/>
      <c r="AH35" s="171"/>
      <c r="AI35" s="171"/>
      <c r="AJ35" s="171"/>
      <c r="AK35" s="171"/>
      <c r="AL35" s="171"/>
      <c r="AM35" s="171"/>
      <c r="AN35" s="171"/>
      <c r="AO35" s="171"/>
      <c r="AP35" s="171"/>
      <c r="AQ35" s="171"/>
    </row>
    <row r="36" spans="2:43" x14ac:dyDescent="0.3">
      <c r="B36" s="335"/>
      <c r="C36" s="301"/>
      <c r="D36" s="237" t="s">
        <v>104</v>
      </c>
      <c r="E36" s="171"/>
      <c r="F36" s="171"/>
      <c r="G36" s="171"/>
      <c r="H36" s="171"/>
      <c r="I36" s="171"/>
      <c r="J36" s="171"/>
      <c r="K36" s="171"/>
      <c r="L36" s="170">
        <v>2</v>
      </c>
      <c r="M36" s="172">
        <v>2</v>
      </c>
      <c r="N36" s="171"/>
      <c r="O36" s="171"/>
      <c r="P36" s="171"/>
      <c r="Q36" s="171"/>
      <c r="R36" s="171"/>
      <c r="S36" s="171"/>
      <c r="T36" s="171"/>
      <c r="U36" s="171"/>
      <c r="V36" s="171"/>
      <c r="W36" s="176"/>
      <c r="X36" s="235"/>
      <c r="Y36" s="229"/>
      <c r="Z36" s="171"/>
      <c r="AA36" s="171"/>
      <c r="AB36" s="171"/>
      <c r="AC36" s="171"/>
      <c r="AD36" s="171"/>
      <c r="AE36" s="171"/>
      <c r="AF36" s="171"/>
      <c r="AG36" s="171"/>
      <c r="AH36" s="171"/>
      <c r="AI36" s="171"/>
      <c r="AJ36" s="171"/>
      <c r="AK36" s="171"/>
      <c r="AL36" s="171"/>
      <c r="AM36" s="171"/>
      <c r="AN36" s="171"/>
      <c r="AO36" s="171"/>
      <c r="AP36" s="171"/>
      <c r="AQ36" s="171"/>
    </row>
    <row r="37" spans="2:43" x14ac:dyDescent="0.3">
      <c r="B37" s="302" t="s">
        <v>798</v>
      </c>
      <c r="C37" s="301"/>
      <c r="D37" s="237" t="s">
        <v>56</v>
      </c>
      <c r="E37" s="171"/>
      <c r="F37" s="171">
        <v>1</v>
      </c>
      <c r="G37" s="171"/>
      <c r="H37" s="171">
        <v>5</v>
      </c>
      <c r="I37" s="171"/>
      <c r="J37" s="171">
        <v>1</v>
      </c>
      <c r="K37" s="171"/>
      <c r="L37" s="170">
        <v>15</v>
      </c>
      <c r="M37" s="172">
        <v>6</v>
      </c>
      <c r="N37" s="171">
        <v>19</v>
      </c>
      <c r="O37" s="171"/>
      <c r="P37" s="171"/>
      <c r="Q37" s="171"/>
      <c r="R37" s="171"/>
      <c r="S37" s="171"/>
      <c r="T37" s="171"/>
      <c r="U37" s="171"/>
      <c r="V37" s="171"/>
      <c r="W37" s="176"/>
      <c r="X37" s="235"/>
      <c r="Y37" s="229"/>
      <c r="Z37" s="171"/>
      <c r="AA37" s="171"/>
      <c r="AB37" s="171"/>
      <c r="AC37" s="171"/>
      <c r="AD37" s="171"/>
      <c r="AE37" s="171"/>
      <c r="AF37" s="171"/>
      <c r="AG37" s="171"/>
      <c r="AH37" s="171"/>
      <c r="AI37" s="171"/>
      <c r="AJ37" s="171"/>
      <c r="AK37" s="171"/>
      <c r="AL37" s="171"/>
      <c r="AM37" s="171"/>
      <c r="AN37" s="171"/>
      <c r="AO37" s="171"/>
      <c r="AP37" s="171"/>
      <c r="AQ37" s="171"/>
    </row>
    <row r="38" spans="2:43" ht="15" thickBot="1" x14ac:dyDescent="0.35">
      <c r="B38" s="302"/>
      <c r="C38" s="301"/>
      <c r="D38" s="237" t="s">
        <v>59</v>
      </c>
      <c r="E38" s="171">
        <v>2</v>
      </c>
      <c r="F38" s="171"/>
      <c r="G38" s="171"/>
      <c r="H38" s="171"/>
      <c r="I38" s="171">
        <v>59</v>
      </c>
      <c r="J38" s="171"/>
      <c r="K38" s="171"/>
      <c r="L38" s="202">
        <v>10</v>
      </c>
      <c r="M38" s="169">
        <v>11</v>
      </c>
      <c r="N38" s="171">
        <v>32</v>
      </c>
      <c r="O38" s="171"/>
      <c r="P38" s="171"/>
      <c r="Q38" s="171"/>
      <c r="R38" s="171"/>
      <c r="S38" s="171"/>
      <c r="T38" s="171"/>
      <c r="U38" s="171"/>
      <c r="V38" s="171"/>
      <c r="W38" s="176"/>
      <c r="X38" s="235"/>
      <c r="Y38" s="229"/>
      <c r="Z38" s="171"/>
      <c r="AA38" s="171"/>
      <c r="AB38" s="171"/>
      <c r="AC38" s="171"/>
      <c r="AD38" s="171"/>
      <c r="AE38" s="171"/>
      <c r="AF38" s="171"/>
      <c r="AG38" s="171"/>
      <c r="AH38" s="171"/>
      <c r="AI38" s="171"/>
      <c r="AJ38" s="171"/>
      <c r="AK38" s="171"/>
      <c r="AL38" s="171"/>
      <c r="AM38" s="171"/>
      <c r="AN38" s="171"/>
      <c r="AO38" s="171"/>
      <c r="AP38" s="171"/>
      <c r="AQ38" s="171"/>
    </row>
    <row r="39" spans="2:43" ht="15" thickBot="1" x14ac:dyDescent="0.35">
      <c r="B39" s="176"/>
      <c r="C39" s="172"/>
      <c r="D39" s="237"/>
      <c r="E39" s="171"/>
      <c r="F39" s="171"/>
      <c r="G39" s="171"/>
      <c r="H39" s="171"/>
      <c r="I39" s="171"/>
      <c r="J39" s="171"/>
      <c r="K39" s="171"/>
      <c r="L39" s="171"/>
      <c r="M39" s="171"/>
      <c r="N39" s="171"/>
      <c r="O39" s="171"/>
      <c r="P39" s="171"/>
      <c r="Q39" s="171"/>
      <c r="R39" s="171"/>
      <c r="S39" s="171"/>
      <c r="T39" s="171"/>
      <c r="U39" s="171"/>
      <c r="V39" s="171"/>
      <c r="W39" s="176"/>
      <c r="X39" s="52"/>
      <c r="Y39" s="229"/>
      <c r="Z39" s="171"/>
      <c r="AA39" s="171"/>
      <c r="AB39" s="171"/>
      <c r="AC39" s="171"/>
      <c r="AD39" s="171"/>
      <c r="AE39" s="171"/>
      <c r="AF39" s="171"/>
      <c r="AG39" s="171"/>
      <c r="AH39" s="171"/>
      <c r="AI39" s="171"/>
      <c r="AJ39" s="171"/>
      <c r="AK39" s="171"/>
      <c r="AL39" s="171"/>
      <c r="AM39" s="171"/>
      <c r="AN39" s="171"/>
      <c r="AO39" s="171"/>
      <c r="AP39" s="171"/>
      <c r="AQ39" s="171"/>
    </row>
    <row r="40" spans="2:43" x14ac:dyDescent="0.3">
      <c r="B40" s="302" t="s">
        <v>792</v>
      </c>
      <c r="C40" s="301" t="s">
        <v>736</v>
      </c>
      <c r="D40" s="237" t="s">
        <v>72</v>
      </c>
      <c r="E40" s="171"/>
      <c r="F40" s="171"/>
      <c r="G40" s="171"/>
      <c r="H40" s="171"/>
      <c r="I40" s="200"/>
      <c r="J40" s="187">
        <v>3</v>
      </c>
      <c r="K40" s="187">
        <v>5</v>
      </c>
      <c r="L40" s="187">
        <v>2</v>
      </c>
      <c r="M40" s="187">
        <v>4</v>
      </c>
      <c r="N40" s="187">
        <v>1</v>
      </c>
      <c r="O40" s="187">
        <v>60</v>
      </c>
      <c r="P40" s="187">
        <v>9</v>
      </c>
      <c r="Q40" s="187">
        <v>26</v>
      </c>
      <c r="R40" s="187">
        <v>3</v>
      </c>
      <c r="S40" s="201">
        <v>3</v>
      </c>
      <c r="T40" s="171"/>
      <c r="U40" s="171"/>
      <c r="V40" s="171"/>
      <c r="W40" s="176"/>
      <c r="X40" s="235"/>
      <c r="Y40" s="229"/>
      <c r="Z40" s="171"/>
      <c r="AA40" s="171"/>
      <c r="AB40" s="171"/>
      <c r="AC40" s="171"/>
      <c r="AD40" s="171"/>
      <c r="AE40" s="171"/>
      <c r="AF40" s="171"/>
      <c r="AG40" s="171"/>
      <c r="AH40" s="171"/>
      <c r="AI40" s="171"/>
      <c r="AJ40" s="171"/>
      <c r="AK40" s="171"/>
      <c r="AL40" s="171"/>
      <c r="AM40" s="171"/>
      <c r="AN40" s="171"/>
      <c r="AO40" s="171"/>
      <c r="AP40" s="171"/>
      <c r="AQ40" s="171"/>
    </row>
    <row r="41" spans="2:43" x14ac:dyDescent="0.3">
      <c r="B41" s="302"/>
      <c r="C41" s="301"/>
      <c r="D41" s="237" t="s">
        <v>39</v>
      </c>
      <c r="E41" s="171"/>
      <c r="F41" s="171"/>
      <c r="G41" s="171"/>
      <c r="H41" s="171"/>
      <c r="I41" s="170">
        <v>9</v>
      </c>
      <c r="J41" s="171">
        <v>1</v>
      </c>
      <c r="K41" s="171">
        <v>8</v>
      </c>
      <c r="L41" s="171"/>
      <c r="M41" s="171"/>
      <c r="N41" s="171">
        <v>4</v>
      </c>
      <c r="O41" s="171">
        <v>2</v>
      </c>
      <c r="P41" s="171">
        <v>2</v>
      </c>
      <c r="Q41" s="171">
        <v>1</v>
      </c>
      <c r="R41" s="171">
        <v>3</v>
      </c>
      <c r="S41" s="172">
        <v>7</v>
      </c>
      <c r="T41" s="171"/>
      <c r="U41" s="171"/>
      <c r="V41" s="171"/>
      <c r="W41" s="176"/>
      <c r="X41" s="235"/>
      <c r="Y41" s="229"/>
      <c r="Z41" s="171"/>
      <c r="AA41" s="171"/>
      <c r="AB41" s="171"/>
      <c r="AC41" s="171"/>
      <c r="AD41" s="171"/>
      <c r="AE41" s="171"/>
      <c r="AF41" s="171"/>
      <c r="AG41" s="171"/>
      <c r="AH41" s="171"/>
      <c r="AI41" s="171"/>
      <c r="AJ41" s="171"/>
      <c r="AK41" s="171"/>
      <c r="AL41" s="171"/>
      <c r="AM41" s="171"/>
      <c r="AN41" s="171"/>
      <c r="AO41" s="171"/>
      <c r="AP41" s="171"/>
      <c r="AQ41" s="171"/>
    </row>
    <row r="42" spans="2:43" ht="15" thickBot="1" x14ac:dyDescent="0.35">
      <c r="B42" s="176" t="s">
        <v>802</v>
      </c>
      <c r="C42" s="301"/>
      <c r="D42" s="237" t="s">
        <v>74</v>
      </c>
      <c r="E42" s="171"/>
      <c r="F42" s="171"/>
      <c r="G42" s="171"/>
      <c r="H42" s="171"/>
      <c r="I42" s="202">
        <v>2</v>
      </c>
      <c r="J42" s="168">
        <v>1</v>
      </c>
      <c r="K42" s="168">
        <v>2</v>
      </c>
      <c r="L42" s="168">
        <v>1</v>
      </c>
      <c r="M42" s="168"/>
      <c r="N42" s="168">
        <v>1</v>
      </c>
      <c r="O42" s="168">
        <v>58</v>
      </c>
      <c r="P42" s="168">
        <v>53</v>
      </c>
      <c r="Q42" s="168">
        <v>21</v>
      </c>
      <c r="R42" s="168">
        <v>5</v>
      </c>
      <c r="S42" s="169"/>
      <c r="T42" s="171"/>
      <c r="U42" s="171"/>
      <c r="V42" s="171"/>
      <c r="W42" s="176"/>
      <c r="X42" s="235"/>
      <c r="Y42" s="229"/>
      <c r="Z42" s="171"/>
      <c r="AA42" s="171"/>
      <c r="AB42" s="171"/>
      <c r="AC42" s="171"/>
      <c r="AD42" s="171"/>
      <c r="AE42" s="171"/>
      <c r="AF42" s="171"/>
      <c r="AG42" s="171"/>
      <c r="AH42" s="171"/>
      <c r="AI42" s="171"/>
      <c r="AJ42" s="171"/>
      <c r="AK42" s="171"/>
      <c r="AL42" s="171"/>
      <c r="AM42" s="171"/>
      <c r="AN42" s="171"/>
      <c r="AO42" s="171"/>
      <c r="AP42" s="171"/>
      <c r="AQ42" s="171"/>
    </row>
    <row r="43" spans="2:43" ht="15" thickBot="1" x14ac:dyDescent="0.35">
      <c r="B43" s="176"/>
      <c r="C43" s="172"/>
      <c r="D43" s="237"/>
      <c r="E43" s="171"/>
      <c r="F43" s="171"/>
      <c r="G43" s="171"/>
      <c r="H43" s="171"/>
      <c r="I43" s="171"/>
      <c r="J43" s="171"/>
      <c r="K43" s="171"/>
      <c r="L43" s="171"/>
      <c r="M43" s="171"/>
      <c r="N43" s="171"/>
      <c r="O43" s="171"/>
      <c r="P43" s="171"/>
      <c r="Q43" s="171"/>
      <c r="R43" s="171"/>
      <c r="S43" s="171"/>
      <c r="T43" s="171"/>
      <c r="U43" s="171"/>
      <c r="V43" s="171"/>
      <c r="W43" s="176"/>
      <c r="X43" s="52"/>
      <c r="Y43" s="229"/>
      <c r="Z43" s="171"/>
      <c r="AA43" s="171"/>
      <c r="AB43" s="171"/>
      <c r="AC43" s="171"/>
      <c r="AD43" s="171"/>
      <c r="AE43" s="171"/>
      <c r="AF43" s="171"/>
      <c r="AG43" s="171"/>
      <c r="AH43" s="171"/>
      <c r="AI43" s="171"/>
      <c r="AJ43" s="171"/>
      <c r="AK43" s="171"/>
      <c r="AL43" s="171"/>
      <c r="AM43" s="171"/>
      <c r="AN43" s="171"/>
      <c r="AO43" s="171"/>
      <c r="AP43" s="171"/>
      <c r="AQ43" s="171"/>
    </row>
    <row r="44" spans="2:43" x14ac:dyDescent="0.3">
      <c r="B44" s="302" t="s">
        <v>801</v>
      </c>
      <c r="C44" s="301" t="s">
        <v>737</v>
      </c>
      <c r="D44" s="237" t="s">
        <v>67</v>
      </c>
      <c r="E44" s="171"/>
      <c r="F44" s="171"/>
      <c r="G44" s="171"/>
      <c r="H44" s="171"/>
      <c r="I44" s="171"/>
      <c r="J44" s="171"/>
      <c r="K44" s="171"/>
      <c r="L44" s="171"/>
      <c r="M44" s="171"/>
      <c r="N44" s="171"/>
      <c r="O44" s="200">
        <v>1</v>
      </c>
      <c r="P44" s="187">
        <v>11</v>
      </c>
      <c r="Q44" s="201">
        <v>75</v>
      </c>
      <c r="R44" s="171">
        <v>1</v>
      </c>
      <c r="S44" s="171"/>
      <c r="T44" s="171">
        <v>11</v>
      </c>
      <c r="U44" s="171"/>
      <c r="V44" s="171"/>
      <c r="W44" s="176"/>
      <c r="X44" s="235"/>
      <c r="Y44" s="229"/>
      <c r="Z44" s="171"/>
      <c r="AA44" s="171"/>
      <c r="AB44" s="171"/>
      <c r="AC44" s="171"/>
      <c r="AD44" s="171"/>
      <c r="AE44" s="171"/>
      <c r="AF44" s="171"/>
      <c r="AG44" s="171"/>
      <c r="AH44" s="171"/>
      <c r="AI44" s="171"/>
      <c r="AJ44" s="171"/>
      <c r="AK44" s="171"/>
      <c r="AL44" s="171"/>
      <c r="AM44" s="171"/>
      <c r="AN44" s="171"/>
      <c r="AO44" s="171"/>
      <c r="AP44" s="171"/>
      <c r="AQ44" s="171"/>
    </row>
    <row r="45" spans="2:43" x14ac:dyDescent="0.3">
      <c r="B45" s="302"/>
      <c r="C45" s="301"/>
      <c r="D45" s="237" t="s">
        <v>721</v>
      </c>
      <c r="E45" s="171"/>
      <c r="F45" s="171"/>
      <c r="G45" s="171"/>
      <c r="H45" s="171"/>
      <c r="I45" s="171"/>
      <c r="J45" s="171"/>
      <c r="K45" s="171"/>
      <c r="L45" s="171"/>
      <c r="M45" s="171">
        <v>2</v>
      </c>
      <c r="N45" s="171"/>
      <c r="O45" s="170">
        <v>18</v>
      </c>
      <c r="P45" s="171">
        <v>1</v>
      </c>
      <c r="Q45" s="172">
        <v>7</v>
      </c>
      <c r="R45" s="171"/>
      <c r="S45" s="171"/>
      <c r="T45" s="171"/>
      <c r="U45" s="171"/>
      <c r="V45" s="171"/>
      <c r="W45" s="176"/>
      <c r="X45" s="235"/>
      <c r="Y45" s="229"/>
      <c r="Z45" s="171"/>
      <c r="AA45" s="171"/>
      <c r="AB45" s="171"/>
      <c r="AC45" s="171"/>
      <c r="AD45" s="171"/>
      <c r="AE45" s="171"/>
      <c r="AF45" s="171"/>
      <c r="AG45" s="171"/>
      <c r="AH45" s="171"/>
      <c r="AI45" s="171"/>
      <c r="AJ45" s="171"/>
      <c r="AK45" s="171"/>
      <c r="AL45" s="171"/>
      <c r="AM45" s="171"/>
      <c r="AN45" s="171"/>
      <c r="AO45" s="171"/>
      <c r="AP45" s="171"/>
      <c r="AQ45" s="171"/>
    </row>
    <row r="46" spans="2:43" x14ac:dyDescent="0.3">
      <c r="B46" s="302"/>
      <c r="C46" s="301"/>
      <c r="D46" s="237" t="s">
        <v>52</v>
      </c>
      <c r="E46" s="171"/>
      <c r="F46" s="171"/>
      <c r="G46" s="171"/>
      <c r="H46" s="171"/>
      <c r="I46" s="171"/>
      <c r="J46" s="171"/>
      <c r="K46" s="171"/>
      <c r="L46" s="171"/>
      <c r="M46" s="171"/>
      <c r="N46" s="171"/>
      <c r="O46" s="170">
        <v>9</v>
      </c>
      <c r="P46" s="171">
        <v>1</v>
      </c>
      <c r="Q46" s="172">
        <v>8</v>
      </c>
      <c r="R46" s="171"/>
      <c r="S46" s="171"/>
      <c r="T46" s="171"/>
      <c r="U46" s="171"/>
      <c r="V46" s="171"/>
      <c r="W46" s="176"/>
      <c r="X46" s="235"/>
      <c r="Y46" s="229"/>
      <c r="Z46" s="171"/>
      <c r="AA46" s="171"/>
      <c r="AB46" s="171"/>
      <c r="AC46" s="171"/>
      <c r="AD46" s="171"/>
      <c r="AE46" s="171"/>
      <c r="AF46" s="171"/>
      <c r="AG46" s="171"/>
      <c r="AH46" s="171"/>
      <c r="AI46" s="171"/>
      <c r="AJ46" s="171"/>
      <c r="AK46" s="171"/>
      <c r="AL46" s="171"/>
      <c r="AM46" s="171"/>
      <c r="AN46" s="171"/>
      <c r="AO46" s="171"/>
      <c r="AP46" s="171"/>
      <c r="AQ46" s="171"/>
    </row>
    <row r="47" spans="2:43" ht="15" thickBot="1" x14ac:dyDescent="0.35">
      <c r="B47" s="302"/>
      <c r="C47" s="301"/>
      <c r="D47" s="237" t="s">
        <v>66</v>
      </c>
      <c r="E47" s="171"/>
      <c r="F47" s="171"/>
      <c r="G47" s="171"/>
      <c r="H47" s="171"/>
      <c r="I47" s="171"/>
      <c r="J47" s="171"/>
      <c r="K47" s="171"/>
      <c r="L47" s="171"/>
      <c r="M47" s="171"/>
      <c r="N47" s="171"/>
      <c r="O47" s="202">
        <v>4</v>
      </c>
      <c r="P47" s="168">
        <v>3</v>
      </c>
      <c r="Q47" s="169">
        <v>2</v>
      </c>
      <c r="R47" s="171"/>
      <c r="S47" s="171"/>
      <c r="T47" s="171"/>
      <c r="U47" s="171"/>
      <c r="V47" s="171"/>
      <c r="W47" s="176"/>
      <c r="X47" s="235"/>
      <c r="Y47" s="229"/>
      <c r="Z47" s="171"/>
      <c r="AA47" s="171"/>
      <c r="AB47" s="171"/>
      <c r="AC47" s="171"/>
      <c r="AD47" s="171"/>
      <c r="AE47" s="171"/>
      <c r="AF47" s="171"/>
      <c r="AG47" s="171"/>
      <c r="AH47" s="171"/>
      <c r="AI47" s="171"/>
      <c r="AJ47" s="171"/>
      <c r="AK47" s="171"/>
      <c r="AL47" s="171"/>
      <c r="AM47" s="171"/>
      <c r="AN47" s="171"/>
      <c r="AO47" s="171"/>
      <c r="AP47" s="171"/>
      <c r="AQ47" s="171"/>
    </row>
    <row r="48" spans="2:43" ht="15" thickBot="1" x14ac:dyDescent="0.35">
      <c r="B48" s="176"/>
      <c r="C48" s="172"/>
      <c r="D48" s="237"/>
      <c r="E48" s="171"/>
      <c r="F48" s="171"/>
      <c r="G48" s="171"/>
      <c r="H48" s="171"/>
      <c r="I48" s="171"/>
      <c r="J48" s="171"/>
      <c r="K48" s="171"/>
      <c r="L48" s="171"/>
      <c r="M48" s="171"/>
      <c r="N48" s="171"/>
      <c r="O48" s="171"/>
      <c r="P48" s="171"/>
      <c r="Q48" s="171"/>
      <c r="R48" s="171"/>
      <c r="S48" s="171"/>
      <c r="T48" s="171"/>
      <c r="U48" s="171"/>
      <c r="V48" s="171"/>
      <c r="W48" s="176"/>
      <c r="X48" s="52"/>
      <c r="Y48" s="229"/>
      <c r="Z48" s="171"/>
      <c r="AA48" s="171"/>
      <c r="AB48" s="171"/>
      <c r="AC48" s="171"/>
      <c r="AD48" s="171"/>
      <c r="AE48" s="171"/>
      <c r="AF48" s="171"/>
      <c r="AG48" s="171"/>
      <c r="AH48" s="171"/>
      <c r="AI48" s="171"/>
      <c r="AJ48" s="171"/>
      <c r="AK48" s="171"/>
      <c r="AL48" s="171"/>
      <c r="AM48" s="171"/>
      <c r="AN48" s="171"/>
      <c r="AO48" s="171"/>
      <c r="AP48" s="171"/>
      <c r="AQ48" s="171"/>
    </row>
    <row r="49" spans="2:43" x14ac:dyDescent="0.3">
      <c r="B49" s="176" t="s">
        <v>802</v>
      </c>
      <c r="C49" s="301" t="s">
        <v>738</v>
      </c>
      <c r="D49" s="237" t="s">
        <v>40</v>
      </c>
      <c r="E49" s="171"/>
      <c r="F49" s="171"/>
      <c r="G49" s="171">
        <v>2</v>
      </c>
      <c r="H49" s="171"/>
      <c r="I49" s="171">
        <v>1</v>
      </c>
      <c r="J49" s="171"/>
      <c r="K49" s="171"/>
      <c r="L49" s="171"/>
      <c r="M49" s="171">
        <v>1</v>
      </c>
      <c r="N49" s="171"/>
      <c r="O49" s="171"/>
      <c r="P49" s="171"/>
      <c r="Q49" s="171">
        <v>1</v>
      </c>
      <c r="R49" s="200">
        <v>3</v>
      </c>
      <c r="S49" s="187">
        <v>2</v>
      </c>
      <c r="T49" s="187"/>
      <c r="U49" s="187">
        <v>1</v>
      </c>
      <c r="V49" s="187"/>
      <c r="W49" s="176"/>
      <c r="X49" s="235"/>
      <c r="Y49" s="229"/>
      <c r="Z49" s="171"/>
      <c r="AA49" s="171"/>
      <c r="AB49" s="171"/>
      <c r="AC49" s="171"/>
      <c r="AD49" s="171"/>
      <c r="AE49" s="171"/>
      <c r="AF49" s="171"/>
      <c r="AG49" s="171"/>
      <c r="AH49" s="171"/>
      <c r="AI49" s="171"/>
      <c r="AJ49" s="171"/>
      <c r="AK49" s="171"/>
      <c r="AL49" s="171"/>
      <c r="AM49" s="171"/>
      <c r="AN49" s="171"/>
      <c r="AO49" s="171"/>
      <c r="AP49" s="171"/>
      <c r="AQ49" s="171"/>
    </row>
    <row r="50" spans="2:43" ht="15" thickBot="1" x14ac:dyDescent="0.35">
      <c r="B50" s="176" t="s">
        <v>789</v>
      </c>
      <c r="C50" s="330"/>
      <c r="D50" s="239" t="s">
        <v>25</v>
      </c>
      <c r="E50" s="168"/>
      <c r="F50" s="168"/>
      <c r="G50" s="168">
        <v>1</v>
      </c>
      <c r="H50" s="168"/>
      <c r="I50" s="168"/>
      <c r="J50" s="168"/>
      <c r="K50" s="168"/>
      <c r="L50" s="168"/>
      <c r="M50" s="168"/>
      <c r="N50" s="168"/>
      <c r="O50" s="168"/>
      <c r="P50" s="168"/>
      <c r="Q50" s="168"/>
      <c r="R50" s="202">
        <v>110</v>
      </c>
      <c r="S50" s="168">
        <v>3</v>
      </c>
      <c r="T50" s="168">
        <v>2</v>
      </c>
      <c r="U50" s="168">
        <v>38</v>
      </c>
      <c r="V50" s="168">
        <v>2</v>
      </c>
      <c r="W50" s="265"/>
      <c r="X50" s="71"/>
      <c r="Y50" s="229"/>
      <c r="Z50" s="171"/>
      <c r="AA50" s="171"/>
      <c r="AB50" s="171"/>
      <c r="AC50" s="171"/>
      <c r="AD50" s="171"/>
      <c r="AE50" s="171"/>
      <c r="AF50" s="171"/>
      <c r="AG50" s="171"/>
      <c r="AH50" s="171"/>
      <c r="AI50" s="171"/>
      <c r="AJ50" s="171"/>
      <c r="AK50" s="171"/>
      <c r="AL50" s="171"/>
      <c r="AM50" s="171"/>
      <c r="AN50" s="171"/>
      <c r="AO50" s="171"/>
      <c r="AP50" s="171"/>
      <c r="AQ50" s="171"/>
    </row>
    <row r="51" spans="2:43" ht="15" thickBot="1" x14ac:dyDescent="0.35">
      <c r="B51" s="176"/>
      <c r="C51" s="171"/>
      <c r="D51" s="229"/>
      <c r="E51" s="171"/>
      <c r="F51" s="171"/>
      <c r="G51" s="171"/>
      <c r="H51" s="171"/>
      <c r="I51" s="171"/>
      <c r="J51" s="171"/>
      <c r="K51" s="171"/>
      <c r="L51" s="171"/>
      <c r="M51" s="171"/>
      <c r="N51" s="171"/>
      <c r="O51" s="171"/>
      <c r="P51" s="171"/>
      <c r="Q51" s="171"/>
      <c r="R51" s="171"/>
      <c r="S51" s="171"/>
      <c r="T51" s="171"/>
      <c r="U51" s="171"/>
      <c r="V51" s="171"/>
      <c r="W51" s="155"/>
      <c r="X51" s="52"/>
      <c r="Y51" s="229"/>
      <c r="Z51" s="171"/>
      <c r="AA51" s="171"/>
      <c r="AB51" s="171"/>
      <c r="AC51" s="171"/>
      <c r="AD51" s="171"/>
      <c r="AE51" s="171"/>
      <c r="AF51" s="171"/>
      <c r="AG51" s="171"/>
      <c r="AH51" s="171"/>
      <c r="AI51" s="171"/>
      <c r="AJ51" s="171"/>
      <c r="AK51" s="171"/>
      <c r="AL51" s="171"/>
      <c r="AM51" s="171"/>
      <c r="AN51" s="171"/>
      <c r="AO51" s="171"/>
      <c r="AP51" s="171"/>
      <c r="AQ51" s="171"/>
    </row>
    <row r="52" spans="2:43" ht="15" thickBot="1" x14ac:dyDescent="0.35">
      <c r="B52" s="176"/>
      <c r="C52" s="171"/>
      <c r="D52" s="173" t="s">
        <v>746</v>
      </c>
      <c r="E52" s="159" t="s">
        <v>11</v>
      </c>
      <c r="F52" s="160" t="s">
        <v>12</v>
      </c>
      <c r="G52" s="160" t="s">
        <v>4</v>
      </c>
      <c r="H52" s="160" t="s">
        <v>20</v>
      </c>
      <c r="I52" s="160" t="s">
        <v>6</v>
      </c>
      <c r="J52" s="160" t="s">
        <v>5</v>
      </c>
      <c r="K52" s="160" t="s">
        <v>13</v>
      </c>
      <c r="L52" s="160" t="s">
        <v>19</v>
      </c>
      <c r="M52" s="160" t="s">
        <v>18</v>
      </c>
      <c r="N52" s="160" t="s">
        <v>7</v>
      </c>
      <c r="O52" s="160" t="s">
        <v>15</v>
      </c>
      <c r="P52" s="160" t="s">
        <v>14</v>
      </c>
      <c r="Q52" s="160" t="s">
        <v>16</v>
      </c>
      <c r="R52" s="160" t="s">
        <v>9</v>
      </c>
      <c r="S52" s="160" t="s">
        <v>8</v>
      </c>
      <c r="T52" s="160" t="s">
        <v>21</v>
      </c>
      <c r="U52" s="160" t="s">
        <v>22</v>
      </c>
      <c r="V52" s="160" t="s">
        <v>23</v>
      </c>
      <c r="W52" s="266"/>
      <c r="X52" s="52"/>
      <c r="Y52" s="229"/>
      <c r="Z52" s="171"/>
      <c r="AA52" s="171"/>
      <c r="AB52" s="171"/>
      <c r="AC52" s="171"/>
      <c r="AD52" s="171"/>
      <c r="AE52" s="171"/>
      <c r="AF52" s="171"/>
      <c r="AG52" s="171"/>
      <c r="AH52" s="171"/>
      <c r="AI52" s="171"/>
      <c r="AJ52" s="171"/>
      <c r="AK52" s="171"/>
      <c r="AL52" s="171"/>
      <c r="AM52" s="171"/>
      <c r="AN52" s="171"/>
      <c r="AO52" s="171"/>
      <c r="AP52" s="171"/>
      <c r="AQ52" s="171"/>
    </row>
    <row r="53" spans="2:43" ht="15" thickBot="1" x14ac:dyDescent="0.35">
      <c r="B53" s="176"/>
      <c r="C53" s="161" t="s">
        <v>747</v>
      </c>
      <c r="D53" s="264" t="s">
        <v>722</v>
      </c>
      <c r="E53" s="242"/>
      <c r="F53" s="242"/>
      <c r="G53" s="242"/>
      <c r="H53" s="242"/>
      <c r="I53" s="242"/>
      <c r="J53" s="242"/>
      <c r="K53" s="242"/>
      <c r="L53" s="242"/>
      <c r="M53" s="242"/>
      <c r="N53" s="242"/>
      <c r="O53" s="242"/>
      <c r="P53" s="242"/>
      <c r="Q53" s="242"/>
      <c r="R53" s="242"/>
      <c r="S53" s="242"/>
      <c r="T53" s="242"/>
      <c r="U53" s="242"/>
      <c r="V53" s="243"/>
      <c r="W53" s="176"/>
      <c r="X53" s="52"/>
      <c r="Y53" s="231"/>
      <c r="Z53" s="171"/>
      <c r="AA53" s="171"/>
      <c r="AB53" s="171"/>
      <c r="AC53" s="171"/>
      <c r="AD53" s="171"/>
      <c r="AE53" s="171"/>
      <c r="AF53" s="171"/>
      <c r="AG53" s="171"/>
      <c r="AH53" s="171"/>
      <c r="AI53" s="171"/>
      <c r="AJ53" s="171"/>
      <c r="AK53" s="171"/>
      <c r="AL53" s="171"/>
      <c r="AM53" s="171"/>
      <c r="AN53" s="171"/>
      <c r="AO53" s="171"/>
      <c r="AP53" s="171"/>
      <c r="AQ53" s="171"/>
    </row>
    <row r="54" spans="2:43" x14ac:dyDescent="0.3">
      <c r="B54" s="176" t="s">
        <v>187</v>
      </c>
      <c r="C54" s="327" t="s">
        <v>602</v>
      </c>
      <c r="D54" s="236" t="s">
        <v>94</v>
      </c>
      <c r="E54" s="171">
        <v>1</v>
      </c>
      <c r="F54" s="171"/>
      <c r="G54" s="171"/>
      <c r="H54" s="171"/>
      <c r="I54" s="171"/>
      <c r="J54" s="171">
        <v>1</v>
      </c>
      <c r="K54" s="171"/>
      <c r="L54" s="171"/>
      <c r="M54" s="171">
        <v>5</v>
      </c>
      <c r="N54" s="171"/>
      <c r="O54" s="171"/>
      <c r="P54" s="171"/>
      <c r="Q54" s="171">
        <v>1</v>
      </c>
      <c r="R54" s="171"/>
      <c r="S54" s="171"/>
      <c r="T54" s="171"/>
      <c r="U54" s="171"/>
      <c r="V54" s="171"/>
      <c r="W54" s="176"/>
      <c r="X54" s="235"/>
      <c r="Y54" s="229"/>
      <c r="Z54" s="171"/>
      <c r="AA54" s="171"/>
      <c r="AB54" s="171"/>
      <c r="AC54" s="171"/>
      <c r="AD54" s="171"/>
      <c r="AE54" s="171"/>
      <c r="AF54" s="171"/>
      <c r="AG54" s="171"/>
      <c r="AH54" s="171"/>
      <c r="AI54" s="171"/>
      <c r="AJ54" s="171"/>
      <c r="AK54" s="171"/>
      <c r="AL54" s="171"/>
      <c r="AM54" s="171"/>
      <c r="AN54" s="171"/>
      <c r="AO54" s="171"/>
      <c r="AP54" s="171"/>
      <c r="AQ54" s="171"/>
    </row>
    <row r="55" spans="2:43" x14ac:dyDescent="0.3">
      <c r="B55" s="176" t="s">
        <v>803</v>
      </c>
      <c r="C55" s="301"/>
      <c r="D55" s="237" t="s">
        <v>27</v>
      </c>
      <c r="E55" s="171"/>
      <c r="F55" s="171"/>
      <c r="G55" s="171">
        <v>1</v>
      </c>
      <c r="H55" s="171"/>
      <c r="I55" s="171"/>
      <c r="J55" s="171"/>
      <c r="K55" s="171"/>
      <c r="L55" s="171"/>
      <c r="M55" s="171">
        <v>1</v>
      </c>
      <c r="N55" s="171"/>
      <c r="O55" s="171"/>
      <c r="P55" s="171"/>
      <c r="Q55" s="171"/>
      <c r="R55" s="171"/>
      <c r="S55" s="171"/>
      <c r="T55" s="171"/>
      <c r="U55" s="171"/>
      <c r="V55" s="171"/>
      <c r="W55" s="176"/>
      <c r="X55" s="235"/>
      <c r="Y55" s="229"/>
      <c r="Z55" s="171"/>
      <c r="AA55" s="171"/>
      <c r="AB55" s="171"/>
      <c r="AC55" s="171"/>
      <c r="AD55" s="171"/>
      <c r="AE55" s="171"/>
      <c r="AF55" s="171"/>
      <c r="AG55" s="171"/>
      <c r="AH55" s="171"/>
      <c r="AI55" s="171"/>
      <c r="AJ55" s="171"/>
      <c r="AK55" s="171"/>
      <c r="AL55" s="171"/>
      <c r="AM55" s="171"/>
      <c r="AN55" s="171"/>
      <c r="AO55" s="171"/>
      <c r="AP55" s="171"/>
      <c r="AQ55" s="171"/>
    </row>
    <row r="56" spans="2:43" x14ac:dyDescent="0.3">
      <c r="B56" s="176" t="s">
        <v>799</v>
      </c>
      <c r="C56" s="301"/>
      <c r="D56" s="237" t="s">
        <v>28</v>
      </c>
      <c r="E56" s="171"/>
      <c r="F56" s="171"/>
      <c r="G56" s="171"/>
      <c r="H56" s="171"/>
      <c r="I56" s="171"/>
      <c r="J56" s="171"/>
      <c r="K56" s="171"/>
      <c r="L56" s="171"/>
      <c r="M56" s="171">
        <v>9</v>
      </c>
      <c r="N56" s="171"/>
      <c r="O56" s="171"/>
      <c r="P56" s="171"/>
      <c r="Q56" s="171"/>
      <c r="R56" s="171"/>
      <c r="S56" s="171"/>
      <c r="T56" s="171"/>
      <c r="U56" s="171"/>
      <c r="V56" s="171"/>
      <c r="W56" s="176"/>
      <c r="X56" s="235"/>
      <c r="Y56" s="229"/>
      <c r="Z56" s="171"/>
      <c r="AA56" s="171"/>
      <c r="AB56" s="171"/>
      <c r="AC56" s="171"/>
      <c r="AD56" s="171"/>
      <c r="AE56" s="171"/>
      <c r="AF56" s="171"/>
      <c r="AG56" s="171"/>
      <c r="AH56" s="171"/>
      <c r="AI56" s="171"/>
      <c r="AJ56" s="171"/>
      <c r="AK56" s="171"/>
      <c r="AL56" s="171"/>
      <c r="AM56" s="171"/>
      <c r="AN56" s="171"/>
      <c r="AO56" s="171"/>
      <c r="AP56" s="171"/>
      <c r="AQ56" s="171"/>
    </row>
    <row r="57" spans="2:43" x14ac:dyDescent="0.3">
      <c r="B57" s="176" t="s">
        <v>794</v>
      </c>
      <c r="C57" s="301"/>
      <c r="D57" s="237" t="s">
        <v>49</v>
      </c>
      <c r="E57" s="171"/>
      <c r="F57" s="171"/>
      <c r="G57" s="171"/>
      <c r="H57" s="171"/>
      <c r="I57" s="171"/>
      <c r="J57" s="171"/>
      <c r="K57" s="171"/>
      <c r="L57" s="171">
        <v>1</v>
      </c>
      <c r="M57" s="171"/>
      <c r="N57" s="171"/>
      <c r="O57" s="171"/>
      <c r="P57" s="171"/>
      <c r="Q57" s="171"/>
      <c r="R57" s="171"/>
      <c r="S57" s="171"/>
      <c r="T57" s="171"/>
      <c r="U57" s="171"/>
      <c r="V57" s="171"/>
      <c r="W57" s="176"/>
      <c r="X57" s="235"/>
      <c r="Y57" s="229"/>
      <c r="Z57" s="171"/>
      <c r="AA57" s="171"/>
      <c r="AB57" s="171"/>
      <c r="AC57" s="171"/>
      <c r="AD57" s="171"/>
      <c r="AE57" s="171"/>
      <c r="AF57" s="171"/>
      <c r="AG57" s="171"/>
      <c r="AH57" s="171"/>
      <c r="AI57" s="171"/>
      <c r="AJ57" s="171"/>
      <c r="AK57" s="171"/>
      <c r="AL57" s="171"/>
      <c r="AM57" s="171"/>
      <c r="AN57" s="171"/>
      <c r="AO57" s="171"/>
      <c r="AP57" s="171"/>
      <c r="AQ57" s="171"/>
    </row>
    <row r="58" spans="2:43" x14ac:dyDescent="0.3">
      <c r="B58" s="176" t="s">
        <v>804</v>
      </c>
      <c r="C58" s="301"/>
      <c r="D58" s="244" t="s">
        <v>51</v>
      </c>
      <c r="E58" s="171"/>
      <c r="F58" s="171"/>
      <c r="G58" s="171">
        <v>1</v>
      </c>
      <c r="H58" s="171"/>
      <c r="I58" s="171"/>
      <c r="J58" s="171"/>
      <c r="K58" s="171"/>
      <c r="L58" s="171"/>
      <c r="M58" s="171"/>
      <c r="N58" s="171"/>
      <c r="O58" s="171"/>
      <c r="P58" s="171"/>
      <c r="Q58" s="171"/>
      <c r="R58" s="171"/>
      <c r="S58" s="171"/>
      <c r="T58" s="171"/>
      <c r="U58" s="171"/>
      <c r="V58" s="171"/>
      <c r="W58" s="176"/>
      <c r="X58" s="235"/>
      <c r="Y58" s="233"/>
      <c r="Z58" s="171"/>
      <c r="AA58" s="171"/>
      <c r="AB58" s="171"/>
      <c r="AC58" s="171"/>
      <c r="AD58" s="171"/>
      <c r="AE58" s="171"/>
      <c r="AF58" s="171"/>
      <c r="AG58" s="171"/>
      <c r="AH58" s="171"/>
      <c r="AI58" s="171"/>
      <c r="AJ58" s="171"/>
      <c r="AK58" s="171"/>
      <c r="AL58" s="171"/>
      <c r="AM58" s="171"/>
      <c r="AN58" s="171"/>
      <c r="AO58" s="171"/>
      <c r="AP58" s="171"/>
      <c r="AQ58" s="171"/>
    </row>
    <row r="59" spans="2:43" x14ac:dyDescent="0.3">
      <c r="B59" s="335"/>
      <c r="C59" s="301"/>
      <c r="D59" s="237" t="s">
        <v>95</v>
      </c>
      <c r="E59" s="171"/>
      <c r="F59" s="171"/>
      <c r="G59" s="171"/>
      <c r="H59" s="171"/>
      <c r="I59" s="171"/>
      <c r="J59" s="171"/>
      <c r="K59" s="171"/>
      <c r="L59" s="171">
        <v>7</v>
      </c>
      <c r="M59" s="171"/>
      <c r="N59" s="171"/>
      <c r="O59" s="171"/>
      <c r="P59" s="171"/>
      <c r="Q59" s="171"/>
      <c r="R59" s="171"/>
      <c r="S59" s="171"/>
      <c r="T59" s="171"/>
      <c r="U59" s="171"/>
      <c r="V59" s="171"/>
      <c r="W59" s="176"/>
      <c r="X59" s="235"/>
      <c r="Y59" s="229"/>
      <c r="Z59" s="171"/>
      <c r="AA59" s="171"/>
      <c r="AB59" s="171"/>
      <c r="AC59" s="171"/>
      <c r="AD59" s="171"/>
      <c r="AE59" s="171"/>
      <c r="AF59" s="171"/>
      <c r="AG59" s="171"/>
      <c r="AH59" s="171"/>
      <c r="AI59" s="171"/>
      <c r="AJ59" s="171"/>
      <c r="AK59" s="171"/>
      <c r="AL59" s="171"/>
      <c r="AM59" s="171"/>
      <c r="AN59" s="171"/>
      <c r="AO59" s="171"/>
      <c r="AP59" s="171"/>
      <c r="AQ59" s="171"/>
    </row>
    <row r="60" spans="2:43" x14ac:dyDescent="0.3">
      <c r="B60" s="176" t="s">
        <v>807</v>
      </c>
      <c r="C60" s="301"/>
      <c r="D60" s="237" t="s">
        <v>86</v>
      </c>
      <c r="E60" s="171"/>
      <c r="F60" s="171">
        <v>1</v>
      </c>
      <c r="G60" s="171"/>
      <c r="H60" s="171"/>
      <c r="I60" s="171"/>
      <c r="J60" s="171"/>
      <c r="K60" s="171"/>
      <c r="L60" s="171"/>
      <c r="M60" s="171">
        <v>1</v>
      </c>
      <c r="N60" s="171"/>
      <c r="O60" s="171"/>
      <c r="P60" s="171"/>
      <c r="Q60" s="171"/>
      <c r="R60" s="171"/>
      <c r="S60" s="171"/>
      <c r="T60" s="171"/>
      <c r="U60" s="171"/>
      <c r="V60" s="171"/>
      <c r="W60" s="176"/>
      <c r="X60" s="235"/>
      <c r="Y60" s="229"/>
      <c r="Z60" s="171"/>
      <c r="AA60" s="171"/>
      <c r="AB60" s="171"/>
      <c r="AC60" s="171"/>
      <c r="AD60" s="171"/>
      <c r="AE60" s="171"/>
      <c r="AF60" s="171"/>
      <c r="AG60" s="171"/>
      <c r="AH60" s="171"/>
      <c r="AI60" s="171"/>
      <c r="AJ60" s="171"/>
      <c r="AK60" s="171"/>
      <c r="AL60" s="171"/>
      <c r="AM60" s="171"/>
      <c r="AN60" s="171"/>
      <c r="AO60" s="171"/>
      <c r="AP60" s="171"/>
      <c r="AQ60" s="171"/>
    </row>
    <row r="61" spans="2:43" x14ac:dyDescent="0.3">
      <c r="B61" s="335"/>
      <c r="C61" s="301"/>
      <c r="D61" s="244" t="s">
        <v>103</v>
      </c>
      <c r="E61" s="171"/>
      <c r="F61" s="171"/>
      <c r="G61" s="171"/>
      <c r="H61" s="171"/>
      <c r="I61" s="171"/>
      <c r="J61" s="171"/>
      <c r="K61" s="171"/>
      <c r="L61" s="171"/>
      <c r="M61" s="171">
        <v>1</v>
      </c>
      <c r="N61" s="171"/>
      <c r="O61" s="171"/>
      <c r="P61" s="171"/>
      <c r="Q61" s="171"/>
      <c r="R61" s="171"/>
      <c r="S61" s="171"/>
      <c r="T61" s="171"/>
      <c r="U61" s="171"/>
      <c r="V61" s="171"/>
      <c r="W61" s="176"/>
      <c r="X61" s="235"/>
      <c r="Y61" s="233"/>
      <c r="Z61" s="171"/>
      <c r="AA61" s="171"/>
      <c r="AB61" s="171"/>
      <c r="AC61" s="171"/>
      <c r="AD61" s="171"/>
      <c r="AE61" s="171"/>
      <c r="AF61" s="171"/>
      <c r="AG61" s="171"/>
      <c r="AH61" s="171"/>
      <c r="AI61" s="171"/>
      <c r="AJ61" s="171"/>
      <c r="AK61" s="171"/>
      <c r="AL61" s="171"/>
      <c r="AM61" s="171"/>
      <c r="AN61" s="171"/>
      <c r="AO61" s="171"/>
      <c r="AP61" s="171"/>
      <c r="AQ61" s="171"/>
    </row>
    <row r="62" spans="2:43" x14ac:dyDescent="0.3">
      <c r="B62" s="335"/>
      <c r="C62" s="301"/>
      <c r="D62" s="244" t="s">
        <v>612</v>
      </c>
      <c r="E62" s="171"/>
      <c r="F62" s="171"/>
      <c r="G62" s="171"/>
      <c r="H62" s="171"/>
      <c r="I62" s="171"/>
      <c r="J62" s="171"/>
      <c r="K62" s="171"/>
      <c r="L62" s="171"/>
      <c r="M62" s="171">
        <v>1</v>
      </c>
      <c r="N62" s="171"/>
      <c r="O62" s="171"/>
      <c r="P62" s="171"/>
      <c r="Q62" s="171"/>
      <c r="R62" s="171"/>
      <c r="S62" s="171"/>
      <c r="T62" s="171"/>
      <c r="U62" s="171"/>
      <c r="V62" s="171"/>
      <c r="W62" s="176"/>
      <c r="X62" s="235"/>
      <c r="Y62" s="233"/>
      <c r="Z62" s="171"/>
      <c r="AA62" s="171"/>
      <c r="AB62" s="171"/>
      <c r="AC62" s="171"/>
      <c r="AD62" s="171"/>
      <c r="AE62" s="171"/>
      <c r="AF62" s="171"/>
      <c r="AG62" s="171"/>
      <c r="AH62" s="171"/>
      <c r="AI62" s="171"/>
      <c r="AJ62" s="171"/>
      <c r="AK62" s="171"/>
      <c r="AL62" s="171"/>
      <c r="AM62" s="171"/>
      <c r="AN62" s="171"/>
      <c r="AO62" s="171"/>
      <c r="AP62" s="171"/>
      <c r="AQ62" s="171"/>
    </row>
    <row r="63" spans="2:43" x14ac:dyDescent="0.3">
      <c r="B63" s="302" t="s">
        <v>806</v>
      </c>
      <c r="C63" s="301"/>
      <c r="D63" s="244" t="s">
        <v>776</v>
      </c>
      <c r="E63" s="171"/>
      <c r="F63" s="171"/>
      <c r="G63" s="171"/>
      <c r="H63" s="171"/>
      <c r="I63" s="171"/>
      <c r="J63" s="171"/>
      <c r="K63" s="171"/>
      <c r="L63" s="171"/>
      <c r="M63" s="171">
        <v>2</v>
      </c>
      <c r="N63" s="171"/>
      <c r="O63" s="171"/>
      <c r="P63" s="171"/>
      <c r="Q63" s="171"/>
      <c r="R63" s="171"/>
      <c r="S63" s="171"/>
      <c r="T63" s="171"/>
      <c r="U63" s="171"/>
      <c r="V63" s="171"/>
      <c r="W63" s="176"/>
      <c r="X63" s="235"/>
      <c r="Y63" s="233"/>
      <c r="Z63" s="171"/>
      <c r="AA63" s="171"/>
      <c r="AB63" s="171"/>
      <c r="AC63" s="171"/>
      <c r="AD63" s="171"/>
      <c r="AE63" s="171"/>
      <c r="AF63" s="171"/>
      <c r="AG63" s="171"/>
      <c r="AH63" s="171"/>
      <c r="AI63" s="171"/>
      <c r="AJ63" s="171"/>
      <c r="AK63" s="171"/>
      <c r="AL63" s="171"/>
      <c r="AM63" s="171"/>
      <c r="AN63" s="171"/>
      <c r="AO63" s="171"/>
      <c r="AP63" s="171"/>
      <c r="AQ63" s="171"/>
    </row>
    <row r="64" spans="2:43" x14ac:dyDescent="0.3">
      <c r="B64" s="302"/>
      <c r="C64" s="301"/>
      <c r="D64" s="244" t="s">
        <v>775</v>
      </c>
      <c r="E64" s="171"/>
      <c r="F64" s="171">
        <v>1</v>
      </c>
      <c r="G64" s="171"/>
      <c r="H64" s="171"/>
      <c r="I64" s="171"/>
      <c r="J64" s="171"/>
      <c r="K64" s="171"/>
      <c r="L64" s="171"/>
      <c r="M64" s="171"/>
      <c r="N64" s="171"/>
      <c r="O64" s="171"/>
      <c r="P64" s="171"/>
      <c r="Q64" s="171"/>
      <c r="R64" s="171"/>
      <c r="S64" s="171"/>
      <c r="T64" s="171"/>
      <c r="U64" s="171"/>
      <c r="V64" s="171"/>
      <c r="W64" s="176"/>
      <c r="X64" s="235"/>
      <c r="Y64" s="233"/>
      <c r="Z64" s="171"/>
      <c r="AA64" s="171"/>
      <c r="AB64" s="171"/>
      <c r="AC64" s="171"/>
      <c r="AD64" s="171"/>
      <c r="AE64" s="171"/>
      <c r="AF64" s="171"/>
      <c r="AG64" s="171"/>
      <c r="AH64" s="171"/>
      <c r="AI64" s="171"/>
      <c r="AJ64" s="171"/>
      <c r="AK64" s="171"/>
      <c r="AL64" s="171"/>
      <c r="AM64" s="171"/>
      <c r="AN64" s="171"/>
      <c r="AO64" s="171"/>
      <c r="AP64" s="171"/>
      <c r="AQ64" s="171"/>
    </row>
    <row r="65" spans="2:43" x14ac:dyDescent="0.3">
      <c r="B65" s="176"/>
      <c r="C65" s="172"/>
      <c r="D65" s="244"/>
      <c r="E65" s="171"/>
      <c r="F65" s="171"/>
      <c r="G65" s="171"/>
      <c r="H65" s="171"/>
      <c r="I65" s="171"/>
      <c r="J65" s="171"/>
      <c r="K65" s="171"/>
      <c r="L65" s="171"/>
      <c r="M65" s="171"/>
      <c r="N65" s="171"/>
      <c r="O65" s="171"/>
      <c r="P65" s="171"/>
      <c r="Q65" s="171"/>
      <c r="R65" s="171"/>
      <c r="S65" s="171"/>
      <c r="T65" s="171"/>
      <c r="U65" s="171"/>
      <c r="V65" s="171"/>
      <c r="W65" s="176"/>
      <c r="X65" s="232"/>
      <c r="Y65" s="233"/>
      <c r="Z65" s="171"/>
      <c r="AA65" s="171"/>
      <c r="AB65" s="171"/>
      <c r="AC65" s="171"/>
      <c r="AD65" s="171"/>
      <c r="AE65" s="171"/>
      <c r="AF65" s="171"/>
      <c r="AG65" s="171"/>
      <c r="AH65" s="171"/>
      <c r="AI65" s="171"/>
      <c r="AJ65" s="171"/>
      <c r="AK65" s="171"/>
      <c r="AL65" s="171"/>
      <c r="AM65" s="171"/>
      <c r="AN65" s="171"/>
      <c r="AO65" s="171"/>
      <c r="AP65" s="171"/>
      <c r="AQ65" s="171"/>
    </row>
    <row r="66" spans="2:43" x14ac:dyDescent="0.3">
      <c r="B66" s="176" t="s">
        <v>805</v>
      </c>
      <c r="C66" s="172" t="s">
        <v>740</v>
      </c>
      <c r="D66" s="237" t="s">
        <v>58</v>
      </c>
      <c r="E66" s="171"/>
      <c r="F66" s="171"/>
      <c r="G66" s="171"/>
      <c r="H66" s="171"/>
      <c r="I66" s="171"/>
      <c r="J66" s="171"/>
      <c r="K66" s="171"/>
      <c r="L66" s="171"/>
      <c r="M66" s="171"/>
      <c r="N66" s="171"/>
      <c r="O66" s="171"/>
      <c r="P66" s="171"/>
      <c r="Q66" s="171"/>
      <c r="R66" s="171"/>
      <c r="S66" s="171"/>
      <c r="T66" s="171"/>
      <c r="U66" s="171"/>
      <c r="V66" s="171">
        <v>1</v>
      </c>
      <c r="W66" s="176"/>
      <c r="X66" s="232"/>
      <c r="Y66" s="229"/>
      <c r="Z66" s="171"/>
      <c r="AA66" s="171"/>
      <c r="AB66" s="171"/>
      <c r="AC66" s="171"/>
      <c r="AD66" s="171"/>
      <c r="AE66" s="171"/>
      <c r="AF66" s="171"/>
      <c r="AG66" s="171"/>
      <c r="AH66" s="171"/>
      <c r="AI66" s="171"/>
      <c r="AJ66" s="171"/>
      <c r="AK66" s="171"/>
      <c r="AL66" s="171"/>
      <c r="AM66" s="171"/>
      <c r="AN66" s="171"/>
      <c r="AO66" s="171"/>
      <c r="AP66" s="171"/>
      <c r="AQ66" s="171"/>
    </row>
    <row r="67" spans="2:43" x14ac:dyDescent="0.3">
      <c r="B67" s="176"/>
      <c r="C67" s="172"/>
      <c r="D67" s="237"/>
      <c r="E67" s="171"/>
      <c r="F67" s="171"/>
      <c r="G67" s="171"/>
      <c r="H67" s="171"/>
      <c r="I67" s="171"/>
      <c r="J67" s="171"/>
      <c r="K67" s="171"/>
      <c r="L67" s="171"/>
      <c r="M67" s="171"/>
      <c r="N67" s="171"/>
      <c r="O67" s="171"/>
      <c r="P67" s="171"/>
      <c r="Q67" s="171"/>
      <c r="R67" s="171"/>
      <c r="S67" s="171"/>
      <c r="T67" s="171"/>
      <c r="U67" s="171"/>
      <c r="V67" s="171"/>
      <c r="W67" s="176"/>
      <c r="X67" s="232"/>
      <c r="Y67" s="229"/>
      <c r="Z67" s="171"/>
      <c r="AA67" s="171"/>
      <c r="AB67" s="171"/>
      <c r="AC67" s="171"/>
      <c r="AD67" s="171"/>
      <c r="AE67" s="171"/>
      <c r="AF67" s="171"/>
      <c r="AG67" s="171"/>
      <c r="AH67" s="171"/>
      <c r="AI67" s="171"/>
      <c r="AJ67" s="171"/>
      <c r="AK67" s="171"/>
      <c r="AL67" s="171"/>
      <c r="AM67" s="171"/>
      <c r="AN67" s="171"/>
      <c r="AO67" s="171"/>
      <c r="AP67" s="171"/>
      <c r="AQ67" s="171"/>
    </row>
    <row r="68" spans="2:43" x14ac:dyDescent="0.3">
      <c r="B68" s="302" t="s">
        <v>789</v>
      </c>
      <c r="C68" s="301" t="s">
        <v>743</v>
      </c>
      <c r="D68" s="237" t="s">
        <v>84</v>
      </c>
      <c r="E68" s="171"/>
      <c r="F68" s="171"/>
      <c r="G68" s="171"/>
      <c r="H68" s="171"/>
      <c r="I68" s="171"/>
      <c r="J68" s="171"/>
      <c r="K68" s="171"/>
      <c r="L68" s="171"/>
      <c r="M68" s="171"/>
      <c r="N68" s="171"/>
      <c r="O68" s="171"/>
      <c r="P68" s="171"/>
      <c r="Q68" s="171"/>
      <c r="R68" s="171"/>
      <c r="S68" s="171"/>
      <c r="T68" s="171"/>
      <c r="U68" s="171">
        <v>32</v>
      </c>
      <c r="V68" s="171">
        <v>1</v>
      </c>
      <c r="W68" s="176"/>
      <c r="X68" s="235"/>
      <c r="Y68" s="229"/>
      <c r="Z68" s="171"/>
      <c r="AA68" s="171"/>
      <c r="AB68" s="171"/>
      <c r="AC68" s="171"/>
      <c r="AD68" s="171"/>
      <c r="AE68" s="171"/>
      <c r="AF68" s="171"/>
      <c r="AG68" s="171"/>
      <c r="AH68" s="171"/>
      <c r="AI68" s="171"/>
      <c r="AJ68" s="171"/>
      <c r="AK68" s="171"/>
      <c r="AL68" s="171"/>
      <c r="AM68" s="171"/>
      <c r="AN68" s="171"/>
      <c r="AO68" s="171"/>
      <c r="AP68" s="171"/>
      <c r="AQ68" s="171"/>
    </row>
    <row r="69" spans="2:43" x14ac:dyDescent="0.3">
      <c r="B69" s="302"/>
      <c r="C69" s="301"/>
      <c r="D69" s="237" t="s">
        <v>55</v>
      </c>
      <c r="E69" s="171"/>
      <c r="F69" s="171"/>
      <c r="G69" s="171"/>
      <c r="H69" s="171"/>
      <c r="I69" s="171"/>
      <c r="J69" s="171"/>
      <c r="K69" s="171"/>
      <c r="L69" s="171"/>
      <c r="M69" s="171"/>
      <c r="N69" s="171"/>
      <c r="O69" s="171"/>
      <c r="P69" s="171"/>
      <c r="Q69" s="171"/>
      <c r="R69" s="171"/>
      <c r="S69" s="171"/>
      <c r="T69" s="171"/>
      <c r="U69" s="171">
        <v>2</v>
      </c>
      <c r="V69" s="171">
        <v>1</v>
      </c>
      <c r="W69" s="176"/>
      <c r="X69" s="235"/>
      <c r="Y69" s="229"/>
      <c r="Z69" s="171"/>
      <c r="AA69" s="171"/>
      <c r="AB69" s="171"/>
      <c r="AC69" s="171"/>
      <c r="AD69" s="171"/>
      <c r="AE69" s="171"/>
      <c r="AF69" s="171"/>
      <c r="AG69" s="171"/>
      <c r="AH69" s="171"/>
      <c r="AI69" s="171"/>
      <c r="AJ69" s="171"/>
      <c r="AK69" s="171"/>
      <c r="AL69" s="171"/>
      <c r="AM69" s="171"/>
      <c r="AN69" s="171"/>
      <c r="AO69" s="171"/>
      <c r="AP69" s="171"/>
      <c r="AQ69" s="171"/>
    </row>
    <row r="70" spans="2:43" x14ac:dyDescent="0.3">
      <c r="B70" s="176"/>
      <c r="C70" s="172"/>
      <c r="D70" s="237"/>
      <c r="E70" s="171"/>
      <c r="F70" s="171"/>
      <c r="G70" s="171"/>
      <c r="H70" s="171"/>
      <c r="I70" s="171"/>
      <c r="J70" s="171"/>
      <c r="K70" s="171"/>
      <c r="L70" s="171"/>
      <c r="M70" s="171"/>
      <c r="N70" s="171"/>
      <c r="O70" s="171"/>
      <c r="P70" s="171"/>
      <c r="Q70" s="171"/>
      <c r="R70" s="171"/>
      <c r="S70" s="171"/>
      <c r="T70" s="171"/>
      <c r="U70" s="171"/>
      <c r="V70" s="171"/>
      <c r="W70" s="176"/>
      <c r="X70" s="232"/>
      <c r="Y70" s="229"/>
      <c r="Z70" s="171"/>
      <c r="AA70" s="171"/>
      <c r="AB70" s="171"/>
      <c r="AC70" s="171"/>
      <c r="AD70" s="171"/>
      <c r="AE70" s="171"/>
      <c r="AF70" s="171"/>
      <c r="AG70" s="171"/>
      <c r="AH70" s="171"/>
      <c r="AI70" s="171"/>
      <c r="AJ70" s="171"/>
      <c r="AK70" s="171"/>
      <c r="AL70" s="171"/>
      <c r="AM70" s="171"/>
      <c r="AN70" s="171"/>
      <c r="AO70" s="171"/>
      <c r="AP70" s="171"/>
      <c r="AQ70" s="171"/>
    </row>
    <row r="71" spans="2:43" x14ac:dyDescent="0.3">
      <c r="B71" s="176" t="s">
        <v>187</v>
      </c>
      <c r="C71" s="301" t="s">
        <v>739</v>
      </c>
      <c r="D71" s="237" t="s">
        <v>32</v>
      </c>
      <c r="E71" s="171">
        <v>1</v>
      </c>
      <c r="F71" s="171"/>
      <c r="G71" s="171">
        <v>2</v>
      </c>
      <c r="H71" s="171"/>
      <c r="I71" s="171">
        <v>8</v>
      </c>
      <c r="J71" s="171"/>
      <c r="K71" s="171"/>
      <c r="L71" s="171"/>
      <c r="M71" s="171"/>
      <c r="N71" s="171"/>
      <c r="O71" s="171"/>
      <c r="P71" s="171"/>
      <c r="Q71" s="171">
        <v>1</v>
      </c>
      <c r="R71" s="171"/>
      <c r="S71" s="171"/>
      <c r="T71" s="171"/>
      <c r="U71" s="171"/>
      <c r="V71" s="171"/>
      <c r="W71" s="176"/>
      <c r="X71" s="235"/>
      <c r="Y71" s="229"/>
      <c r="Z71" s="171"/>
      <c r="AA71" s="171"/>
      <c r="AB71" s="171"/>
      <c r="AC71" s="171"/>
      <c r="AD71" s="171"/>
      <c r="AE71" s="171"/>
      <c r="AF71" s="171"/>
      <c r="AG71" s="171"/>
      <c r="AH71" s="171"/>
      <c r="AI71" s="171"/>
      <c r="AJ71" s="171"/>
      <c r="AK71" s="171"/>
      <c r="AL71" s="171"/>
      <c r="AM71" s="171"/>
      <c r="AN71" s="171"/>
      <c r="AO71" s="171"/>
      <c r="AP71" s="171"/>
      <c r="AQ71" s="171"/>
    </row>
    <row r="72" spans="2:43" x14ac:dyDescent="0.3">
      <c r="B72" s="176" t="s">
        <v>807</v>
      </c>
      <c r="C72" s="301"/>
      <c r="D72" s="237" t="s">
        <v>33</v>
      </c>
      <c r="E72" s="171"/>
      <c r="F72" s="171">
        <v>5</v>
      </c>
      <c r="G72" s="171"/>
      <c r="H72" s="171">
        <v>1</v>
      </c>
      <c r="I72" s="171">
        <v>2</v>
      </c>
      <c r="J72" s="171"/>
      <c r="K72" s="171"/>
      <c r="L72" s="171"/>
      <c r="M72" s="171"/>
      <c r="N72" s="171"/>
      <c r="O72" s="171"/>
      <c r="P72" s="171"/>
      <c r="Q72" s="171"/>
      <c r="R72" s="171"/>
      <c r="S72" s="171"/>
      <c r="T72" s="171"/>
      <c r="U72" s="171"/>
      <c r="V72" s="171"/>
      <c r="W72" s="176"/>
      <c r="X72" s="235"/>
      <c r="Y72" s="229"/>
      <c r="Z72" s="171"/>
      <c r="AA72" s="171"/>
      <c r="AB72" s="171"/>
      <c r="AC72" s="171"/>
      <c r="AD72" s="171"/>
      <c r="AE72" s="171"/>
      <c r="AF72" s="171"/>
      <c r="AG72" s="171"/>
      <c r="AH72" s="171"/>
      <c r="AI72" s="171"/>
      <c r="AJ72" s="171"/>
      <c r="AK72" s="171"/>
      <c r="AL72" s="171"/>
      <c r="AM72" s="171"/>
      <c r="AN72" s="171"/>
      <c r="AO72" s="171"/>
      <c r="AP72" s="171"/>
      <c r="AQ72" s="171"/>
    </row>
    <row r="73" spans="2:43" x14ac:dyDescent="0.3">
      <c r="B73" s="176" t="s">
        <v>803</v>
      </c>
      <c r="C73" s="301"/>
      <c r="D73" s="237" t="s">
        <v>43</v>
      </c>
      <c r="E73" s="171"/>
      <c r="F73" s="171"/>
      <c r="G73" s="171"/>
      <c r="H73" s="171"/>
      <c r="I73" s="171"/>
      <c r="J73" s="171">
        <v>2</v>
      </c>
      <c r="K73" s="171"/>
      <c r="L73" s="171">
        <v>1</v>
      </c>
      <c r="M73" s="171">
        <v>1</v>
      </c>
      <c r="N73" s="171"/>
      <c r="O73" s="171"/>
      <c r="P73" s="171"/>
      <c r="Q73" s="171"/>
      <c r="R73" s="171"/>
      <c r="S73" s="171"/>
      <c r="T73" s="171"/>
      <c r="U73" s="171"/>
      <c r="V73" s="171"/>
      <c r="W73" s="176"/>
      <c r="X73" s="235"/>
      <c r="Y73" s="229"/>
      <c r="Z73" s="171"/>
      <c r="AA73" s="171"/>
      <c r="AB73" s="171"/>
      <c r="AC73" s="171"/>
      <c r="AD73" s="171"/>
      <c r="AE73" s="171"/>
      <c r="AF73" s="171"/>
      <c r="AG73" s="171"/>
      <c r="AH73" s="171"/>
      <c r="AI73" s="171"/>
      <c r="AJ73" s="171"/>
      <c r="AK73" s="171"/>
      <c r="AL73" s="171"/>
      <c r="AM73" s="171"/>
      <c r="AN73" s="171"/>
      <c r="AO73" s="171"/>
      <c r="AP73" s="171"/>
      <c r="AQ73" s="171"/>
    </row>
    <row r="74" spans="2:43" x14ac:dyDescent="0.3">
      <c r="B74" s="176" t="s">
        <v>808</v>
      </c>
      <c r="C74" s="301"/>
      <c r="D74" s="237" t="s">
        <v>61</v>
      </c>
      <c r="E74" s="171"/>
      <c r="F74" s="171"/>
      <c r="G74" s="171">
        <v>1</v>
      </c>
      <c r="H74" s="171"/>
      <c r="I74" s="171">
        <v>2</v>
      </c>
      <c r="J74" s="171"/>
      <c r="K74" s="171"/>
      <c r="L74" s="171"/>
      <c r="M74" s="171"/>
      <c r="N74" s="171"/>
      <c r="O74" s="171"/>
      <c r="P74" s="171"/>
      <c r="Q74" s="171"/>
      <c r="R74" s="171"/>
      <c r="S74" s="171"/>
      <c r="T74" s="171"/>
      <c r="U74" s="171"/>
      <c r="V74" s="171"/>
      <c r="W74" s="176"/>
      <c r="X74" s="235"/>
      <c r="Y74" s="229"/>
      <c r="Z74" s="171"/>
      <c r="AA74" s="171"/>
      <c r="AB74" s="171"/>
      <c r="AC74" s="171"/>
      <c r="AD74" s="171"/>
      <c r="AE74" s="171"/>
      <c r="AF74" s="171"/>
      <c r="AG74" s="171"/>
      <c r="AH74" s="171"/>
      <c r="AI74" s="171"/>
      <c r="AJ74" s="171"/>
      <c r="AK74" s="171"/>
      <c r="AL74" s="171"/>
      <c r="AM74" s="171"/>
      <c r="AN74" s="171"/>
      <c r="AO74" s="171"/>
      <c r="AP74" s="171"/>
      <c r="AQ74" s="171"/>
    </row>
    <row r="75" spans="2:43" x14ac:dyDescent="0.3">
      <c r="B75" s="335"/>
      <c r="C75" s="301"/>
      <c r="D75" s="237" t="s">
        <v>96</v>
      </c>
      <c r="E75" s="171"/>
      <c r="F75" s="171"/>
      <c r="G75" s="171">
        <v>1</v>
      </c>
      <c r="H75" s="171"/>
      <c r="I75" s="171">
        <v>2</v>
      </c>
      <c r="J75" s="171"/>
      <c r="K75" s="171"/>
      <c r="L75" s="171"/>
      <c r="M75" s="171"/>
      <c r="N75" s="171"/>
      <c r="O75" s="171"/>
      <c r="P75" s="171"/>
      <c r="Q75" s="171"/>
      <c r="R75" s="171"/>
      <c r="S75" s="171">
        <v>1</v>
      </c>
      <c r="T75" s="171"/>
      <c r="U75" s="171"/>
      <c r="V75" s="171"/>
      <c r="W75" s="176"/>
      <c r="X75" s="235"/>
      <c r="Y75" s="229"/>
      <c r="Z75" s="171"/>
      <c r="AA75" s="171"/>
      <c r="AB75" s="171"/>
      <c r="AC75" s="171"/>
      <c r="AD75" s="171"/>
      <c r="AE75" s="171"/>
      <c r="AF75" s="171"/>
      <c r="AG75" s="171"/>
      <c r="AH75" s="171"/>
      <c r="AI75" s="171"/>
      <c r="AJ75" s="171"/>
      <c r="AK75" s="171"/>
      <c r="AL75" s="171"/>
      <c r="AM75" s="171"/>
      <c r="AN75" s="171"/>
      <c r="AO75" s="171"/>
      <c r="AP75" s="171"/>
      <c r="AQ75" s="171"/>
    </row>
    <row r="76" spans="2:43" x14ac:dyDescent="0.3">
      <c r="B76" s="176" t="s">
        <v>794</v>
      </c>
      <c r="C76" s="301"/>
      <c r="D76" s="237" t="s">
        <v>63</v>
      </c>
      <c r="E76" s="171"/>
      <c r="F76" s="171"/>
      <c r="G76" s="171">
        <v>2</v>
      </c>
      <c r="H76" s="171"/>
      <c r="I76" s="171"/>
      <c r="J76" s="171"/>
      <c r="K76" s="171"/>
      <c r="L76" s="171"/>
      <c r="M76" s="171"/>
      <c r="N76" s="171"/>
      <c r="O76" s="171"/>
      <c r="P76" s="171"/>
      <c r="Q76" s="171"/>
      <c r="R76" s="171"/>
      <c r="S76" s="171">
        <v>1</v>
      </c>
      <c r="T76" s="171"/>
      <c r="U76" s="171"/>
      <c r="V76" s="171"/>
      <c r="W76" s="176"/>
      <c r="X76" s="235"/>
      <c r="Y76" s="229"/>
      <c r="Z76" s="171"/>
      <c r="AA76" s="171"/>
      <c r="AB76" s="171"/>
      <c r="AC76" s="171"/>
      <c r="AD76" s="171"/>
      <c r="AE76" s="171"/>
      <c r="AF76" s="171"/>
      <c r="AG76" s="171"/>
      <c r="AH76" s="171"/>
      <c r="AI76" s="171"/>
      <c r="AJ76" s="171"/>
      <c r="AK76" s="171"/>
      <c r="AL76" s="171"/>
      <c r="AM76" s="171"/>
      <c r="AN76" s="171"/>
      <c r="AO76" s="171"/>
      <c r="AP76" s="171"/>
      <c r="AQ76" s="171"/>
    </row>
    <row r="77" spans="2:43" x14ac:dyDescent="0.3">
      <c r="B77" s="302" t="s">
        <v>806</v>
      </c>
      <c r="C77" s="301"/>
      <c r="D77" s="237" t="s">
        <v>64</v>
      </c>
      <c r="E77" s="171">
        <v>1</v>
      </c>
      <c r="F77" s="171"/>
      <c r="G77" s="171">
        <v>43</v>
      </c>
      <c r="H77" s="171"/>
      <c r="I77" s="171">
        <v>73</v>
      </c>
      <c r="J77" s="171"/>
      <c r="K77" s="171"/>
      <c r="L77" s="171">
        <v>1</v>
      </c>
      <c r="M77" s="171"/>
      <c r="N77" s="171"/>
      <c r="O77" s="171"/>
      <c r="P77" s="171"/>
      <c r="Q77" s="171"/>
      <c r="R77" s="171"/>
      <c r="S77" s="171">
        <v>19</v>
      </c>
      <c r="T77" s="171"/>
      <c r="U77" s="171"/>
      <c r="V77" s="171"/>
      <c r="W77" s="176"/>
      <c r="X77" s="235"/>
      <c r="Y77" s="229"/>
      <c r="Z77" s="171"/>
      <c r="AA77" s="171"/>
      <c r="AB77" s="171"/>
      <c r="AC77" s="171"/>
      <c r="AD77" s="171"/>
      <c r="AE77" s="171"/>
      <c r="AF77" s="171"/>
      <c r="AG77" s="171"/>
      <c r="AH77" s="171"/>
      <c r="AI77" s="171"/>
      <c r="AJ77" s="171"/>
      <c r="AK77" s="171"/>
      <c r="AL77" s="171"/>
      <c r="AM77" s="171"/>
      <c r="AN77" s="171"/>
      <c r="AO77" s="171"/>
      <c r="AP77" s="171"/>
      <c r="AQ77" s="171"/>
    </row>
    <row r="78" spans="2:43" x14ac:dyDescent="0.3">
      <c r="B78" s="302"/>
      <c r="C78" s="301"/>
      <c r="D78" s="237" t="s">
        <v>76</v>
      </c>
      <c r="E78" s="171"/>
      <c r="F78" s="171"/>
      <c r="G78" s="171">
        <v>20</v>
      </c>
      <c r="H78" s="171"/>
      <c r="I78" s="171">
        <v>11</v>
      </c>
      <c r="J78" s="171"/>
      <c r="K78" s="171"/>
      <c r="L78" s="171"/>
      <c r="M78" s="171"/>
      <c r="N78" s="171">
        <v>15</v>
      </c>
      <c r="O78" s="171"/>
      <c r="P78" s="171"/>
      <c r="Q78" s="171"/>
      <c r="R78" s="171"/>
      <c r="S78" s="171">
        <v>9</v>
      </c>
      <c r="T78" s="171"/>
      <c r="U78" s="171"/>
      <c r="V78" s="171"/>
      <c r="W78" s="176"/>
      <c r="X78" s="235"/>
      <c r="Y78" s="229"/>
      <c r="Z78" s="171"/>
      <c r="AA78" s="171"/>
      <c r="AB78" s="171"/>
      <c r="AC78" s="171"/>
      <c r="AD78" s="171"/>
      <c r="AE78" s="171"/>
      <c r="AF78" s="171"/>
      <c r="AG78" s="171"/>
      <c r="AH78" s="171"/>
      <c r="AI78" s="171"/>
      <c r="AJ78" s="171"/>
      <c r="AK78" s="171"/>
      <c r="AL78" s="171"/>
      <c r="AM78" s="171"/>
      <c r="AN78" s="171"/>
      <c r="AO78" s="171"/>
      <c r="AP78" s="171"/>
      <c r="AQ78" s="171"/>
    </row>
    <row r="79" spans="2:43" x14ac:dyDescent="0.3">
      <c r="B79" s="176"/>
      <c r="C79" s="172"/>
      <c r="D79" s="267"/>
      <c r="E79" s="171"/>
      <c r="F79" s="171"/>
      <c r="G79" s="171"/>
      <c r="H79" s="171"/>
      <c r="I79" s="171"/>
      <c r="J79" s="171"/>
      <c r="K79" s="171"/>
      <c r="L79" s="171"/>
      <c r="M79" s="171"/>
      <c r="N79" s="171"/>
      <c r="O79" s="171"/>
      <c r="P79" s="171"/>
      <c r="Q79" s="171"/>
      <c r="R79" s="171"/>
      <c r="S79" s="171"/>
      <c r="T79" s="171"/>
      <c r="U79" s="171"/>
      <c r="V79" s="171"/>
      <c r="W79" s="176"/>
      <c r="X79" s="52"/>
      <c r="Y79" s="75"/>
      <c r="Z79" s="52"/>
      <c r="AA79" s="52"/>
      <c r="AB79" s="52"/>
      <c r="AC79" s="52"/>
      <c r="AD79" s="52"/>
      <c r="AE79" s="52"/>
      <c r="AF79" s="52"/>
      <c r="AG79" s="52"/>
      <c r="AH79" s="52"/>
      <c r="AI79" s="52"/>
      <c r="AJ79" s="52"/>
      <c r="AK79" s="52"/>
      <c r="AL79" s="52"/>
      <c r="AM79" s="52"/>
      <c r="AN79" s="52"/>
      <c r="AO79" s="52"/>
      <c r="AP79" s="52"/>
      <c r="AQ79" s="52"/>
    </row>
    <row r="80" spans="2:43" x14ac:dyDescent="0.3">
      <c r="B80" s="176" t="s">
        <v>804</v>
      </c>
      <c r="C80" s="301" t="s">
        <v>734</v>
      </c>
      <c r="D80" s="237" t="s">
        <v>36</v>
      </c>
      <c r="E80" s="171"/>
      <c r="F80" s="171"/>
      <c r="G80" s="171">
        <v>4</v>
      </c>
      <c r="H80" s="171"/>
      <c r="I80" s="171">
        <v>38</v>
      </c>
      <c r="J80" s="171"/>
      <c r="K80" s="171">
        <v>1</v>
      </c>
      <c r="L80" s="171"/>
      <c r="M80" s="171"/>
      <c r="N80" s="171"/>
      <c r="O80" s="171"/>
      <c r="P80" s="171"/>
      <c r="Q80" s="171"/>
      <c r="R80" s="171">
        <v>1</v>
      </c>
      <c r="S80" s="171">
        <v>119</v>
      </c>
      <c r="T80" s="171"/>
      <c r="U80" s="171"/>
      <c r="V80" s="171"/>
      <c r="W80" s="176"/>
      <c r="X80" s="235"/>
      <c r="Y80" s="229"/>
      <c r="Z80" s="171"/>
      <c r="AA80" s="171"/>
      <c r="AB80" s="171"/>
      <c r="AC80" s="171"/>
      <c r="AD80" s="171"/>
      <c r="AE80" s="171"/>
      <c r="AF80" s="171"/>
      <c r="AG80" s="171"/>
      <c r="AH80" s="171"/>
      <c r="AI80" s="171"/>
      <c r="AJ80" s="171"/>
      <c r="AK80" s="171"/>
      <c r="AL80" s="171"/>
      <c r="AM80" s="171"/>
      <c r="AN80" s="171"/>
      <c r="AO80" s="171"/>
      <c r="AP80" s="171"/>
      <c r="AQ80" s="171"/>
    </row>
    <row r="81" spans="2:43" x14ac:dyDescent="0.3">
      <c r="B81" s="335"/>
      <c r="C81" s="301"/>
      <c r="D81" s="237" t="s">
        <v>105</v>
      </c>
      <c r="E81" s="171"/>
      <c r="F81" s="171"/>
      <c r="G81" s="171"/>
      <c r="H81" s="171"/>
      <c r="I81" s="171"/>
      <c r="J81" s="171"/>
      <c r="K81" s="171"/>
      <c r="L81" s="171"/>
      <c r="M81" s="171"/>
      <c r="N81" s="171"/>
      <c r="O81" s="171"/>
      <c r="P81" s="171"/>
      <c r="Q81" s="171"/>
      <c r="R81" s="171"/>
      <c r="S81" s="171"/>
      <c r="T81" s="171">
        <v>1</v>
      </c>
      <c r="U81" s="171"/>
      <c r="V81" s="171"/>
      <c r="W81" s="176"/>
      <c r="X81" s="235"/>
      <c r="Y81" s="229"/>
      <c r="Z81" s="171"/>
      <c r="AA81" s="171"/>
      <c r="AB81" s="171"/>
      <c r="AC81" s="171"/>
      <c r="AD81" s="171"/>
      <c r="AE81" s="171"/>
      <c r="AF81" s="171"/>
      <c r="AG81" s="171"/>
      <c r="AH81" s="171"/>
      <c r="AI81" s="171"/>
      <c r="AJ81" s="171"/>
      <c r="AK81" s="171"/>
      <c r="AL81" s="171"/>
      <c r="AM81" s="171"/>
      <c r="AN81" s="171"/>
      <c r="AO81" s="171"/>
      <c r="AP81" s="171"/>
      <c r="AQ81" s="171"/>
    </row>
    <row r="82" spans="2:43" x14ac:dyDescent="0.3">
      <c r="B82" s="176" t="s">
        <v>804</v>
      </c>
      <c r="C82" s="301"/>
      <c r="D82" s="237" t="s">
        <v>48</v>
      </c>
      <c r="E82" s="171"/>
      <c r="F82" s="171">
        <v>1</v>
      </c>
      <c r="G82" s="171">
        <v>15</v>
      </c>
      <c r="H82" s="171"/>
      <c r="I82" s="171">
        <v>297</v>
      </c>
      <c r="J82" s="171"/>
      <c r="K82" s="171"/>
      <c r="L82" s="171"/>
      <c r="M82" s="171"/>
      <c r="N82" s="171">
        <v>1</v>
      </c>
      <c r="O82" s="171"/>
      <c r="P82" s="171"/>
      <c r="Q82" s="171"/>
      <c r="R82" s="171"/>
      <c r="S82" s="171">
        <v>73</v>
      </c>
      <c r="T82" s="171"/>
      <c r="U82" s="171"/>
      <c r="V82" s="171"/>
      <c r="W82" s="176"/>
      <c r="X82" s="235"/>
      <c r="Y82" s="229"/>
      <c r="Z82" s="171"/>
      <c r="AA82" s="171"/>
      <c r="AB82" s="171"/>
      <c r="AC82" s="171"/>
      <c r="AD82" s="171"/>
      <c r="AE82" s="171"/>
      <c r="AF82" s="171"/>
      <c r="AG82" s="171"/>
      <c r="AH82" s="171"/>
      <c r="AI82" s="171"/>
      <c r="AJ82" s="171"/>
      <c r="AK82" s="171"/>
      <c r="AL82" s="171"/>
      <c r="AM82" s="171"/>
      <c r="AN82" s="171"/>
      <c r="AO82" s="171"/>
      <c r="AP82" s="171"/>
      <c r="AQ82" s="171"/>
    </row>
    <row r="83" spans="2:43" x14ac:dyDescent="0.3">
      <c r="B83" s="176" t="s">
        <v>794</v>
      </c>
      <c r="C83" s="301"/>
      <c r="D83" s="244" t="s">
        <v>75</v>
      </c>
      <c r="E83" s="171"/>
      <c r="F83" s="171"/>
      <c r="G83" s="171"/>
      <c r="H83" s="171"/>
      <c r="I83" s="171"/>
      <c r="J83" s="171">
        <v>1</v>
      </c>
      <c r="K83" s="171"/>
      <c r="L83" s="171"/>
      <c r="M83" s="171"/>
      <c r="N83" s="171"/>
      <c r="O83" s="171"/>
      <c r="P83" s="171"/>
      <c r="Q83" s="171"/>
      <c r="R83" s="171"/>
      <c r="S83" s="171"/>
      <c r="T83" s="171"/>
      <c r="U83" s="171"/>
      <c r="V83" s="171"/>
      <c r="W83" s="176"/>
      <c r="X83" s="235"/>
      <c r="Y83" s="233"/>
      <c r="Z83" s="171"/>
      <c r="AA83" s="171"/>
      <c r="AB83" s="171"/>
      <c r="AC83" s="171"/>
      <c r="AD83" s="171"/>
      <c r="AE83" s="171"/>
      <c r="AF83" s="171"/>
      <c r="AG83" s="171"/>
      <c r="AH83" s="171"/>
      <c r="AI83" s="171"/>
      <c r="AJ83" s="171"/>
      <c r="AK83" s="171"/>
      <c r="AL83" s="171"/>
      <c r="AM83" s="171"/>
      <c r="AN83" s="171"/>
      <c r="AO83" s="171"/>
      <c r="AP83" s="171"/>
      <c r="AQ83" s="171"/>
    </row>
    <row r="84" spans="2:43" x14ac:dyDescent="0.3">
      <c r="B84" s="176" t="s">
        <v>809</v>
      </c>
      <c r="C84" s="301"/>
      <c r="D84" s="244" t="s">
        <v>77</v>
      </c>
      <c r="E84" s="171"/>
      <c r="F84" s="171"/>
      <c r="G84" s="171"/>
      <c r="H84" s="171"/>
      <c r="I84" s="171"/>
      <c r="J84" s="171"/>
      <c r="K84" s="171"/>
      <c r="L84" s="171"/>
      <c r="M84" s="171"/>
      <c r="N84" s="171"/>
      <c r="O84" s="171"/>
      <c r="P84" s="171"/>
      <c r="Q84" s="171"/>
      <c r="R84" s="171"/>
      <c r="S84" s="171">
        <v>1</v>
      </c>
      <c r="T84" s="171"/>
      <c r="U84" s="171"/>
      <c r="V84" s="171"/>
      <c r="W84" s="176"/>
      <c r="X84" s="235"/>
      <c r="Y84" s="233"/>
      <c r="Z84" s="171"/>
      <c r="AA84" s="171"/>
      <c r="AB84" s="171"/>
      <c r="AC84" s="171"/>
      <c r="AD84" s="171"/>
      <c r="AE84" s="171"/>
      <c r="AF84" s="171"/>
      <c r="AG84" s="171"/>
      <c r="AH84" s="171"/>
      <c r="AI84" s="171"/>
      <c r="AJ84" s="171"/>
      <c r="AK84" s="171"/>
      <c r="AL84" s="171"/>
      <c r="AM84" s="171"/>
      <c r="AN84" s="171"/>
      <c r="AO84" s="171"/>
      <c r="AP84" s="171"/>
      <c r="AQ84" s="171"/>
    </row>
    <row r="85" spans="2:43" x14ac:dyDescent="0.3">
      <c r="B85" s="335"/>
      <c r="C85" s="301"/>
      <c r="D85" s="244" t="s">
        <v>100</v>
      </c>
      <c r="E85" s="171"/>
      <c r="F85" s="171"/>
      <c r="G85" s="171"/>
      <c r="H85" s="171"/>
      <c r="I85" s="171"/>
      <c r="J85" s="171"/>
      <c r="K85" s="171"/>
      <c r="L85" s="171"/>
      <c r="M85" s="171"/>
      <c r="N85" s="171"/>
      <c r="O85" s="171"/>
      <c r="P85" s="171"/>
      <c r="Q85" s="171"/>
      <c r="R85" s="171"/>
      <c r="S85" s="171">
        <v>9</v>
      </c>
      <c r="T85" s="171"/>
      <c r="U85" s="171"/>
      <c r="V85" s="171"/>
      <c r="W85" s="176"/>
      <c r="X85" s="235"/>
      <c r="Y85" s="233"/>
      <c r="Z85" s="171"/>
      <c r="AA85" s="171"/>
      <c r="AB85" s="171"/>
      <c r="AC85" s="171"/>
      <c r="AD85" s="171"/>
      <c r="AE85" s="171"/>
      <c r="AF85" s="171"/>
      <c r="AG85" s="171"/>
      <c r="AH85" s="171"/>
      <c r="AI85" s="171"/>
      <c r="AJ85" s="171"/>
      <c r="AK85" s="171"/>
      <c r="AL85" s="171"/>
      <c r="AM85" s="171"/>
      <c r="AN85" s="171"/>
      <c r="AO85" s="171"/>
      <c r="AP85" s="171"/>
      <c r="AQ85" s="171"/>
    </row>
    <row r="86" spans="2:43" x14ac:dyDescent="0.3">
      <c r="B86" s="335"/>
      <c r="C86" s="301"/>
      <c r="D86" s="244" t="s">
        <v>102</v>
      </c>
      <c r="E86" s="171"/>
      <c r="F86" s="171"/>
      <c r="G86" s="171"/>
      <c r="H86" s="171"/>
      <c r="I86" s="171"/>
      <c r="J86" s="171">
        <v>1</v>
      </c>
      <c r="K86" s="171"/>
      <c r="L86" s="171"/>
      <c r="M86" s="171"/>
      <c r="N86" s="171"/>
      <c r="O86" s="171"/>
      <c r="P86" s="171"/>
      <c r="Q86" s="171"/>
      <c r="R86" s="171"/>
      <c r="S86" s="171"/>
      <c r="T86" s="171"/>
      <c r="U86" s="171"/>
      <c r="V86" s="171"/>
      <c r="W86" s="176"/>
      <c r="X86" s="235"/>
      <c r="Y86" s="233"/>
      <c r="Z86" s="171"/>
      <c r="AA86" s="171"/>
      <c r="AB86" s="171"/>
      <c r="AC86" s="171"/>
      <c r="AD86" s="171"/>
      <c r="AE86" s="171"/>
      <c r="AF86" s="171"/>
      <c r="AG86" s="171"/>
      <c r="AH86" s="171"/>
      <c r="AI86" s="171"/>
      <c r="AJ86" s="171"/>
      <c r="AK86" s="171"/>
      <c r="AL86" s="171"/>
      <c r="AM86" s="171"/>
      <c r="AN86" s="171"/>
      <c r="AO86" s="171"/>
      <c r="AP86" s="171"/>
      <c r="AQ86" s="171"/>
    </row>
    <row r="87" spans="2:43" x14ac:dyDescent="0.3">
      <c r="B87" s="335"/>
      <c r="C87" s="301"/>
      <c r="D87" s="244" t="s">
        <v>101</v>
      </c>
      <c r="E87" s="171"/>
      <c r="F87" s="171"/>
      <c r="G87" s="171"/>
      <c r="H87" s="171"/>
      <c r="I87" s="171"/>
      <c r="J87" s="171"/>
      <c r="K87" s="171"/>
      <c r="L87" s="171"/>
      <c r="M87" s="171"/>
      <c r="N87" s="171"/>
      <c r="O87" s="171"/>
      <c r="P87" s="171"/>
      <c r="Q87" s="171"/>
      <c r="R87" s="171"/>
      <c r="S87" s="171"/>
      <c r="T87" s="171">
        <v>7</v>
      </c>
      <c r="U87" s="171"/>
      <c r="V87" s="171"/>
      <c r="W87" s="176"/>
      <c r="X87" s="235"/>
      <c r="Y87" s="233"/>
      <c r="Z87" s="171"/>
      <c r="AA87" s="171"/>
      <c r="AB87" s="171"/>
      <c r="AC87" s="171"/>
      <c r="AD87" s="171"/>
      <c r="AE87" s="171"/>
      <c r="AF87" s="171"/>
      <c r="AG87" s="171"/>
      <c r="AH87" s="171"/>
      <c r="AI87" s="171"/>
      <c r="AJ87" s="171"/>
      <c r="AK87" s="171"/>
      <c r="AL87" s="171"/>
      <c r="AM87" s="171"/>
      <c r="AN87" s="171"/>
      <c r="AO87" s="171"/>
      <c r="AP87" s="171"/>
      <c r="AQ87" s="171"/>
    </row>
    <row r="88" spans="2:43" x14ac:dyDescent="0.3">
      <c r="B88" s="176" t="s">
        <v>793</v>
      </c>
      <c r="C88" s="301"/>
      <c r="D88" s="237" t="s">
        <v>83</v>
      </c>
      <c r="E88" s="171"/>
      <c r="F88" s="171"/>
      <c r="G88" s="171"/>
      <c r="H88" s="171"/>
      <c r="I88" s="171"/>
      <c r="J88" s="171">
        <v>2</v>
      </c>
      <c r="K88" s="171"/>
      <c r="L88" s="171"/>
      <c r="M88" s="171"/>
      <c r="N88" s="171"/>
      <c r="O88" s="171"/>
      <c r="P88" s="171"/>
      <c r="Q88" s="171"/>
      <c r="R88" s="171"/>
      <c r="S88" s="171"/>
      <c r="T88" s="171"/>
      <c r="U88" s="171"/>
      <c r="V88" s="171"/>
      <c r="W88" s="176"/>
      <c r="X88" s="235"/>
      <c r="Y88" s="233"/>
      <c r="Z88" s="171"/>
      <c r="AA88" s="171"/>
      <c r="AB88" s="171"/>
      <c r="AC88" s="171"/>
      <c r="AD88" s="171"/>
      <c r="AE88" s="171"/>
      <c r="AF88" s="171"/>
      <c r="AG88" s="171"/>
      <c r="AH88" s="171"/>
      <c r="AI88" s="171"/>
      <c r="AJ88" s="171"/>
      <c r="AK88" s="171"/>
      <c r="AL88" s="171"/>
      <c r="AM88" s="171"/>
      <c r="AN88" s="171"/>
      <c r="AO88" s="171"/>
      <c r="AP88" s="171"/>
      <c r="AQ88" s="171"/>
    </row>
    <row r="89" spans="2:43" x14ac:dyDescent="0.3">
      <c r="B89" s="176"/>
      <c r="C89" s="334"/>
      <c r="D89" s="155"/>
      <c r="E89" s="171"/>
      <c r="F89" s="171"/>
      <c r="G89" s="171"/>
      <c r="H89" s="171"/>
      <c r="I89" s="171"/>
      <c r="J89" s="171"/>
      <c r="K89" s="171"/>
      <c r="L89" s="171"/>
      <c r="M89" s="171"/>
      <c r="N89" s="171"/>
      <c r="O89" s="171"/>
      <c r="P89" s="171"/>
      <c r="Q89" s="171"/>
      <c r="R89" s="171"/>
      <c r="S89" s="171"/>
      <c r="T89" s="171">
        <v>18</v>
      </c>
      <c r="U89" s="171">
        <v>1</v>
      </c>
      <c r="V89" s="171"/>
      <c r="W89" s="176"/>
      <c r="X89" s="235"/>
      <c r="Y89" s="229"/>
      <c r="Z89" s="171"/>
      <c r="AA89" s="171"/>
      <c r="AB89" s="171"/>
      <c r="AC89" s="171"/>
      <c r="AD89" s="171"/>
      <c r="AE89" s="171"/>
      <c r="AF89" s="171"/>
      <c r="AG89" s="171"/>
      <c r="AH89" s="171"/>
      <c r="AI89" s="171"/>
      <c r="AJ89" s="171"/>
      <c r="AK89" s="171"/>
      <c r="AL89" s="171"/>
      <c r="AM89" s="171"/>
      <c r="AN89" s="171"/>
      <c r="AO89" s="171"/>
      <c r="AP89" s="171"/>
      <c r="AQ89" s="171"/>
    </row>
    <row r="90" spans="2:43" x14ac:dyDescent="0.3">
      <c r="B90" s="176"/>
      <c r="C90" s="172"/>
      <c r="D90" s="237"/>
      <c r="E90" s="171"/>
      <c r="F90" s="171"/>
      <c r="G90" s="171"/>
      <c r="H90" s="171"/>
      <c r="I90" s="171"/>
      <c r="J90" s="171"/>
      <c r="K90" s="171"/>
      <c r="L90" s="171"/>
      <c r="M90" s="171"/>
      <c r="N90" s="171"/>
      <c r="O90" s="171"/>
      <c r="P90" s="171"/>
      <c r="Q90" s="171"/>
      <c r="R90" s="171"/>
      <c r="S90" s="171"/>
      <c r="T90" s="171"/>
      <c r="U90" s="171"/>
      <c r="V90" s="171"/>
      <c r="W90" s="176"/>
      <c r="X90" s="232"/>
      <c r="Y90" s="229"/>
      <c r="Z90" s="171"/>
      <c r="AA90" s="171"/>
      <c r="AB90" s="171"/>
      <c r="AC90" s="171"/>
      <c r="AD90" s="171"/>
      <c r="AE90" s="171"/>
      <c r="AF90" s="171"/>
      <c r="AG90" s="171"/>
      <c r="AH90" s="171"/>
      <c r="AI90" s="171"/>
      <c r="AJ90" s="171"/>
      <c r="AK90" s="171"/>
      <c r="AL90" s="171"/>
      <c r="AM90" s="171"/>
      <c r="AN90" s="171"/>
      <c r="AO90" s="171"/>
      <c r="AP90" s="171"/>
      <c r="AQ90" s="171"/>
    </row>
    <row r="91" spans="2:43" x14ac:dyDescent="0.3">
      <c r="B91" s="176" t="s">
        <v>807</v>
      </c>
      <c r="C91" s="301" t="s">
        <v>742</v>
      </c>
      <c r="D91" s="237" t="s">
        <v>85</v>
      </c>
      <c r="E91" s="171"/>
      <c r="F91" s="171"/>
      <c r="G91" s="171"/>
      <c r="H91" s="171"/>
      <c r="I91" s="171"/>
      <c r="J91" s="171"/>
      <c r="K91" s="171">
        <v>3</v>
      </c>
      <c r="L91" s="171"/>
      <c r="M91" s="171"/>
      <c r="N91" s="171"/>
      <c r="O91" s="171"/>
      <c r="P91" s="171"/>
      <c r="Q91" s="171"/>
      <c r="R91" s="171"/>
      <c r="S91" s="171"/>
      <c r="T91" s="171">
        <v>8</v>
      </c>
      <c r="U91" s="171">
        <v>1</v>
      </c>
      <c r="V91" s="171"/>
      <c r="W91" s="176"/>
      <c r="X91" s="235"/>
      <c r="Y91" s="229"/>
      <c r="Z91" s="171"/>
      <c r="AA91" s="171"/>
      <c r="AB91" s="171"/>
      <c r="AC91" s="171"/>
      <c r="AD91" s="171"/>
      <c r="AE91" s="171"/>
      <c r="AF91" s="171"/>
      <c r="AG91" s="171"/>
      <c r="AH91" s="171"/>
      <c r="AI91" s="171"/>
      <c r="AJ91" s="171"/>
      <c r="AK91" s="171"/>
      <c r="AL91" s="171"/>
      <c r="AM91" s="171"/>
      <c r="AN91" s="171"/>
      <c r="AO91" s="171"/>
      <c r="AP91" s="171"/>
      <c r="AQ91" s="171"/>
    </row>
    <row r="92" spans="2:43" x14ac:dyDescent="0.3">
      <c r="B92" s="176" t="s">
        <v>810</v>
      </c>
      <c r="C92" s="301"/>
      <c r="D92" s="237" t="s">
        <v>34</v>
      </c>
      <c r="E92" s="171"/>
      <c r="F92" s="171"/>
      <c r="G92" s="171"/>
      <c r="H92" s="171"/>
      <c r="I92" s="171">
        <v>7</v>
      </c>
      <c r="J92" s="171"/>
      <c r="K92" s="171">
        <v>2</v>
      </c>
      <c r="L92" s="171"/>
      <c r="M92" s="171"/>
      <c r="N92" s="171"/>
      <c r="O92" s="171">
        <v>5</v>
      </c>
      <c r="P92" s="171"/>
      <c r="Q92" s="171">
        <v>1</v>
      </c>
      <c r="R92" s="171"/>
      <c r="S92" s="171"/>
      <c r="T92" s="171"/>
      <c r="U92" s="171"/>
      <c r="V92" s="171"/>
      <c r="W92" s="176"/>
      <c r="X92" s="235"/>
      <c r="Y92" s="229"/>
      <c r="Z92" s="171"/>
      <c r="AA92" s="171"/>
      <c r="AB92" s="171"/>
      <c r="AC92" s="171"/>
      <c r="AD92" s="171"/>
      <c r="AE92" s="171"/>
      <c r="AF92" s="171"/>
      <c r="AG92" s="171"/>
      <c r="AH92" s="171"/>
      <c r="AI92" s="171"/>
      <c r="AJ92" s="171"/>
      <c r="AK92" s="171"/>
      <c r="AL92" s="171"/>
      <c r="AM92" s="171"/>
      <c r="AN92" s="171"/>
      <c r="AO92" s="171"/>
      <c r="AP92" s="171"/>
      <c r="AQ92" s="171"/>
    </row>
    <row r="93" spans="2:43" x14ac:dyDescent="0.3">
      <c r="B93" s="176"/>
      <c r="C93" s="172"/>
      <c r="D93" s="237"/>
      <c r="E93" s="171"/>
      <c r="F93" s="171"/>
      <c r="G93" s="171"/>
      <c r="H93" s="171"/>
      <c r="I93" s="171"/>
      <c r="J93" s="171"/>
      <c r="K93" s="171"/>
      <c r="L93" s="171"/>
      <c r="M93" s="171"/>
      <c r="N93" s="171"/>
      <c r="O93" s="171"/>
      <c r="P93" s="171"/>
      <c r="Q93" s="171"/>
      <c r="R93" s="171"/>
      <c r="S93" s="171"/>
      <c r="T93" s="171"/>
      <c r="U93" s="171"/>
      <c r="V93" s="171"/>
      <c r="W93" s="176"/>
      <c r="X93" s="232"/>
      <c r="Y93" s="229"/>
      <c r="Z93" s="171"/>
      <c r="AA93" s="171"/>
      <c r="AB93" s="171"/>
      <c r="AC93" s="171"/>
      <c r="AD93" s="171"/>
      <c r="AE93" s="171"/>
      <c r="AF93" s="171"/>
      <c r="AG93" s="171"/>
      <c r="AH93" s="171"/>
      <c r="AI93" s="171"/>
      <c r="AJ93" s="171"/>
      <c r="AK93" s="171"/>
      <c r="AL93" s="171"/>
      <c r="AM93" s="171"/>
      <c r="AN93" s="171"/>
      <c r="AO93" s="171"/>
      <c r="AP93" s="171"/>
      <c r="AQ93" s="171"/>
    </row>
    <row r="94" spans="2:43" x14ac:dyDescent="0.3">
      <c r="B94" s="176" t="s">
        <v>804</v>
      </c>
      <c r="C94" s="301" t="s">
        <v>737</v>
      </c>
      <c r="D94" s="237" t="s">
        <v>44</v>
      </c>
      <c r="E94" s="171"/>
      <c r="F94" s="171"/>
      <c r="G94" s="171"/>
      <c r="H94" s="171"/>
      <c r="I94" s="171"/>
      <c r="J94" s="171"/>
      <c r="K94" s="171"/>
      <c r="L94" s="171"/>
      <c r="M94" s="171"/>
      <c r="N94" s="171"/>
      <c r="O94" s="171"/>
      <c r="P94" s="171"/>
      <c r="Q94" s="171">
        <v>3</v>
      </c>
      <c r="R94" s="171"/>
      <c r="S94" s="171"/>
      <c r="T94" s="171"/>
      <c r="U94" s="171"/>
      <c r="V94" s="171"/>
      <c r="W94" s="176"/>
      <c r="X94" s="235"/>
      <c r="Y94" s="229"/>
      <c r="Z94" s="171"/>
      <c r="AA94" s="171"/>
      <c r="AB94" s="171"/>
      <c r="AC94" s="171"/>
      <c r="AD94" s="171"/>
      <c r="AE94" s="171"/>
      <c r="AF94" s="171"/>
      <c r="AG94" s="171"/>
      <c r="AH94" s="171"/>
      <c r="AI94" s="171"/>
      <c r="AJ94" s="171"/>
      <c r="AK94" s="171"/>
      <c r="AL94" s="171"/>
      <c r="AM94" s="171"/>
      <c r="AN94" s="171"/>
      <c r="AO94" s="171"/>
      <c r="AP94" s="171"/>
      <c r="AQ94" s="171"/>
    </row>
    <row r="95" spans="2:43" x14ac:dyDescent="0.3">
      <c r="B95" s="176" t="s">
        <v>794</v>
      </c>
      <c r="C95" s="301"/>
      <c r="D95" s="237" t="s">
        <v>57</v>
      </c>
      <c r="E95" s="171"/>
      <c r="F95" s="171"/>
      <c r="G95" s="171"/>
      <c r="H95" s="171"/>
      <c r="I95" s="171"/>
      <c r="J95" s="171"/>
      <c r="K95" s="171">
        <v>1</v>
      </c>
      <c r="L95" s="171"/>
      <c r="M95" s="171"/>
      <c r="N95" s="171"/>
      <c r="O95" s="171"/>
      <c r="P95" s="171"/>
      <c r="Q95" s="171"/>
      <c r="R95" s="171"/>
      <c r="S95" s="171"/>
      <c r="T95" s="171"/>
      <c r="U95" s="171"/>
      <c r="V95" s="171"/>
      <c r="W95" s="176"/>
      <c r="X95" s="235"/>
      <c r="Y95" s="229"/>
      <c r="Z95" s="171"/>
      <c r="AA95" s="171"/>
      <c r="AB95" s="171"/>
      <c r="AC95" s="171"/>
      <c r="AD95" s="171"/>
      <c r="AE95" s="171"/>
      <c r="AF95" s="171"/>
      <c r="AG95" s="171"/>
      <c r="AH95" s="171"/>
      <c r="AI95" s="171"/>
      <c r="AJ95" s="171"/>
      <c r="AK95" s="171"/>
      <c r="AL95" s="171"/>
      <c r="AM95" s="171"/>
      <c r="AN95" s="171"/>
      <c r="AO95" s="171"/>
      <c r="AP95" s="171"/>
      <c r="AQ95" s="171"/>
    </row>
    <row r="96" spans="2:43" x14ac:dyDescent="0.3">
      <c r="B96" s="335"/>
      <c r="C96" s="301"/>
      <c r="D96" s="237" t="s">
        <v>98</v>
      </c>
      <c r="E96" s="171"/>
      <c r="F96" s="171"/>
      <c r="G96" s="171"/>
      <c r="H96" s="171"/>
      <c r="I96" s="171"/>
      <c r="J96" s="171"/>
      <c r="K96" s="171"/>
      <c r="L96" s="171"/>
      <c r="M96" s="171"/>
      <c r="N96" s="171"/>
      <c r="O96" s="171"/>
      <c r="P96" s="171">
        <v>1</v>
      </c>
      <c r="Q96" s="171"/>
      <c r="R96" s="171"/>
      <c r="S96" s="171"/>
      <c r="T96" s="171"/>
      <c r="U96" s="171"/>
      <c r="V96" s="171"/>
      <c r="W96" s="176"/>
      <c r="X96" s="235"/>
      <c r="Y96" s="229"/>
      <c r="Z96" s="171"/>
      <c r="AA96" s="171"/>
      <c r="AB96" s="171"/>
      <c r="AC96" s="171"/>
      <c r="AD96" s="171"/>
      <c r="AE96" s="171"/>
      <c r="AF96" s="171"/>
      <c r="AG96" s="171"/>
      <c r="AH96" s="171"/>
      <c r="AI96" s="171"/>
      <c r="AJ96" s="171"/>
      <c r="AK96" s="171"/>
      <c r="AL96" s="171"/>
      <c r="AM96" s="171"/>
      <c r="AN96" s="171"/>
      <c r="AO96" s="171"/>
      <c r="AP96" s="171"/>
      <c r="AQ96" s="171"/>
    </row>
    <row r="97" spans="2:43" x14ac:dyDescent="0.3">
      <c r="B97" s="335"/>
      <c r="C97" s="301"/>
      <c r="D97" s="237" t="s">
        <v>97</v>
      </c>
      <c r="E97" s="171"/>
      <c r="F97" s="171"/>
      <c r="G97" s="171"/>
      <c r="H97" s="171"/>
      <c r="I97" s="171"/>
      <c r="J97" s="171"/>
      <c r="K97" s="171"/>
      <c r="L97" s="171"/>
      <c r="M97" s="171"/>
      <c r="N97" s="171"/>
      <c r="O97" s="171"/>
      <c r="P97" s="171">
        <v>2</v>
      </c>
      <c r="Q97" s="171"/>
      <c r="R97" s="171"/>
      <c r="S97" s="171"/>
      <c r="T97" s="171"/>
      <c r="U97" s="171"/>
      <c r="V97" s="171"/>
      <c r="W97" s="176"/>
      <c r="X97" s="235"/>
      <c r="Y97" s="229"/>
      <c r="Z97" s="171"/>
      <c r="AA97" s="171"/>
      <c r="AB97" s="171"/>
      <c r="AC97" s="171"/>
      <c r="AD97" s="171"/>
      <c r="AE97" s="171"/>
      <c r="AF97" s="171"/>
      <c r="AG97" s="171"/>
      <c r="AH97" s="171"/>
      <c r="AI97" s="171"/>
      <c r="AJ97" s="171"/>
      <c r="AK97" s="171"/>
      <c r="AL97" s="171"/>
      <c r="AM97" s="171"/>
      <c r="AN97" s="171"/>
      <c r="AO97" s="171"/>
      <c r="AP97" s="171"/>
      <c r="AQ97" s="171"/>
    </row>
    <row r="98" spans="2:43" x14ac:dyDescent="0.3">
      <c r="B98" s="176" t="s">
        <v>804</v>
      </c>
      <c r="C98" s="301"/>
      <c r="D98" s="237" t="s">
        <v>65</v>
      </c>
      <c r="E98" s="171"/>
      <c r="F98" s="171"/>
      <c r="G98" s="171"/>
      <c r="H98" s="171"/>
      <c r="I98" s="171"/>
      <c r="J98" s="171"/>
      <c r="K98" s="171"/>
      <c r="L98" s="171"/>
      <c r="M98" s="171"/>
      <c r="N98" s="171"/>
      <c r="O98" s="171"/>
      <c r="P98" s="171"/>
      <c r="Q98" s="171">
        <v>6</v>
      </c>
      <c r="R98" s="171"/>
      <c r="S98" s="171"/>
      <c r="T98" s="171"/>
      <c r="U98" s="171"/>
      <c r="V98" s="171"/>
      <c r="W98" s="176"/>
      <c r="X98" s="235"/>
      <c r="Y98" s="229"/>
      <c r="Z98" s="171"/>
      <c r="AA98" s="171"/>
      <c r="AB98" s="171"/>
      <c r="AC98" s="171"/>
      <c r="AD98" s="171"/>
      <c r="AE98" s="171"/>
      <c r="AF98" s="171"/>
      <c r="AG98" s="171"/>
      <c r="AH98" s="171"/>
      <c r="AI98" s="171"/>
      <c r="AJ98" s="171"/>
      <c r="AK98" s="171"/>
      <c r="AL98" s="171"/>
      <c r="AM98" s="171"/>
      <c r="AN98" s="171"/>
      <c r="AO98" s="171"/>
      <c r="AP98" s="171"/>
      <c r="AQ98" s="171"/>
    </row>
    <row r="99" spans="2:43" x14ac:dyDescent="0.3">
      <c r="B99" s="176" t="s">
        <v>796</v>
      </c>
      <c r="C99" s="301"/>
      <c r="D99" s="244" t="s">
        <v>78</v>
      </c>
      <c r="E99" s="171"/>
      <c r="F99" s="171"/>
      <c r="G99" s="171"/>
      <c r="H99" s="171"/>
      <c r="I99" s="171"/>
      <c r="J99" s="171"/>
      <c r="K99" s="171">
        <v>2</v>
      </c>
      <c r="L99" s="171"/>
      <c r="M99" s="171"/>
      <c r="N99" s="171"/>
      <c r="O99" s="171"/>
      <c r="P99" s="171"/>
      <c r="Q99" s="171">
        <v>1</v>
      </c>
      <c r="R99" s="171"/>
      <c r="S99" s="171"/>
      <c r="T99" s="171"/>
      <c r="U99" s="171"/>
      <c r="V99" s="171"/>
      <c r="W99" s="176"/>
      <c r="X99" s="235"/>
      <c r="Y99" s="233"/>
      <c r="Z99" s="171"/>
      <c r="AA99" s="171"/>
      <c r="AB99" s="171"/>
      <c r="AC99" s="171"/>
      <c r="AD99" s="171"/>
      <c r="AE99" s="171"/>
      <c r="AF99" s="171"/>
      <c r="AG99" s="171"/>
      <c r="AH99" s="171"/>
      <c r="AI99" s="171"/>
      <c r="AJ99" s="171"/>
      <c r="AK99" s="171"/>
      <c r="AL99" s="171"/>
      <c r="AM99" s="171"/>
      <c r="AN99" s="171"/>
      <c r="AO99" s="171"/>
      <c r="AP99" s="171"/>
      <c r="AQ99" s="171"/>
    </row>
    <row r="100" spans="2:43" x14ac:dyDescent="0.3">
      <c r="B100" s="176" t="s">
        <v>793</v>
      </c>
      <c r="C100" s="301"/>
      <c r="D100" s="237" t="s">
        <v>82</v>
      </c>
      <c r="E100" s="171"/>
      <c r="F100" s="171"/>
      <c r="G100" s="171"/>
      <c r="H100" s="171"/>
      <c r="I100" s="171"/>
      <c r="J100" s="171"/>
      <c r="K100" s="171"/>
      <c r="L100" s="171"/>
      <c r="M100" s="171"/>
      <c r="N100" s="171"/>
      <c r="O100" s="171"/>
      <c r="P100" s="171"/>
      <c r="Q100" s="171">
        <v>4</v>
      </c>
      <c r="R100" s="171"/>
      <c r="S100" s="171"/>
      <c r="T100" s="171"/>
      <c r="U100" s="171"/>
      <c r="V100" s="171"/>
      <c r="W100" s="176"/>
      <c r="X100" s="235"/>
      <c r="Y100" s="229"/>
      <c r="Z100" s="171"/>
      <c r="AA100" s="171"/>
      <c r="AB100" s="171"/>
      <c r="AC100" s="171"/>
      <c r="AD100" s="171"/>
      <c r="AE100" s="171"/>
      <c r="AF100" s="171"/>
      <c r="AG100" s="171"/>
      <c r="AH100" s="171"/>
      <c r="AI100" s="171"/>
      <c r="AJ100" s="171"/>
      <c r="AK100" s="171"/>
      <c r="AL100" s="171"/>
      <c r="AM100" s="171"/>
      <c r="AN100" s="171"/>
      <c r="AO100" s="171"/>
      <c r="AP100" s="171"/>
      <c r="AQ100" s="171"/>
    </row>
    <row r="101" spans="2:43" x14ac:dyDescent="0.3">
      <c r="B101" s="176"/>
      <c r="C101" s="172"/>
      <c r="D101" s="267"/>
      <c r="E101" s="171"/>
      <c r="F101" s="171"/>
      <c r="G101" s="171"/>
      <c r="H101" s="171"/>
      <c r="I101" s="171"/>
      <c r="J101" s="171"/>
      <c r="K101" s="171"/>
      <c r="L101" s="171"/>
      <c r="M101" s="171"/>
      <c r="N101" s="171"/>
      <c r="O101" s="171"/>
      <c r="P101" s="171"/>
      <c r="Q101" s="171"/>
      <c r="R101" s="171"/>
      <c r="S101" s="171"/>
      <c r="T101" s="171"/>
      <c r="U101" s="171"/>
      <c r="V101" s="171"/>
      <c r="W101" s="176"/>
      <c r="X101" s="52"/>
      <c r="Y101" s="75"/>
      <c r="Z101" s="52"/>
      <c r="AA101" s="52"/>
      <c r="AB101" s="52"/>
      <c r="AC101" s="52"/>
      <c r="AD101" s="52"/>
      <c r="AE101" s="52"/>
      <c r="AF101" s="52"/>
      <c r="AG101" s="52"/>
      <c r="AH101" s="52"/>
      <c r="AI101" s="52"/>
      <c r="AJ101" s="52"/>
      <c r="AK101" s="52"/>
      <c r="AL101" s="52"/>
      <c r="AM101" s="52"/>
      <c r="AN101" s="52"/>
      <c r="AO101" s="52"/>
      <c r="AP101" s="52"/>
      <c r="AQ101" s="52"/>
    </row>
    <row r="102" spans="2:43" ht="15" thickBot="1" x14ac:dyDescent="0.35">
      <c r="B102" s="265" t="s">
        <v>805</v>
      </c>
      <c r="C102" s="169" t="s">
        <v>741</v>
      </c>
      <c r="D102" s="239" t="s">
        <v>81</v>
      </c>
      <c r="E102" s="202"/>
      <c r="F102" s="168"/>
      <c r="G102" s="168">
        <v>1</v>
      </c>
      <c r="H102" s="168"/>
      <c r="I102" s="168"/>
      <c r="J102" s="168"/>
      <c r="K102" s="168"/>
      <c r="L102" s="168"/>
      <c r="M102" s="168"/>
      <c r="N102" s="168"/>
      <c r="O102" s="168"/>
      <c r="P102" s="168"/>
      <c r="Q102" s="168"/>
      <c r="R102" s="168">
        <v>11</v>
      </c>
      <c r="S102" s="168"/>
      <c r="T102" s="168"/>
      <c r="U102" s="168"/>
      <c r="V102" s="169"/>
      <c r="W102" s="265"/>
      <c r="X102" s="232"/>
      <c r="Y102" s="229"/>
      <c r="Z102" s="171"/>
      <c r="AA102" s="171"/>
      <c r="AB102" s="171"/>
      <c r="AC102" s="171"/>
      <c r="AD102" s="171"/>
      <c r="AE102" s="171"/>
      <c r="AF102" s="171"/>
      <c r="AG102" s="171"/>
      <c r="AH102" s="171"/>
      <c r="AI102" s="171"/>
      <c r="AJ102" s="171"/>
      <c r="AK102" s="171"/>
      <c r="AL102" s="171"/>
      <c r="AM102" s="171"/>
      <c r="AN102" s="171"/>
      <c r="AO102" s="171"/>
      <c r="AP102" s="171"/>
      <c r="AQ102" s="171"/>
    </row>
  </sheetData>
  <mergeCells count="23">
    <mergeCell ref="B63:B64"/>
    <mergeCell ref="B68:B69"/>
    <mergeCell ref="B77:B78"/>
    <mergeCell ref="C14:C20"/>
    <mergeCell ref="C8:C12"/>
    <mergeCell ref="C40:C42"/>
    <mergeCell ref="C91:C92"/>
    <mergeCell ref="C94:C100"/>
    <mergeCell ref="C44:C47"/>
    <mergeCell ref="C49:C50"/>
    <mergeCell ref="C22:C27"/>
    <mergeCell ref="C54:C64"/>
    <mergeCell ref="C71:C78"/>
    <mergeCell ref="C68:C69"/>
    <mergeCell ref="C80:C88"/>
    <mergeCell ref="C29:C38"/>
    <mergeCell ref="B37:B38"/>
    <mergeCell ref="B40:B41"/>
    <mergeCell ref="B44:B47"/>
    <mergeCell ref="B10:B11"/>
    <mergeCell ref="B17:B20"/>
    <mergeCell ref="B23:B24"/>
    <mergeCell ref="B33:B35"/>
  </mergeCells>
  <conditionalFormatting sqref="E90:V90 E68:V68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2:V102 E8:V51 E69:V78 E91:V100 E80:V89 E53:V6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90:AQ90 Z68:AQ6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02:AQ102 Z8:AQ67 Z69:AQ78 Z91:AQ100 Z80:AQ8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12168-8EE1-4BA5-9FB1-2B3C9BAA29CF}">
  <dimension ref="A1:E5"/>
  <sheetViews>
    <sheetView workbookViewId="0">
      <selection activeCell="E7" sqref="E7"/>
    </sheetView>
  </sheetViews>
  <sheetFormatPr baseColWidth="10" defaultRowHeight="14.4" x14ac:dyDescent="0.3"/>
  <cols>
    <col min="3" max="3" width="21.6640625" bestFit="1" customWidth="1"/>
    <col min="4" max="4" width="13.109375" bestFit="1" customWidth="1"/>
    <col min="5" max="5" width="44.6640625" bestFit="1" customWidth="1"/>
    <col min="9" max="9" width="39.5546875" bestFit="1" customWidth="1"/>
  </cols>
  <sheetData>
    <row r="1" spans="1:5" x14ac:dyDescent="0.3">
      <c r="B1" s="336"/>
      <c r="C1" s="336"/>
      <c r="D1" t="s">
        <v>733</v>
      </c>
      <c r="E1" t="s">
        <v>812</v>
      </c>
    </row>
    <row r="2" spans="1:5" x14ac:dyDescent="0.3">
      <c r="A2" s="280">
        <v>2022</v>
      </c>
      <c r="B2" t="s">
        <v>7</v>
      </c>
      <c r="C2" t="s">
        <v>814</v>
      </c>
      <c r="E2" t="s">
        <v>815</v>
      </c>
    </row>
    <row r="3" spans="1:5" x14ac:dyDescent="0.3">
      <c r="A3" s="280"/>
      <c r="B3" t="s">
        <v>8</v>
      </c>
      <c r="C3" t="s">
        <v>811</v>
      </c>
      <c r="E3" t="s">
        <v>813</v>
      </c>
    </row>
    <row r="4" spans="1:5" x14ac:dyDescent="0.3">
      <c r="A4" s="280"/>
      <c r="B4" t="s">
        <v>15</v>
      </c>
      <c r="C4" t="s">
        <v>816</v>
      </c>
      <c r="E4" t="s">
        <v>818</v>
      </c>
    </row>
    <row r="5" spans="1:5" x14ac:dyDescent="0.3">
      <c r="A5" s="280"/>
      <c r="B5" t="s">
        <v>16</v>
      </c>
      <c r="C5" t="s">
        <v>817</v>
      </c>
      <c r="E5" t="s">
        <v>818</v>
      </c>
    </row>
  </sheetData>
  <mergeCells count="1">
    <mergeCell ref="A2:A5"/>
  </mergeCells>
  <pageMargins left="0.7" right="0.7" top="0.78740157499999996" bottom="0.78740157499999996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DF9972-2109-45F8-A80A-FE50699A2AF7}">
  <dimension ref="A1:AA278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G18" sqref="G18:I18"/>
    </sheetView>
  </sheetViews>
  <sheetFormatPr baseColWidth="10" defaultRowHeight="14.4" x14ac:dyDescent="0.3"/>
  <cols>
    <col min="1" max="1" width="29" style="260" bestFit="1" customWidth="1"/>
    <col min="2" max="2" width="29.6640625" style="185" customWidth="1"/>
    <col min="3" max="3" width="7.44140625" customWidth="1"/>
    <col min="4" max="4" width="6.44140625" customWidth="1"/>
    <col min="5" max="5" width="6.21875" customWidth="1"/>
    <col min="6" max="6" width="6.88671875" customWidth="1"/>
    <col min="7" max="7" width="8.77734375" customWidth="1"/>
    <col min="8" max="8" width="8.6640625" customWidth="1"/>
    <col min="9" max="9" width="8.33203125" customWidth="1"/>
    <col min="10" max="10" width="5" customWidth="1"/>
    <col min="11" max="11" width="4.33203125" customWidth="1"/>
    <col min="12" max="12" width="4.44140625" customWidth="1"/>
    <col min="13" max="13" width="5" customWidth="1"/>
    <col min="14" max="14" width="4.6640625" customWidth="1"/>
    <col min="15" max="15" width="4" customWidth="1"/>
    <col min="16" max="16" width="4.109375" customWidth="1"/>
    <col min="17" max="17" width="4.21875" customWidth="1"/>
    <col min="18" max="18" width="6.33203125" customWidth="1"/>
    <col min="19" max="19" width="5.5546875" customWidth="1"/>
    <col min="20" max="20" width="5.77734375" customWidth="1"/>
    <col min="21" max="21" width="8.88671875" customWidth="1"/>
    <col min="22" max="22" width="9.33203125" customWidth="1"/>
    <col min="23" max="23" width="9.5546875" customWidth="1"/>
    <col min="24" max="24" width="8.6640625" customWidth="1"/>
    <col min="27" max="27" width="29" bestFit="1" customWidth="1"/>
    <col min="28" max="28" width="14.6640625" bestFit="1" customWidth="1"/>
  </cols>
  <sheetData>
    <row r="1" spans="1:27" ht="15" thickBot="1" x14ac:dyDescent="0.35">
      <c r="A1" s="261"/>
      <c r="C1" s="314" t="s">
        <v>602</v>
      </c>
      <c r="D1" s="315"/>
      <c r="E1" s="315"/>
      <c r="F1" s="316"/>
      <c r="G1" s="305" t="s">
        <v>604</v>
      </c>
      <c r="H1" s="306"/>
      <c r="I1" s="306"/>
      <c r="J1" s="309" t="s">
        <v>603</v>
      </c>
      <c r="K1" s="310"/>
      <c r="L1" s="310"/>
      <c r="M1" s="310"/>
      <c r="N1" s="310"/>
      <c r="O1" s="310"/>
      <c r="P1" s="310"/>
      <c r="Q1" s="311"/>
      <c r="R1" s="309" t="s">
        <v>605</v>
      </c>
      <c r="S1" s="310"/>
      <c r="T1" s="310"/>
      <c r="U1" s="311"/>
      <c r="V1" s="306" t="s">
        <v>684</v>
      </c>
      <c r="W1" s="306"/>
      <c r="X1" s="307"/>
      <c r="Y1" s="155"/>
    </row>
    <row r="2" spans="1:27" x14ac:dyDescent="0.3">
      <c r="A2" s="261"/>
      <c r="C2" s="331" t="s">
        <v>695</v>
      </c>
      <c r="D2" s="332"/>
      <c r="E2" s="332"/>
      <c r="F2" s="333"/>
      <c r="G2" s="326" t="s">
        <v>697</v>
      </c>
      <c r="H2" s="308"/>
      <c r="I2" s="327"/>
      <c r="J2" s="326" t="s">
        <v>697</v>
      </c>
      <c r="K2" s="308"/>
      <c r="L2" s="308"/>
      <c r="M2" s="308"/>
      <c r="N2" s="308"/>
      <c r="O2" s="308"/>
      <c r="P2" s="308"/>
      <c r="Q2" s="327"/>
      <c r="R2" s="326" t="s">
        <v>697</v>
      </c>
      <c r="S2" s="308"/>
      <c r="T2" s="308"/>
      <c r="U2" s="327"/>
      <c r="V2" s="326" t="s">
        <v>697</v>
      </c>
      <c r="W2" s="308"/>
      <c r="X2" s="327"/>
      <c r="Y2" s="155"/>
    </row>
    <row r="3" spans="1:27" ht="15" thickBot="1" x14ac:dyDescent="0.35">
      <c r="A3" s="261"/>
      <c r="C3" s="317" t="s">
        <v>696</v>
      </c>
      <c r="D3" s="318"/>
      <c r="E3" s="318"/>
      <c r="F3" s="319"/>
      <c r="G3" s="168" t="s">
        <v>685</v>
      </c>
      <c r="H3" s="168" t="s">
        <v>686</v>
      </c>
      <c r="I3" s="168" t="s">
        <v>687</v>
      </c>
      <c r="J3" s="329" t="s">
        <v>698</v>
      </c>
      <c r="K3" s="304"/>
      <c r="L3" s="304"/>
      <c r="M3" s="304"/>
      <c r="N3" s="304"/>
      <c r="O3" s="304"/>
      <c r="P3" s="304"/>
      <c r="Q3" s="330"/>
      <c r="R3" s="328" t="s">
        <v>699</v>
      </c>
      <c r="S3" s="303"/>
      <c r="T3" s="303"/>
      <c r="U3" s="301"/>
      <c r="V3" s="168" t="s">
        <v>689</v>
      </c>
      <c r="W3" s="168" t="s">
        <v>688</v>
      </c>
      <c r="X3" s="169" t="s">
        <v>690</v>
      </c>
      <c r="Y3" s="155"/>
    </row>
    <row r="4" spans="1:27" ht="11.4" customHeight="1" thickBot="1" x14ac:dyDescent="0.35">
      <c r="A4" s="261"/>
      <c r="B4" s="173" t="s">
        <v>683</v>
      </c>
      <c r="C4" s="156" t="s">
        <v>4</v>
      </c>
      <c r="D4" s="157" t="s">
        <v>12</v>
      </c>
      <c r="E4" s="157" t="s">
        <v>18</v>
      </c>
      <c r="F4" s="158" t="s">
        <v>19</v>
      </c>
      <c r="G4" s="310" t="s">
        <v>23</v>
      </c>
      <c r="H4" s="310"/>
      <c r="I4" s="311"/>
      <c r="J4" s="159" t="s">
        <v>5</v>
      </c>
      <c r="K4" s="160" t="s">
        <v>6</v>
      </c>
      <c r="L4" s="160" t="s">
        <v>7</v>
      </c>
      <c r="M4" s="160" t="s">
        <v>8</v>
      </c>
      <c r="N4" s="160" t="s">
        <v>11</v>
      </c>
      <c r="O4" s="160" t="s">
        <v>20</v>
      </c>
      <c r="P4" s="160" t="s">
        <v>21</v>
      </c>
      <c r="Q4" s="161" t="s">
        <v>22</v>
      </c>
      <c r="R4" s="159" t="s">
        <v>13</v>
      </c>
      <c r="S4" s="160" t="s">
        <v>14</v>
      </c>
      <c r="T4" s="160" t="s">
        <v>15</v>
      </c>
      <c r="U4" s="161" t="s">
        <v>16</v>
      </c>
      <c r="V4" s="310" t="s">
        <v>9</v>
      </c>
      <c r="W4" s="310"/>
      <c r="X4" s="311"/>
      <c r="Y4" s="173" t="s">
        <v>717</v>
      </c>
    </row>
    <row r="5" spans="1:27" ht="12.6" customHeight="1" x14ac:dyDescent="0.3">
      <c r="A5" s="261"/>
      <c r="B5" s="174" t="s">
        <v>691</v>
      </c>
      <c r="C5" s="162">
        <v>255</v>
      </c>
      <c r="D5" s="163">
        <v>60</v>
      </c>
      <c r="E5" s="163">
        <v>408</v>
      </c>
      <c r="F5" s="164">
        <v>250</v>
      </c>
      <c r="G5" s="326">
        <f>SUM('Total 2023'!U86)</f>
        <v>32</v>
      </c>
      <c r="H5" s="308"/>
      <c r="I5" s="327"/>
      <c r="J5" s="170">
        <v>139</v>
      </c>
      <c r="K5" s="171">
        <v>639</v>
      </c>
      <c r="L5" s="171">
        <v>131</v>
      </c>
      <c r="M5" s="171">
        <v>454</v>
      </c>
      <c r="N5" s="171">
        <v>130</v>
      </c>
      <c r="O5" s="171">
        <v>113</v>
      </c>
      <c r="P5" s="171">
        <v>82</v>
      </c>
      <c r="Q5" s="172">
        <v>189</v>
      </c>
      <c r="R5" s="170">
        <v>177</v>
      </c>
      <c r="S5" s="171">
        <v>145</v>
      </c>
      <c r="T5" s="171">
        <v>232</v>
      </c>
      <c r="U5" s="172">
        <v>352</v>
      </c>
      <c r="V5" s="326">
        <f>SUM('Total 2023'!G86)</f>
        <v>282</v>
      </c>
      <c r="W5" s="308"/>
      <c r="X5" s="327"/>
      <c r="Y5" s="175">
        <f>SUM(C5:X5)</f>
        <v>4070</v>
      </c>
    </row>
    <row r="6" spans="1:27" ht="10.199999999999999" customHeight="1" x14ac:dyDescent="0.3">
      <c r="A6" s="261"/>
      <c r="B6" s="174" t="s">
        <v>692</v>
      </c>
      <c r="C6" s="165">
        <v>28</v>
      </c>
      <c r="D6" s="166">
        <v>16</v>
      </c>
      <c r="E6" s="166">
        <v>30</v>
      </c>
      <c r="F6" s="167">
        <v>23</v>
      </c>
      <c r="G6" s="328">
        <v>7</v>
      </c>
      <c r="H6" s="303"/>
      <c r="I6" s="301"/>
      <c r="J6" s="170">
        <v>19</v>
      </c>
      <c r="K6" s="171">
        <v>25</v>
      </c>
      <c r="L6" s="171">
        <v>16</v>
      </c>
      <c r="M6" s="171">
        <v>20</v>
      </c>
      <c r="N6" s="171">
        <v>16</v>
      </c>
      <c r="O6" s="171">
        <v>15</v>
      </c>
      <c r="P6" s="171">
        <v>10</v>
      </c>
      <c r="Q6" s="172">
        <v>12</v>
      </c>
      <c r="R6" s="170">
        <v>23</v>
      </c>
      <c r="S6" s="171">
        <v>13</v>
      </c>
      <c r="T6" s="171">
        <v>18</v>
      </c>
      <c r="U6" s="172">
        <v>24</v>
      </c>
      <c r="V6" s="328">
        <v>14</v>
      </c>
      <c r="W6" s="303"/>
      <c r="X6" s="301"/>
      <c r="Y6" s="176">
        <v>76</v>
      </c>
    </row>
    <row r="7" spans="1:27" s="153" customFormat="1" ht="10.8" customHeight="1" x14ac:dyDescent="0.3">
      <c r="A7" s="262"/>
      <c r="B7" s="177" t="s">
        <v>510</v>
      </c>
      <c r="C7" s="178">
        <v>26.7</v>
      </c>
      <c r="D7" s="179">
        <v>6.3</v>
      </c>
      <c r="E7" s="179">
        <v>24.4</v>
      </c>
      <c r="F7" s="180">
        <v>14.9</v>
      </c>
      <c r="G7" s="323">
        <v>28.5</v>
      </c>
      <c r="H7" s="324"/>
      <c r="I7" s="325"/>
      <c r="J7" s="181">
        <v>3.8</v>
      </c>
      <c r="K7" s="182" t="s">
        <v>700</v>
      </c>
      <c r="L7" s="182" t="s">
        <v>701</v>
      </c>
      <c r="M7" s="182" t="s">
        <v>702</v>
      </c>
      <c r="N7" s="182" t="s">
        <v>703</v>
      </c>
      <c r="O7" s="182" t="s">
        <v>704</v>
      </c>
      <c r="P7" s="182" t="s">
        <v>705</v>
      </c>
      <c r="Q7" s="183" t="s">
        <v>706</v>
      </c>
      <c r="R7" s="181" t="s">
        <v>707</v>
      </c>
      <c r="S7" s="182" t="s">
        <v>708</v>
      </c>
      <c r="T7" s="182" t="s">
        <v>709</v>
      </c>
      <c r="U7" s="183" t="s">
        <v>710</v>
      </c>
      <c r="V7" s="320" t="s">
        <v>711</v>
      </c>
      <c r="W7" s="321"/>
      <c r="X7" s="322"/>
      <c r="Y7" s="203"/>
    </row>
    <row r="8" spans="1:27" s="153" customFormat="1" ht="12" customHeight="1" thickBot="1" x14ac:dyDescent="0.35">
      <c r="A8" s="262"/>
      <c r="B8" s="177" t="s">
        <v>694</v>
      </c>
      <c r="C8" s="178" t="s">
        <v>712</v>
      </c>
      <c r="D8" s="179" t="s">
        <v>712</v>
      </c>
      <c r="E8" s="179" t="s">
        <v>713</v>
      </c>
      <c r="F8" s="180" t="s">
        <v>713</v>
      </c>
      <c r="G8" s="320" t="s">
        <v>712</v>
      </c>
      <c r="H8" s="321"/>
      <c r="I8" s="322"/>
      <c r="J8" s="181" t="s">
        <v>713</v>
      </c>
      <c r="K8" s="182" t="s">
        <v>712</v>
      </c>
      <c r="L8" s="182" t="s">
        <v>712</v>
      </c>
      <c r="M8" s="182" t="s">
        <v>712</v>
      </c>
      <c r="N8" s="182" t="s">
        <v>712</v>
      </c>
      <c r="O8" s="182" t="s">
        <v>712</v>
      </c>
      <c r="P8" s="182" t="s">
        <v>712</v>
      </c>
      <c r="Q8" s="183" t="s">
        <v>714</v>
      </c>
      <c r="R8" s="181" t="s">
        <v>712</v>
      </c>
      <c r="S8" s="182" t="s">
        <v>712</v>
      </c>
      <c r="T8" s="182" t="s">
        <v>715</v>
      </c>
      <c r="U8" s="183" t="s">
        <v>712</v>
      </c>
      <c r="V8" s="320" t="s">
        <v>713</v>
      </c>
      <c r="W8" s="321"/>
      <c r="X8" s="322"/>
      <c r="Y8" s="203"/>
    </row>
    <row r="9" spans="1:27" ht="15" thickBot="1" x14ac:dyDescent="0.35">
      <c r="A9" s="184" t="s">
        <v>716</v>
      </c>
      <c r="B9" s="214" t="s">
        <v>718</v>
      </c>
      <c r="C9" s="204"/>
      <c r="D9" s="204"/>
      <c r="E9" s="204"/>
      <c r="F9" s="204"/>
      <c r="G9" s="204"/>
      <c r="H9" s="204"/>
      <c r="I9" s="204"/>
      <c r="J9" s="204"/>
      <c r="K9" s="204"/>
      <c r="L9" s="204"/>
      <c r="M9" s="204"/>
      <c r="N9" s="204"/>
      <c r="O9" s="204"/>
      <c r="P9" s="204"/>
      <c r="Q9" s="204"/>
      <c r="R9" s="204"/>
      <c r="S9" s="204"/>
      <c r="T9" s="204"/>
      <c r="U9" s="204"/>
      <c r="V9" s="204"/>
      <c r="W9" s="204"/>
      <c r="X9" s="204"/>
      <c r="Y9" s="175"/>
    </row>
    <row r="10" spans="1:27" ht="11.4" customHeight="1" x14ac:dyDescent="0.3">
      <c r="A10" s="260" t="s">
        <v>789</v>
      </c>
      <c r="B10" s="206" t="s">
        <v>25</v>
      </c>
      <c r="C10" s="187">
        <v>1</v>
      </c>
      <c r="D10" s="187"/>
      <c r="E10" s="187"/>
      <c r="F10" s="187"/>
      <c r="G10" s="308">
        <v>2</v>
      </c>
      <c r="H10" s="308"/>
      <c r="I10" s="308"/>
      <c r="J10" s="187"/>
      <c r="K10" s="187"/>
      <c r="L10" s="187"/>
      <c r="M10" s="187">
        <v>3</v>
      </c>
      <c r="N10" s="187"/>
      <c r="O10" s="187"/>
      <c r="P10" s="187">
        <v>2</v>
      </c>
      <c r="Q10" s="187">
        <v>38</v>
      </c>
      <c r="R10" s="187"/>
      <c r="S10" s="187"/>
      <c r="T10" s="187"/>
      <c r="U10" s="187"/>
      <c r="V10" s="308">
        <v>110</v>
      </c>
      <c r="W10" s="308"/>
      <c r="X10" s="308"/>
      <c r="Y10" s="207"/>
      <c r="Z10" s="154"/>
    </row>
    <row r="11" spans="1:27" ht="12" customHeight="1" x14ac:dyDescent="0.3">
      <c r="A11" s="260" t="s">
        <v>790</v>
      </c>
      <c r="B11" s="208" t="s">
        <v>26</v>
      </c>
      <c r="C11" s="171">
        <v>62</v>
      </c>
      <c r="D11" s="171">
        <v>13</v>
      </c>
      <c r="E11" s="171">
        <v>38</v>
      </c>
      <c r="F11" s="171">
        <v>9</v>
      </c>
      <c r="G11" s="303"/>
      <c r="H11" s="303"/>
      <c r="I11" s="303"/>
      <c r="J11" s="171">
        <v>9</v>
      </c>
      <c r="K11" s="171">
        <v>3</v>
      </c>
      <c r="L11" s="171">
        <v>5</v>
      </c>
      <c r="M11" s="171"/>
      <c r="N11" s="171">
        <v>75</v>
      </c>
      <c r="O11" s="171">
        <v>65</v>
      </c>
      <c r="P11" s="171"/>
      <c r="Q11" s="171"/>
      <c r="R11" s="171">
        <v>4</v>
      </c>
      <c r="S11" s="171"/>
      <c r="T11" s="171"/>
      <c r="U11" s="171">
        <v>1</v>
      </c>
      <c r="V11" s="303"/>
      <c r="W11" s="303"/>
      <c r="X11" s="303"/>
      <c r="Y11" s="209"/>
      <c r="Z11" s="154"/>
    </row>
    <row r="12" spans="1:27" ht="11.4" customHeight="1" x14ac:dyDescent="0.3">
      <c r="A12" s="260" t="s">
        <v>187</v>
      </c>
      <c r="B12" s="208" t="s">
        <v>29</v>
      </c>
      <c r="C12" s="171">
        <v>3</v>
      </c>
      <c r="D12" s="171"/>
      <c r="E12" s="171"/>
      <c r="F12" s="171"/>
      <c r="G12" s="303"/>
      <c r="H12" s="303"/>
      <c r="I12" s="303"/>
      <c r="J12" s="171"/>
      <c r="K12" s="171"/>
      <c r="L12" s="171">
        <v>1</v>
      </c>
      <c r="M12" s="171"/>
      <c r="N12" s="171">
        <v>3</v>
      </c>
      <c r="O12" s="171">
        <v>9</v>
      </c>
      <c r="P12" s="171">
        <v>1</v>
      </c>
      <c r="Q12" s="171">
        <v>1</v>
      </c>
      <c r="R12" s="171"/>
      <c r="S12" s="171"/>
      <c r="T12" s="171">
        <v>3</v>
      </c>
      <c r="U12" s="171"/>
      <c r="V12" s="303"/>
      <c r="W12" s="303"/>
      <c r="X12" s="303"/>
      <c r="Y12" s="209"/>
      <c r="Z12" s="154"/>
    </row>
    <row r="13" spans="1:27" ht="12" customHeight="1" x14ac:dyDescent="0.3">
      <c r="A13" s="260" t="s">
        <v>791</v>
      </c>
      <c r="B13" s="208" t="s">
        <v>33</v>
      </c>
      <c r="C13" s="205"/>
      <c r="D13" s="205">
        <v>5</v>
      </c>
      <c r="E13" s="205"/>
      <c r="F13" s="205"/>
      <c r="G13" s="313"/>
      <c r="H13" s="313"/>
      <c r="I13" s="313"/>
      <c r="J13" s="205"/>
      <c r="K13" s="205">
        <v>2</v>
      </c>
      <c r="L13" s="205"/>
      <c r="M13" s="205"/>
      <c r="N13" s="205"/>
      <c r="O13" s="205">
        <v>1</v>
      </c>
      <c r="P13" s="205"/>
      <c r="Q13" s="205"/>
      <c r="R13" s="205"/>
      <c r="S13" s="205"/>
      <c r="T13" s="205"/>
      <c r="U13" s="205"/>
      <c r="V13" s="313"/>
      <c r="W13" s="313"/>
      <c r="X13" s="313"/>
      <c r="Y13" s="210"/>
      <c r="Z13" s="154"/>
    </row>
    <row r="14" spans="1:27" ht="12" customHeight="1" x14ac:dyDescent="0.3">
      <c r="A14" s="260" t="s">
        <v>792</v>
      </c>
      <c r="B14" s="208" t="s">
        <v>35</v>
      </c>
      <c r="C14" s="205">
        <v>3</v>
      </c>
      <c r="D14" s="205"/>
      <c r="E14" s="205">
        <v>1</v>
      </c>
      <c r="F14" s="205"/>
      <c r="G14" s="313"/>
      <c r="H14" s="313"/>
      <c r="I14" s="313"/>
      <c r="J14" s="205"/>
      <c r="K14" s="205">
        <v>40</v>
      </c>
      <c r="L14" s="205">
        <v>1</v>
      </c>
      <c r="M14" s="205">
        <v>4</v>
      </c>
      <c r="N14" s="205">
        <v>1</v>
      </c>
      <c r="O14" s="205">
        <v>6</v>
      </c>
      <c r="P14" s="205"/>
      <c r="Q14" s="205"/>
      <c r="R14" s="205">
        <v>10</v>
      </c>
      <c r="S14" s="205"/>
      <c r="T14" s="205">
        <v>20</v>
      </c>
      <c r="U14" s="205">
        <v>2</v>
      </c>
      <c r="V14" s="313">
        <v>1</v>
      </c>
      <c r="W14" s="313"/>
      <c r="X14" s="313"/>
      <c r="Y14" s="210"/>
      <c r="Z14" s="154"/>
      <c r="AA14" s="154"/>
    </row>
    <row r="15" spans="1:27" ht="12.6" customHeight="1" x14ac:dyDescent="0.3">
      <c r="B15" s="208" t="s">
        <v>36</v>
      </c>
      <c r="C15" s="205">
        <v>4</v>
      </c>
      <c r="D15" s="205"/>
      <c r="E15" s="205"/>
      <c r="F15" s="205"/>
      <c r="G15" s="313"/>
      <c r="H15" s="313"/>
      <c r="I15" s="313"/>
      <c r="J15" s="205"/>
      <c r="K15" s="205">
        <v>38</v>
      </c>
      <c r="L15" s="205"/>
      <c r="M15" s="205">
        <v>119</v>
      </c>
      <c r="N15" s="205"/>
      <c r="O15" s="205"/>
      <c r="P15" s="205"/>
      <c r="Q15" s="205"/>
      <c r="R15" s="205">
        <v>1</v>
      </c>
      <c r="S15" s="205"/>
      <c r="T15" s="205"/>
      <c r="U15" s="205"/>
      <c r="V15" s="313">
        <v>1</v>
      </c>
      <c r="W15" s="313"/>
      <c r="X15" s="313"/>
      <c r="Y15" s="210"/>
      <c r="Z15" s="154"/>
      <c r="AA15" s="154"/>
    </row>
    <row r="16" spans="1:27" ht="12" customHeight="1" x14ac:dyDescent="0.3">
      <c r="B16" s="208" t="s">
        <v>37</v>
      </c>
      <c r="C16" s="205"/>
      <c r="D16" s="205"/>
      <c r="E16" s="205">
        <v>27</v>
      </c>
      <c r="F16" s="205">
        <v>8</v>
      </c>
      <c r="G16" s="313"/>
      <c r="H16" s="313"/>
      <c r="I16" s="313"/>
      <c r="J16" s="205"/>
      <c r="K16" s="205"/>
      <c r="L16" s="205"/>
      <c r="M16" s="205"/>
      <c r="N16" s="205"/>
      <c r="O16" s="205"/>
      <c r="P16" s="205"/>
      <c r="Q16" s="205"/>
      <c r="R16" s="205"/>
      <c r="S16" s="205"/>
      <c r="T16" s="205"/>
      <c r="U16" s="205"/>
      <c r="V16" s="313"/>
      <c r="W16" s="313"/>
      <c r="X16" s="313"/>
      <c r="Y16" s="210"/>
      <c r="Z16" s="154"/>
      <c r="AA16" s="154"/>
    </row>
    <row r="17" spans="2:27" ht="11.4" customHeight="1" x14ac:dyDescent="0.3">
      <c r="B17" s="208" t="s">
        <v>721</v>
      </c>
      <c r="C17" s="205"/>
      <c r="D17" s="205"/>
      <c r="E17" s="205">
        <v>2</v>
      </c>
      <c r="F17" s="205"/>
      <c r="G17" s="313"/>
      <c r="H17" s="313"/>
      <c r="I17" s="313"/>
      <c r="J17" s="205"/>
      <c r="K17" s="205"/>
      <c r="L17" s="205"/>
      <c r="M17" s="205"/>
      <c r="N17" s="205"/>
      <c r="O17" s="205"/>
      <c r="P17" s="205"/>
      <c r="Q17" s="205"/>
      <c r="R17" s="205"/>
      <c r="S17" s="205">
        <v>1</v>
      </c>
      <c r="T17" s="205">
        <v>18</v>
      </c>
      <c r="U17" s="205">
        <v>7</v>
      </c>
      <c r="V17" s="313"/>
      <c r="W17" s="313"/>
      <c r="X17" s="313"/>
      <c r="Y17" s="210"/>
      <c r="Z17" s="154"/>
      <c r="AA17" s="154"/>
    </row>
    <row r="18" spans="2:27" ht="11.4" customHeight="1" x14ac:dyDescent="0.3">
      <c r="B18" s="208" t="s">
        <v>39</v>
      </c>
      <c r="C18" s="205"/>
      <c r="D18" s="205"/>
      <c r="E18" s="205"/>
      <c r="F18" s="205"/>
      <c r="G18" s="313"/>
      <c r="H18" s="313"/>
      <c r="I18" s="313"/>
      <c r="J18" s="205">
        <v>1</v>
      </c>
      <c r="K18" s="205">
        <v>9</v>
      </c>
      <c r="L18" s="205">
        <v>4</v>
      </c>
      <c r="M18" s="205">
        <v>7</v>
      </c>
      <c r="N18" s="205"/>
      <c r="O18" s="205"/>
      <c r="P18" s="205"/>
      <c r="Q18" s="205"/>
      <c r="R18" s="205">
        <v>8</v>
      </c>
      <c r="S18" s="205">
        <v>2</v>
      </c>
      <c r="T18" s="205">
        <v>2</v>
      </c>
      <c r="U18" s="205">
        <v>1</v>
      </c>
      <c r="V18" s="313">
        <v>3</v>
      </c>
      <c r="W18" s="313"/>
      <c r="X18" s="313"/>
      <c r="Y18" s="210"/>
      <c r="Z18" s="154"/>
      <c r="AA18" s="154"/>
    </row>
    <row r="19" spans="2:27" ht="10.8" customHeight="1" x14ac:dyDescent="0.3">
      <c r="B19" s="208" t="s">
        <v>41</v>
      </c>
      <c r="C19" s="205"/>
      <c r="D19" s="205"/>
      <c r="E19" s="205">
        <v>2</v>
      </c>
      <c r="F19" s="205">
        <v>9</v>
      </c>
      <c r="G19" s="313"/>
      <c r="H19" s="313"/>
      <c r="I19" s="313"/>
      <c r="J19" s="205"/>
      <c r="K19" s="205"/>
      <c r="L19" s="205"/>
      <c r="M19" s="205"/>
      <c r="N19" s="205">
        <v>1</v>
      </c>
      <c r="O19" s="205"/>
      <c r="P19" s="205"/>
      <c r="Q19" s="205"/>
      <c r="R19" s="205"/>
      <c r="S19" s="205"/>
      <c r="T19" s="205"/>
      <c r="U19" s="205"/>
      <c r="V19" s="313"/>
      <c r="W19" s="313"/>
      <c r="X19" s="313"/>
      <c r="Y19" s="210"/>
      <c r="Z19" s="154"/>
      <c r="AA19" s="154"/>
    </row>
    <row r="20" spans="2:27" ht="12.6" customHeight="1" x14ac:dyDescent="0.3">
      <c r="B20" s="208" t="s">
        <v>42</v>
      </c>
      <c r="C20" s="205"/>
      <c r="D20" s="205">
        <v>1</v>
      </c>
      <c r="E20" s="205">
        <v>14</v>
      </c>
      <c r="F20" s="205">
        <v>2</v>
      </c>
      <c r="G20" s="313"/>
      <c r="H20" s="313"/>
      <c r="I20" s="313"/>
      <c r="J20" s="205">
        <v>1</v>
      </c>
      <c r="K20" s="205"/>
      <c r="L20" s="205"/>
      <c r="M20" s="205"/>
      <c r="N20" s="205">
        <v>10</v>
      </c>
      <c r="O20" s="205">
        <v>2</v>
      </c>
      <c r="P20" s="205"/>
      <c r="Q20" s="205"/>
      <c r="R20" s="205">
        <v>18</v>
      </c>
      <c r="S20" s="205"/>
      <c r="T20" s="205"/>
      <c r="U20" s="205"/>
      <c r="V20" s="313"/>
      <c r="W20" s="313"/>
      <c r="X20" s="313"/>
      <c r="Y20" s="210"/>
      <c r="Z20" s="154"/>
      <c r="AA20" s="154"/>
    </row>
    <row r="21" spans="2:27" ht="11.4" customHeight="1" x14ac:dyDescent="0.3">
      <c r="B21" s="208" t="s">
        <v>45</v>
      </c>
      <c r="C21" s="205"/>
      <c r="D21" s="205"/>
      <c r="E21" s="205">
        <v>4</v>
      </c>
      <c r="F21" s="205">
        <v>1</v>
      </c>
      <c r="G21" s="313"/>
      <c r="H21" s="313"/>
      <c r="I21" s="313"/>
      <c r="J21" s="205">
        <v>8</v>
      </c>
      <c r="K21" s="205"/>
      <c r="L21" s="205"/>
      <c r="M21" s="205"/>
      <c r="N21" s="205">
        <v>3</v>
      </c>
      <c r="O21" s="205">
        <v>8</v>
      </c>
      <c r="P21" s="205"/>
      <c r="Q21" s="205"/>
      <c r="R21" s="205">
        <v>10</v>
      </c>
      <c r="S21" s="205"/>
      <c r="T21" s="205">
        <v>1</v>
      </c>
      <c r="U21" s="205">
        <v>1</v>
      </c>
      <c r="V21" s="313"/>
      <c r="W21" s="313"/>
      <c r="X21" s="313"/>
      <c r="Y21" s="210"/>
      <c r="Z21" s="154"/>
      <c r="AA21" s="154"/>
    </row>
    <row r="22" spans="2:27" ht="11.4" customHeight="1" x14ac:dyDescent="0.3">
      <c r="B22" s="208" t="s">
        <v>47</v>
      </c>
      <c r="C22" s="205">
        <v>1</v>
      </c>
      <c r="D22" s="205"/>
      <c r="E22" s="205">
        <v>21</v>
      </c>
      <c r="F22" s="205">
        <v>2</v>
      </c>
      <c r="G22" s="313"/>
      <c r="H22" s="313"/>
      <c r="I22" s="313"/>
      <c r="J22" s="205"/>
      <c r="K22" s="205"/>
      <c r="L22" s="205"/>
      <c r="M22" s="205"/>
      <c r="N22" s="205"/>
      <c r="O22" s="205"/>
      <c r="P22" s="205"/>
      <c r="Q22" s="205"/>
      <c r="R22" s="205"/>
      <c r="S22" s="205"/>
      <c r="T22" s="205"/>
      <c r="U22" s="205"/>
      <c r="V22" s="313"/>
      <c r="W22" s="313"/>
      <c r="X22" s="313"/>
      <c r="Y22" s="210"/>
      <c r="Z22" s="154"/>
      <c r="AA22" s="154"/>
    </row>
    <row r="23" spans="2:27" ht="10.8" customHeight="1" x14ac:dyDescent="0.3">
      <c r="B23" s="208" t="s">
        <v>48</v>
      </c>
      <c r="C23" s="205">
        <v>15</v>
      </c>
      <c r="D23" s="205">
        <v>1</v>
      </c>
      <c r="E23" s="205"/>
      <c r="F23" s="205"/>
      <c r="G23" s="313"/>
      <c r="H23" s="313"/>
      <c r="I23" s="313"/>
      <c r="J23" s="205"/>
      <c r="K23" s="205">
        <v>297</v>
      </c>
      <c r="L23" s="205">
        <v>1</v>
      </c>
      <c r="M23" s="205">
        <v>73</v>
      </c>
      <c r="N23" s="205"/>
      <c r="O23" s="205"/>
      <c r="P23" s="205"/>
      <c r="Q23" s="205"/>
      <c r="R23" s="205"/>
      <c r="S23" s="205"/>
      <c r="T23" s="205"/>
      <c r="U23" s="205"/>
      <c r="V23" s="313"/>
      <c r="W23" s="313"/>
      <c r="X23" s="313"/>
      <c r="Y23" s="210"/>
      <c r="Z23" s="154"/>
      <c r="AA23" s="154"/>
    </row>
    <row r="24" spans="2:27" ht="10.8" customHeight="1" x14ac:dyDescent="0.3">
      <c r="B24" s="208" t="s">
        <v>50</v>
      </c>
      <c r="C24" s="205">
        <v>1</v>
      </c>
      <c r="D24" s="205">
        <v>2</v>
      </c>
      <c r="E24" s="205"/>
      <c r="F24" s="205"/>
      <c r="G24" s="313"/>
      <c r="H24" s="313"/>
      <c r="I24" s="313"/>
      <c r="J24" s="205"/>
      <c r="K24" s="205"/>
      <c r="L24" s="205"/>
      <c r="M24" s="205"/>
      <c r="N24" s="205">
        <v>5</v>
      </c>
      <c r="O24" s="205"/>
      <c r="P24" s="205"/>
      <c r="Q24" s="205"/>
      <c r="R24" s="205"/>
      <c r="S24" s="205"/>
      <c r="T24" s="205">
        <v>1</v>
      </c>
      <c r="U24" s="205"/>
      <c r="V24" s="313"/>
      <c r="W24" s="313"/>
      <c r="X24" s="313"/>
      <c r="Y24" s="210"/>
      <c r="Z24" s="154"/>
      <c r="AA24" s="154"/>
    </row>
    <row r="25" spans="2:27" ht="11.4" customHeight="1" x14ac:dyDescent="0.3">
      <c r="B25" s="208" t="s">
        <v>52</v>
      </c>
      <c r="C25" s="205"/>
      <c r="D25" s="205"/>
      <c r="E25" s="205"/>
      <c r="F25" s="205"/>
      <c r="G25" s="313"/>
      <c r="H25" s="313"/>
      <c r="I25" s="313"/>
      <c r="J25" s="205"/>
      <c r="K25" s="205"/>
      <c r="L25" s="205"/>
      <c r="M25" s="205"/>
      <c r="N25" s="205"/>
      <c r="O25" s="205"/>
      <c r="P25" s="205"/>
      <c r="Q25" s="205"/>
      <c r="R25" s="205"/>
      <c r="S25" s="205">
        <v>1</v>
      </c>
      <c r="T25" s="205">
        <v>9</v>
      </c>
      <c r="U25" s="205">
        <v>8</v>
      </c>
      <c r="V25" s="313"/>
      <c r="W25" s="313"/>
      <c r="X25" s="313"/>
      <c r="Y25" s="210"/>
      <c r="Z25" s="154"/>
      <c r="AA25" s="154"/>
    </row>
    <row r="26" spans="2:27" ht="10.199999999999999" customHeight="1" x14ac:dyDescent="0.3">
      <c r="B26" s="208" t="s">
        <v>53</v>
      </c>
      <c r="C26" s="205">
        <v>15</v>
      </c>
      <c r="D26" s="205">
        <v>2</v>
      </c>
      <c r="E26" s="205">
        <v>2</v>
      </c>
      <c r="F26" s="205"/>
      <c r="G26" s="313">
        <v>22</v>
      </c>
      <c r="H26" s="313"/>
      <c r="I26" s="313"/>
      <c r="J26" s="205"/>
      <c r="K26" s="205">
        <v>5</v>
      </c>
      <c r="L26" s="205">
        <v>21</v>
      </c>
      <c r="M26" s="205">
        <v>50</v>
      </c>
      <c r="N26" s="205"/>
      <c r="O26" s="205">
        <v>2</v>
      </c>
      <c r="P26" s="205">
        <v>15</v>
      </c>
      <c r="Q26" s="205">
        <v>25</v>
      </c>
      <c r="R26" s="205">
        <v>27</v>
      </c>
      <c r="S26" s="205">
        <v>13</v>
      </c>
      <c r="T26" s="205">
        <v>3</v>
      </c>
      <c r="U26" s="205">
        <v>7</v>
      </c>
      <c r="V26" s="313">
        <v>76</v>
      </c>
      <c r="W26" s="313"/>
      <c r="X26" s="313"/>
      <c r="Y26" s="210"/>
      <c r="Z26" s="154"/>
      <c r="AA26" s="154"/>
    </row>
    <row r="27" spans="2:27" ht="10.8" customHeight="1" x14ac:dyDescent="0.3">
      <c r="B27" s="208" t="s">
        <v>54</v>
      </c>
      <c r="C27" s="205">
        <v>6</v>
      </c>
      <c r="D27" s="205">
        <v>5</v>
      </c>
      <c r="E27" s="205"/>
      <c r="F27" s="205"/>
      <c r="G27" s="313">
        <v>4</v>
      </c>
      <c r="H27" s="313"/>
      <c r="I27" s="313"/>
      <c r="J27" s="205"/>
      <c r="K27" s="205">
        <v>25</v>
      </c>
      <c r="L27" s="205">
        <v>7</v>
      </c>
      <c r="M27" s="205">
        <v>135</v>
      </c>
      <c r="N27" s="205"/>
      <c r="O27" s="205">
        <v>2</v>
      </c>
      <c r="P27" s="205">
        <v>14</v>
      </c>
      <c r="Q27" s="205">
        <v>35</v>
      </c>
      <c r="R27" s="205">
        <v>6</v>
      </c>
      <c r="S27" s="205">
        <v>11</v>
      </c>
      <c r="T27" s="205">
        <v>33</v>
      </c>
      <c r="U27" s="205">
        <v>47</v>
      </c>
      <c r="V27" s="313">
        <v>30</v>
      </c>
      <c r="W27" s="313"/>
      <c r="X27" s="313"/>
      <c r="Y27" s="210"/>
      <c r="Z27" s="154"/>
      <c r="AA27" s="154"/>
    </row>
    <row r="28" spans="2:27" ht="11.4" customHeight="1" x14ac:dyDescent="0.3">
      <c r="B28" s="208" t="s">
        <v>56</v>
      </c>
      <c r="C28" s="205"/>
      <c r="D28" s="205">
        <v>1</v>
      </c>
      <c r="E28" s="205">
        <v>6</v>
      </c>
      <c r="F28" s="205">
        <v>15</v>
      </c>
      <c r="G28" s="313"/>
      <c r="H28" s="313"/>
      <c r="I28" s="313"/>
      <c r="J28" s="205">
        <v>1</v>
      </c>
      <c r="K28" s="205"/>
      <c r="L28" s="205">
        <v>19</v>
      </c>
      <c r="M28" s="205"/>
      <c r="N28" s="205"/>
      <c r="O28" s="205">
        <v>5</v>
      </c>
      <c r="P28" s="205"/>
      <c r="Q28" s="205"/>
      <c r="R28" s="205"/>
      <c r="S28" s="205"/>
      <c r="T28" s="205"/>
      <c r="U28" s="205"/>
      <c r="V28" s="313"/>
      <c r="W28" s="313"/>
      <c r="X28" s="313"/>
      <c r="Y28" s="210"/>
      <c r="Z28" s="154"/>
      <c r="AA28" s="154"/>
    </row>
    <row r="29" spans="2:27" ht="11.4" customHeight="1" x14ac:dyDescent="0.3">
      <c r="B29" s="208" t="s">
        <v>59</v>
      </c>
      <c r="C29" s="205"/>
      <c r="D29" s="205"/>
      <c r="E29" s="205">
        <v>11</v>
      </c>
      <c r="F29" s="205">
        <v>10</v>
      </c>
      <c r="G29" s="313"/>
      <c r="H29" s="313"/>
      <c r="I29" s="313"/>
      <c r="J29" s="205"/>
      <c r="K29" s="205">
        <v>59</v>
      </c>
      <c r="L29" s="205">
        <v>32</v>
      </c>
      <c r="M29" s="205"/>
      <c r="N29" s="205">
        <v>2</v>
      </c>
      <c r="O29" s="205"/>
      <c r="P29" s="205"/>
      <c r="Q29" s="205"/>
      <c r="R29" s="205"/>
      <c r="S29" s="205"/>
      <c r="T29" s="205"/>
      <c r="U29" s="205"/>
      <c r="V29" s="313"/>
      <c r="W29" s="313"/>
      <c r="X29" s="313"/>
      <c r="Y29" s="210"/>
      <c r="Z29" s="154"/>
      <c r="AA29" s="154"/>
    </row>
    <row r="30" spans="2:27" ht="12" customHeight="1" x14ac:dyDescent="0.3">
      <c r="B30" s="208" t="s">
        <v>60</v>
      </c>
      <c r="C30" s="205"/>
      <c r="D30" s="205"/>
      <c r="E30" s="205">
        <v>38</v>
      </c>
      <c r="F30" s="205">
        <v>47</v>
      </c>
      <c r="G30" s="313"/>
      <c r="H30" s="313"/>
      <c r="I30" s="313"/>
      <c r="J30" s="205"/>
      <c r="K30" s="205"/>
      <c r="L30" s="205"/>
      <c r="M30" s="205"/>
      <c r="N30" s="205"/>
      <c r="O30" s="205"/>
      <c r="P30" s="205"/>
      <c r="Q30" s="205"/>
      <c r="R30" s="205"/>
      <c r="S30" s="205"/>
      <c r="T30" s="205"/>
      <c r="U30" s="205"/>
      <c r="V30" s="313"/>
      <c r="W30" s="313"/>
      <c r="X30" s="313"/>
      <c r="Y30" s="210"/>
      <c r="Z30" s="154"/>
      <c r="AA30" s="154"/>
    </row>
    <row r="31" spans="2:27" ht="11.4" customHeight="1" x14ac:dyDescent="0.3">
      <c r="B31" s="208" t="s">
        <v>62</v>
      </c>
      <c r="C31" s="205"/>
      <c r="D31" s="205">
        <v>6</v>
      </c>
      <c r="E31" s="205">
        <v>1</v>
      </c>
      <c r="F31" s="205">
        <v>6</v>
      </c>
      <c r="G31" s="313"/>
      <c r="H31" s="313"/>
      <c r="I31" s="313"/>
      <c r="J31" s="205"/>
      <c r="K31" s="205">
        <v>4</v>
      </c>
      <c r="L31" s="205"/>
      <c r="M31" s="205"/>
      <c r="N31" s="205">
        <v>9</v>
      </c>
      <c r="O31" s="205"/>
      <c r="P31" s="205"/>
      <c r="Q31" s="205">
        <v>2</v>
      </c>
      <c r="R31" s="205">
        <v>2</v>
      </c>
      <c r="S31" s="205">
        <v>1</v>
      </c>
      <c r="T31" s="205"/>
      <c r="U31" s="205"/>
      <c r="V31" s="313"/>
      <c r="W31" s="313"/>
      <c r="X31" s="313"/>
      <c r="Y31" s="210"/>
      <c r="Z31" s="154"/>
      <c r="AA31" s="154"/>
    </row>
    <row r="32" spans="2:27" ht="10.8" customHeight="1" x14ac:dyDescent="0.3">
      <c r="B32" s="208" t="s">
        <v>64</v>
      </c>
      <c r="C32" s="205">
        <v>43</v>
      </c>
      <c r="D32" s="205"/>
      <c r="E32" s="205"/>
      <c r="F32" s="205">
        <v>1</v>
      </c>
      <c r="G32" s="313"/>
      <c r="H32" s="313"/>
      <c r="I32" s="313"/>
      <c r="J32" s="205"/>
      <c r="K32" s="205">
        <v>73</v>
      </c>
      <c r="L32" s="205"/>
      <c r="M32" s="205">
        <v>19</v>
      </c>
      <c r="N32" s="205">
        <v>1</v>
      </c>
      <c r="O32" s="205"/>
      <c r="P32" s="205"/>
      <c r="Q32" s="205"/>
      <c r="R32" s="205"/>
      <c r="S32" s="205"/>
      <c r="T32" s="205"/>
      <c r="U32" s="205"/>
      <c r="V32" s="313"/>
      <c r="W32" s="313"/>
      <c r="X32" s="313"/>
      <c r="Y32" s="210"/>
      <c r="Z32" s="154"/>
      <c r="AA32" s="154"/>
    </row>
    <row r="33" spans="2:27" ht="12" customHeight="1" x14ac:dyDescent="0.3">
      <c r="B33" s="208" t="s">
        <v>67</v>
      </c>
      <c r="C33" s="205"/>
      <c r="D33" s="205"/>
      <c r="E33" s="205"/>
      <c r="F33" s="205"/>
      <c r="G33" s="313"/>
      <c r="H33" s="313"/>
      <c r="I33" s="313"/>
      <c r="J33" s="205"/>
      <c r="K33" s="205"/>
      <c r="L33" s="205"/>
      <c r="M33" s="205"/>
      <c r="N33" s="205"/>
      <c r="O33" s="205"/>
      <c r="P33" s="205">
        <v>11</v>
      </c>
      <c r="Q33" s="205"/>
      <c r="R33" s="205"/>
      <c r="S33" s="205">
        <v>11</v>
      </c>
      <c r="T33" s="205">
        <v>1</v>
      </c>
      <c r="U33" s="205">
        <v>75</v>
      </c>
      <c r="V33" s="313">
        <v>1</v>
      </c>
      <c r="W33" s="313"/>
      <c r="X33" s="313"/>
      <c r="Y33" s="210"/>
      <c r="Z33" s="154"/>
      <c r="AA33" s="154"/>
    </row>
    <row r="34" spans="2:27" ht="10.199999999999999" customHeight="1" x14ac:dyDescent="0.3">
      <c r="B34" s="208" t="s">
        <v>69</v>
      </c>
      <c r="C34" s="205">
        <v>5</v>
      </c>
      <c r="D34" s="205"/>
      <c r="E34" s="205"/>
      <c r="F34" s="205"/>
      <c r="G34" s="313"/>
      <c r="H34" s="313"/>
      <c r="I34" s="313"/>
      <c r="J34" s="205">
        <v>9</v>
      </c>
      <c r="K34" s="205">
        <v>9</v>
      </c>
      <c r="L34" s="205">
        <v>1</v>
      </c>
      <c r="M34" s="205"/>
      <c r="N34" s="205"/>
      <c r="O34" s="205"/>
      <c r="P34" s="205"/>
      <c r="Q34" s="205"/>
      <c r="R34" s="205"/>
      <c r="S34" s="205"/>
      <c r="T34" s="205"/>
      <c r="U34" s="205"/>
      <c r="V34" s="313"/>
      <c r="W34" s="313"/>
      <c r="X34" s="313"/>
      <c r="Y34" s="210"/>
      <c r="Z34" s="154"/>
      <c r="AA34" s="154"/>
    </row>
    <row r="35" spans="2:27" ht="10.8" customHeight="1" x14ac:dyDescent="0.3">
      <c r="B35" s="208" t="s">
        <v>720</v>
      </c>
      <c r="C35" s="205">
        <v>22</v>
      </c>
      <c r="D35" s="205"/>
      <c r="E35" s="205"/>
      <c r="F35" s="205"/>
      <c r="G35" s="313"/>
      <c r="H35" s="313"/>
      <c r="I35" s="313"/>
      <c r="J35" s="205">
        <v>49</v>
      </c>
      <c r="K35" s="205">
        <v>22</v>
      </c>
      <c r="L35" s="205">
        <v>5</v>
      </c>
      <c r="M35" s="205"/>
      <c r="N35" s="205">
        <v>1</v>
      </c>
      <c r="O35" s="205"/>
      <c r="P35" s="205"/>
      <c r="Q35" s="205"/>
      <c r="R35" s="205">
        <v>1</v>
      </c>
      <c r="S35" s="205"/>
      <c r="T35" s="205"/>
      <c r="U35" s="205"/>
      <c r="V35" s="313"/>
      <c r="W35" s="313"/>
      <c r="X35" s="313"/>
      <c r="Y35" s="210"/>
      <c r="Z35" s="154"/>
      <c r="AA35" s="154"/>
    </row>
    <row r="36" spans="2:27" ht="12" customHeight="1" x14ac:dyDescent="0.3">
      <c r="B36" s="208" t="s">
        <v>71</v>
      </c>
      <c r="C36" s="205">
        <v>4</v>
      </c>
      <c r="D36" s="205">
        <v>1</v>
      </c>
      <c r="E36" s="205">
        <v>170</v>
      </c>
      <c r="F36" s="205">
        <v>102</v>
      </c>
      <c r="G36" s="313"/>
      <c r="H36" s="313"/>
      <c r="I36" s="313"/>
      <c r="J36" s="205">
        <v>34</v>
      </c>
      <c r="K36" s="205"/>
      <c r="L36" s="205">
        <v>13</v>
      </c>
      <c r="M36" s="205">
        <v>3</v>
      </c>
      <c r="N36" s="205">
        <v>12</v>
      </c>
      <c r="O36" s="205">
        <v>1</v>
      </c>
      <c r="P36" s="205">
        <v>5</v>
      </c>
      <c r="Q36" s="205">
        <v>48</v>
      </c>
      <c r="R36" s="205">
        <v>51</v>
      </c>
      <c r="S36" s="205">
        <v>38</v>
      </c>
      <c r="T36" s="205">
        <v>5</v>
      </c>
      <c r="U36" s="205">
        <v>133</v>
      </c>
      <c r="V36" s="313">
        <v>36</v>
      </c>
      <c r="W36" s="313"/>
      <c r="X36" s="313"/>
      <c r="Y36" s="210"/>
      <c r="Z36" s="154"/>
      <c r="AA36" s="154"/>
    </row>
    <row r="37" spans="2:27" ht="11.4" customHeight="1" x14ac:dyDescent="0.3">
      <c r="B37" s="208" t="s">
        <v>72</v>
      </c>
      <c r="C37" s="205"/>
      <c r="D37" s="205"/>
      <c r="E37" s="205">
        <v>4</v>
      </c>
      <c r="F37" s="205">
        <v>2</v>
      </c>
      <c r="G37" s="313"/>
      <c r="H37" s="313"/>
      <c r="I37" s="313"/>
      <c r="J37" s="205">
        <v>3</v>
      </c>
      <c r="K37" s="205"/>
      <c r="L37" s="205">
        <v>1</v>
      </c>
      <c r="M37" s="205">
        <v>3</v>
      </c>
      <c r="N37" s="205"/>
      <c r="O37" s="205"/>
      <c r="P37" s="205"/>
      <c r="Q37" s="205"/>
      <c r="R37" s="205">
        <v>5</v>
      </c>
      <c r="S37" s="205">
        <v>9</v>
      </c>
      <c r="T37" s="205">
        <v>60</v>
      </c>
      <c r="U37" s="205">
        <v>26</v>
      </c>
      <c r="V37" s="313">
        <v>3</v>
      </c>
      <c r="W37" s="313"/>
      <c r="X37" s="313"/>
      <c r="Y37" s="210"/>
      <c r="Z37" s="154"/>
      <c r="AA37" s="154"/>
    </row>
    <row r="38" spans="2:27" ht="12.6" customHeight="1" x14ac:dyDescent="0.3">
      <c r="B38" s="208" t="s">
        <v>74</v>
      </c>
      <c r="C38" s="205"/>
      <c r="D38" s="205"/>
      <c r="E38" s="205"/>
      <c r="F38" s="205">
        <v>1</v>
      </c>
      <c r="G38" s="313"/>
      <c r="H38" s="313"/>
      <c r="I38" s="313"/>
      <c r="J38" s="205">
        <v>1</v>
      </c>
      <c r="K38" s="205">
        <v>2</v>
      </c>
      <c r="L38" s="205">
        <v>1</v>
      </c>
      <c r="M38" s="205"/>
      <c r="N38" s="205"/>
      <c r="O38" s="205"/>
      <c r="P38" s="205"/>
      <c r="Q38" s="205"/>
      <c r="R38" s="205">
        <v>2</v>
      </c>
      <c r="S38" s="205">
        <v>53</v>
      </c>
      <c r="T38" s="205">
        <v>58</v>
      </c>
      <c r="U38" s="205">
        <v>21</v>
      </c>
      <c r="V38" s="313">
        <v>5</v>
      </c>
      <c r="W38" s="313"/>
      <c r="X38" s="313"/>
      <c r="Y38" s="210"/>
      <c r="Z38" s="154"/>
      <c r="AA38" s="154"/>
    </row>
    <row r="39" spans="2:27" ht="10.8" customHeight="1" x14ac:dyDescent="0.3">
      <c r="B39" s="208" t="s">
        <v>76</v>
      </c>
      <c r="C39" s="205">
        <v>20</v>
      </c>
      <c r="D39" s="205"/>
      <c r="E39" s="205"/>
      <c r="F39" s="205"/>
      <c r="G39" s="313"/>
      <c r="H39" s="313"/>
      <c r="I39" s="313"/>
      <c r="J39" s="205"/>
      <c r="K39" s="205">
        <v>11</v>
      </c>
      <c r="L39" s="205">
        <v>15</v>
      </c>
      <c r="M39" s="205">
        <v>9</v>
      </c>
      <c r="N39" s="205"/>
      <c r="O39" s="205"/>
      <c r="P39" s="205"/>
      <c r="Q39" s="205"/>
      <c r="R39" s="205"/>
      <c r="S39" s="205"/>
      <c r="T39" s="205"/>
      <c r="U39" s="205"/>
      <c r="V39" s="313"/>
      <c r="W39" s="313"/>
      <c r="X39" s="313"/>
      <c r="Y39" s="210"/>
      <c r="Z39" s="154"/>
      <c r="AA39" s="154"/>
    </row>
    <row r="40" spans="2:27" ht="11.4" customHeight="1" x14ac:dyDescent="0.3">
      <c r="B40" s="208" t="s">
        <v>79</v>
      </c>
      <c r="C40" s="205">
        <v>8</v>
      </c>
      <c r="D40" s="205">
        <v>9</v>
      </c>
      <c r="E40" s="205">
        <v>34</v>
      </c>
      <c r="F40" s="205">
        <v>15</v>
      </c>
      <c r="G40" s="313"/>
      <c r="H40" s="313"/>
      <c r="I40" s="313"/>
      <c r="J40" s="205">
        <v>7</v>
      </c>
      <c r="K40" s="205">
        <v>5</v>
      </c>
      <c r="L40" s="205">
        <v>4</v>
      </c>
      <c r="M40" s="205">
        <v>1</v>
      </c>
      <c r="N40" s="205">
        <v>2</v>
      </c>
      <c r="O40" s="205">
        <v>1</v>
      </c>
      <c r="P40" s="205"/>
      <c r="Q40" s="205"/>
      <c r="R40" s="205">
        <v>10</v>
      </c>
      <c r="S40" s="205"/>
      <c r="T40" s="205">
        <v>1</v>
      </c>
      <c r="U40" s="205">
        <v>1</v>
      </c>
      <c r="V40" s="313">
        <v>1</v>
      </c>
      <c r="W40" s="313"/>
      <c r="X40" s="313"/>
      <c r="Y40" s="210"/>
      <c r="Z40" s="154"/>
      <c r="AA40" s="154"/>
    </row>
    <row r="41" spans="2:27" ht="10.8" customHeight="1" x14ac:dyDescent="0.3">
      <c r="B41" s="208" t="s">
        <v>719</v>
      </c>
      <c r="C41" s="205">
        <v>7</v>
      </c>
      <c r="D41" s="205">
        <v>3</v>
      </c>
      <c r="E41" s="205">
        <v>4</v>
      </c>
      <c r="F41" s="205">
        <v>3</v>
      </c>
      <c r="G41" s="313"/>
      <c r="H41" s="313"/>
      <c r="I41" s="313"/>
      <c r="J41" s="205"/>
      <c r="K41" s="205">
        <v>3</v>
      </c>
      <c r="L41" s="205"/>
      <c r="M41" s="205">
        <v>3</v>
      </c>
      <c r="N41" s="205"/>
      <c r="O41" s="205"/>
      <c r="P41" s="205"/>
      <c r="Q41" s="205"/>
      <c r="R41" s="205">
        <v>8</v>
      </c>
      <c r="S41" s="205"/>
      <c r="T41" s="205"/>
      <c r="U41" s="205"/>
      <c r="V41" s="313"/>
      <c r="W41" s="313"/>
      <c r="X41" s="313"/>
      <c r="Y41" s="210"/>
      <c r="Z41" s="154"/>
      <c r="AA41" s="154"/>
    </row>
    <row r="42" spans="2:27" ht="10.8" customHeight="1" x14ac:dyDescent="0.3">
      <c r="B42" s="216" t="s">
        <v>101</v>
      </c>
      <c r="C42" s="205"/>
      <c r="D42" s="205"/>
      <c r="E42" s="205"/>
      <c r="F42" s="205"/>
      <c r="G42" s="313"/>
      <c r="H42" s="313"/>
      <c r="I42" s="313"/>
      <c r="J42" s="205"/>
      <c r="K42" s="205"/>
      <c r="L42" s="205"/>
      <c r="M42" s="205"/>
      <c r="N42" s="205"/>
      <c r="O42" s="205"/>
      <c r="P42" s="205">
        <v>7</v>
      </c>
      <c r="Q42" s="205"/>
      <c r="R42" s="205"/>
      <c r="S42" s="205"/>
      <c r="T42" s="205"/>
      <c r="U42" s="205"/>
      <c r="V42" s="205"/>
      <c r="W42" s="205"/>
      <c r="X42" s="205"/>
      <c r="Y42" s="210"/>
      <c r="Z42" s="154"/>
      <c r="AA42" s="154"/>
    </row>
    <row r="43" spans="2:27" ht="10.8" customHeight="1" x14ac:dyDescent="0.3">
      <c r="B43" s="208" t="s">
        <v>81</v>
      </c>
      <c r="C43" s="205">
        <v>1</v>
      </c>
      <c r="D43" s="205"/>
      <c r="E43" s="205"/>
      <c r="F43" s="205"/>
      <c r="G43" s="313"/>
      <c r="H43" s="313"/>
      <c r="I43" s="313"/>
      <c r="J43" s="205"/>
      <c r="K43" s="205"/>
      <c r="L43" s="205"/>
      <c r="M43" s="205"/>
      <c r="N43" s="205"/>
      <c r="O43" s="205"/>
      <c r="P43" s="205"/>
      <c r="Q43" s="205"/>
      <c r="R43" s="205"/>
      <c r="S43" s="205"/>
      <c r="T43" s="205"/>
      <c r="U43" s="205"/>
      <c r="V43" s="313">
        <v>11</v>
      </c>
      <c r="W43" s="313"/>
      <c r="X43" s="313"/>
      <c r="Y43" s="210"/>
      <c r="Z43" s="154"/>
      <c r="AA43" s="154"/>
    </row>
    <row r="44" spans="2:27" ht="10.8" customHeight="1" x14ac:dyDescent="0.3">
      <c r="B44" s="208" t="s">
        <v>83</v>
      </c>
      <c r="C44" s="205"/>
      <c r="D44" s="205"/>
      <c r="E44" s="205"/>
      <c r="F44" s="205"/>
      <c r="G44" s="313"/>
      <c r="H44" s="313"/>
      <c r="I44" s="313"/>
      <c r="J44" s="205"/>
      <c r="K44" s="205"/>
      <c r="L44" s="205"/>
      <c r="M44" s="205"/>
      <c r="N44" s="205"/>
      <c r="O44" s="205"/>
      <c r="P44" s="205">
        <v>18</v>
      </c>
      <c r="Q44" s="205">
        <v>1</v>
      </c>
      <c r="R44" s="205"/>
      <c r="S44" s="205"/>
      <c r="T44" s="205"/>
      <c r="U44" s="205"/>
      <c r="V44" s="313"/>
      <c r="W44" s="313"/>
      <c r="X44" s="313"/>
      <c r="Y44" s="210"/>
      <c r="Z44" s="154"/>
      <c r="AA44" s="154"/>
    </row>
    <row r="45" spans="2:27" ht="10.8" customHeight="1" x14ac:dyDescent="0.3">
      <c r="B45" s="208" t="s">
        <v>84</v>
      </c>
      <c r="C45" s="205"/>
      <c r="D45" s="205"/>
      <c r="E45" s="205"/>
      <c r="F45" s="205"/>
      <c r="G45" s="313">
        <v>1</v>
      </c>
      <c r="H45" s="313"/>
      <c r="I45" s="313"/>
      <c r="J45" s="205"/>
      <c r="K45" s="205"/>
      <c r="L45" s="205"/>
      <c r="M45" s="205"/>
      <c r="N45" s="205"/>
      <c r="O45" s="205"/>
      <c r="P45" s="205"/>
      <c r="Q45" s="205">
        <v>32</v>
      </c>
      <c r="R45" s="205"/>
      <c r="S45" s="205"/>
      <c r="T45" s="205"/>
      <c r="U45" s="205"/>
      <c r="V45" s="313"/>
      <c r="W45" s="313"/>
      <c r="X45" s="313"/>
      <c r="Y45" s="210"/>
      <c r="Z45" s="154"/>
      <c r="AA45" s="154"/>
    </row>
    <row r="46" spans="2:27" ht="10.199999999999999" customHeight="1" x14ac:dyDescent="0.3">
      <c r="B46" s="208" t="s">
        <v>85</v>
      </c>
      <c r="C46" s="205"/>
      <c r="D46" s="205"/>
      <c r="E46" s="205"/>
      <c r="F46" s="205"/>
      <c r="G46" s="313"/>
      <c r="H46" s="313"/>
      <c r="I46" s="313"/>
      <c r="J46" s="205"/>
      <c r="K46" s="205"/>
      <c r="L46" s="205"/>
      <c r="M46" s="205"/>
      <c r="N46" s="205"/>
      <c r="O46" s="205"/>
      <c r="P46" s="205">
        <v>8</v>
      </c>
      <c r="Q46" s="205">
        <v>1</v>
      </c>
      <c r="R46" s="205">
        <v>3</v>
      </c>
      <c r="S46" s="205"/>
      <c r="T46" s="205"/>
      <c r="U46" s="205"/>
      <c r="V46" s="313"/>
      <c r="W46" s="313"/>
      <c r="X46" s="313"/>
      <c r="Y46" s="210"/>
      <c r="Z46" s="154"/>
      <c r="AA46" s="154"/>
    </row>
    <row r="47" spans="2:27" ht="11.4" customHeight="1" x14ac:dyDescent="0.3">
      <c r="B47" s="208" t="s">
        <v>87</v>
      </c>
      <c r="C47" s="205">
        <v>14</v>
      </c>
      <c r="D47" s="205">
        <v>5</v>
      </c>
      <c r="E47" s="205">
        <v>1</v>
      </c>
      <c r="F47" s="205">
        <v>1</v>
      </c>
      <c r="G47" s="313"/>
      <c r="H47" s="313"/>
      <c r="I47" s="313"/>
      <c r="J47" s="205">
        <v>1</v>
      </c>
      <c r="K47" s="205"/>
      <c r="L47" s="205"/>
      <c r="M47" s="205"/>
      <c r="N47" s="205">
        <v>3</v>
      </c>
      <c r="O47" s="205">
        <v>2</v>
      </c>
      <c r="P47" s="205"/>
      <c r="Q47" s="205"/>
      <c r="R47" s="205">
        <v>2</v>
      </c>
      <c r="S47" s="205"/>
      <c r="T47" s="205"/>
      <c r="U47" s="205"/>
      <c r="V47" s="313"/>
      <c r="W47" s="313"/>
      <c r="X47" s="313"/>
      <c r="Y47" s="210"/>
      <c r="Z47" s="154"/>
      <c r="AA47" s="154"/>
    </row>
    <row r="48" spans="2:27" ht="12" customHeight="1" x14ac:dyDescent="0.3">
      <c r="B48" s="208" t="s">
        <v>88</v>
      </c>
      <c r="C48" s="205">
        <v>7</v>
      </c>
      <c r="D48" s="205">
        <v>4</v>
      </c>
      <c r="E48" s="205">
        <v>1</v>
      </c>
      <c r="F48" s="205"/>
      <c r="G48" s="313"/>
      <c r="H48" s="313"/>
      <c r="I48" s="313"/>
      <c r="J48" s="205"/>
      <c r="K48" s="205">
        <v>7</v>
      </c>
      <c r="L48" s="205"/>
      <c r="M48" s="205">
        <v>1</v>
      </c>
      <c r="N48" s="205"/>
      <c r="O48" s="205">
        <v>5</v>
      </c>
      <c r="P48" s="205"/>
      <c r="Q48" s="205"/>
      <c r="R48" s="205">
        <v>1</v>
      </c>
      <c r="S48" s="205"/>
      <c r="T48" s="205"/>
      <c r="U48" s="205">
        <v>1</v>
      </c>
      <c r="V48" s="313"/>
      <c r="W48" s="313"/>
      <c r="X48" s="313"/>
      <c r="Y48" s="210"/>
      <c r="Z48" s="154"/>
      <c r="AA48" s="154"/>
    </row>
    <row r="49" spans="1:27" ht="11.4" customHeight="1" thickBot="1" x14ac:dyDescent="0.35">
      <c r="B49" s="211" t="s">
        <v>89</v>
      </c>
      <c r="C49" s="212">
        <v>3</v>
      </c>
      <c r="D49" s="212"/>
      <c r="E49" s="212"/>
      <c r="F49" s="212"/>
      <c r="G49" s="312"/>
      <c r="H49" s="312"/>
      <c r="I49" s="312"/>
      <c r="J49" s="212">
        <v>6</v>
      </c>
      <c r="K49" s="212">
        <v>1</v>
      </c>
      <c r="L49" s="212"/>
      <c r="M49" s="212"/>
      <c r="N49" s="212"/>
      <c r="O49" s="212">
        <v>1</v>
      </c>
      <c r="P49" s="212"/>
      <c r="Q49" s="212"/>
      <c r="R49" s="212"/>
      <c r="S49" s="212"/>
      <c r="T49" s="212"/>
      <c r="U49" s="212"/>
      <c r="V49" s="312"/>
      <c r="W49" s="312"/>
      <c r="X49" s="312"/>
      <c r="Y49" s="213"/>
      <c r="Z49" s="154"/>
      <c r="AA49" s="154"/>
    </row>
    <row r="50" spans="1:27" ht="15" thickBot="1" x14ac:dyDescent="0.35">
      <c r="C50" s="154"/>
      <c r="D50" s="154"/>
      <c r="E50" s="154"/>
      <c r="F50" s="154"/>
      <c r="G50" s="154"/>
      <c r="H50" s="154"/>
      <c r="I50" s="154"/>
      <c r="J50" s="154"/>
      <c r="K50" s="154"/>
      <c r="L50" s="154"/>
      <c r="M50" s="154"/>
      <c r="N50" s="154"/>
      <c r="O50" s="154"/>
      <c r="P50" s="154"/>
      <c r="Q50" s="154"/>
      <c r="R50" s="154"/>
      <c r="S50" s="154"/>
      <c r="T50" s="154"/>
      <c r="U50" s="154"/>
      <c r="V50" s="154"/>
      <c r="W50" s="154"/>
      <c r="X50" s="154"/>
      <c r="Y50" s="154"/>
      <c r="Z50" s="154"/>
      <c r="AA50" s="154"/>
    </row>
    <row r="51" spans="1:27" ht="15" thickBot="1" x14ac:dyDescent="0.35">
      <c r="C51" s="309" t="s">
        <v>602</v>
      </c>
      <c r="D51" s="310"/>
      <c r="E51" s="310"/>
      <c r="F51" s="311"/>
      <c r="G51" s="309" t="s">
        <v>604</v>
      </c>
      <c r="H51" s="310"/>
      <c r="I51" s="311"/>
      <c r="J51" s="309" t="s">
        <v>603</v>
      </c>
      <c r="K51" s="310"/>
      <c r="L51" s="310"/>
      <c r="M51" s="310"/>
      <c r="N51" s="310"/>
      <c r="O51" s="310"/>
      <c r="P51" s="310"/>
      <c r="Q51" s="311"/>
      <c r="R51" s="309" t="s">
        <v>605</v>
      </c>
      <c r="S51" s="310"/>
      <c r="T51" s="310"/>
      <c r="U51" s="311"/>
      <c r="V51" s="309" t="s">
        <v>684</v>
      </c>
      <c r="W51" s="310"/>
      <c r="X51" s="311"/>
      <c r="Y51" s="154"/>
      <c r="Z51" s="154"/>
      <c r="AA51" s="154"/>
    </row>
    <row r="52" spans="1:27" ht="15" thickBot="1" x14ac:dyDescent="0.35">
      <c r="B52" s="188" t="s">
        <v>722</v>
      </c>
      <c r="C52" s="214" t="s">
        <v>4</v>
      </c>
      <c r="D52" s="214" t="s">
        <v>12</v>
      </c>
      <c r="E52" s="214" t="s">
        <v>18</v>
      </c>
      <c r="F52" s="214" t="s">
        <v>19</v>
      </c>
      <c r="G52" s="305" t="s">
        <v>23</v>
      </c>
      <c r="H52" s="306"/>
      <c r="I52" s="307"/>
      <c r="J52" s="188" t="s">
        <v>5</v>
      </c>
      <c r="K52" s="189" t="s">
        <v>6</v>
      </c>
      <c r="L52" s="189" t="s">
        <v>7</v>
      </c>
      <c r="M52" s="189" t="s">
        <v>8</v>
      </c>
      <c r="N52" s="189" t="s">
        <v>11</v>
      </c>
      <c r="O52" s="189" t="s">
        <v>20</v>
      </c>
      <c r="P52" s="189" t="s">
        <v>21</v>
      </c>
      <c r="Q52" s="190" t="s">
        <v>22</v>
      </c>
      <c r="R52" s="188" t="s">
        <v>13</v>
      </c>
      <c r="S52" s="189" t="s">
        <v>14</v>
      </c>
      <c r="T52" s="189" t="s">
        <v>15</v>
      </c>
      <c r="U52" s="190" t="s">
        <v>16</v>
      </c>
      <c r="V52" s="306" t="s">
        <v>9</v>
      </c>
      <c r="W52" s="306"/>
      <c r="X52" s="307"/>
      <c r="Y52" s="154"/>
      <c r="Z52" s="154"/>
      <c r="AA52" s="154"/>
    </row>
    <row r="53" spans="1:27" ht="10.8" customHeight="1" x14ac:dyDescent="0.3">
      <c r="A53" s="263"/>
      <c r="B53" s="206" t="s">
        <v>94</v>
      </c>
      <c r="C53" s="187"/>
      <c r="D53" s="187"/>
      <c r="E53" s="187">
        <v>5</v>
      </c>
      <c r="F53" s="187"/>
      <c r="G53" s="308"/>
      <c r="H53" s="308"/>
      <c r="I53" s="308"/>
      <c r="J53" s="187">
        <v>1</v>
      </c>
      <c r="K53" s="187"/>
      <c r="L53" s="187"/>
      <c r="M53" s="187"/>
      <c r="N53" s="187">
        <v>1</v>
      </c>
      <c r="O53" s="187"/>
      <c r="P53" s="187"/>
      <c r="Q53" s="187"/>
      <c r="R53" s="187"/>
      <c r="S53" s="187"/>
      <c r="T53" s="187"/>
      <c r="U53" s="187">
        <v>1</v>
      </c>
      <c r="V53" s="308"/>
      <c r="W53" s="308"/>
      <c r="X53" s="308"/>
      <c r="Y53" s="215"/>
      <c r="Z53" s="154"/>
      <c r="AA53" s="154"/>
    </row>
    <row r="54" spans="1:27" ht="11.4" customHeight="1" x14ac:dyDescent="0.3">
      <c r="A54" s="263"/>
      <c r="B54" s="208" t="s">
        <v>104</v>
      </c>
      <c r="C54" s="171"/>
      <c r="D54" s="171"/>
      <c r="E54" s="171">
        <v>2</v>
      </c>
      <c r="F54" s="171">
        <v>2</v>
      </c>
      <c r="G54" s="303"/>
      <c r="H54" s="303"/>
      <c r="I54" s="303"/>
      <c r="J54" s="171"/>
      <c r="K54" s="171"/>
      <c r="L54" s="171"/>
      <c r="M54" s="171"/>
      <c r="N54" s="171"/>
      <c r="O54" s="171"/>
      <c r="P54" s="171"/>
      <c r="Q54" s="171"/>
      <c r="R54" s="171"/>
      <c r="S54" s="171"/>
      <c r="T54" s="171"/>
      <c r="U54" s="171"/>
      <c r="V54" s="303"/>
      <c r="W54" s="303"/>
      <c r="X54" s="303"/>
      <c r="Y54" s="210"/>
      <c r="Z54" s="154"/>
      <c r="AA54" s="154"/>
    </row>
    <row r="55" spans="1:27" ht="12" customHeight="1" x14ac:dyDescent="0.3">
      <c r="A55" s="263"/>
      <c r="B55" s="208" t="s">
        <v>27</v>
      </c>
      <c r="C55" s="171">
        <v>1</v>
      </c>
      <c r="D55" s="171"/>
      <c r="E55" s="171">
        <v>1</v>
      </c>
      <c r="F55" s="171"/>
      <c r="G55" s="303"/>
      <c r="H55" s="303"/>
      <c r="I55" s="303"/>
      <c r="J55" s="171"/>
      <c r="K55" s="171"/>
      <c r="L55" s="171"/>
      <c r="M55" s="171"/>
      <c r="N55" s="171"/>
      <c r="O55" s="171"/>
      <c r="P55" s="171"/>
      <c r="Q55" s="171"/>
      <c r="R55" s="171"/>
      <c r="S55" s="171"/>
      <c r="T55" s="171"/>
      <c r="U55" s="171"/>
      <c r="V55" s="303"/>
      <c r="W55" s="303"/>
      <c r="X55" s="303"/>
      <c r="Y55" s="210"/>
      <c r="Z55" s="154"/>
      <c r="AA55" s="154"/>
    </row>
    <row r="56" spans="1:27" ht="11.4" customHeight="1" x14ac:dyDescent="0.3">
      <c r="A56" s="263"/>
      <c r="B56" s="208" t="s">
        <v>28</v>
      </c>
      <c r="C56" s="171"/>
      <c r="D56" s="171"/>
      <c r="E56" s="171">
        <v>9</v>
      </c>
      <c r="F56" s="171"/>
      <c r="G56" s="303"/>
      <c r="H56" s="303"/>
      <c r="I56" s="303"/>
      <c r="J56" s="171"/>
      <c r="K56" s="171"/>
      <c r="L56" s="171"/>
      <c r="M56" s="171"/>
      <c r="N56" s="171"/>
      <c r="O56" s="171"/>
      <c r="P56" s="171"/>
      <c r="Q56" s="171"/>
      <c r="R56" s="171"/>
      <c r="S56" s="171"/>
      <c r="T56" s="171"/>
      <c r="U56" s="171"/>
      <c r="V56" s="303"/>
      <c r="W56" s="303"/>
      <c r="X56" s="303"/>
      <c r="Y56" s="210"/>
      <c r="Z56" s="154"/>
      <c r="AA56" s="154"/>
    </row>
    <row r="57" spans="1:27" ht="10.8" customHeight="1" x14ac:dyDescent="0.3">
      <c r="A57" s="263"/>
      <c r="B57" s="208" t="s">
        <v>30</v>
      </c>
      <c r="C57" s="171"/>
      <c r="D57" s="171"/>
      <c r="E57" s="171"/>
      <c r="F57" s="171"/>
      <c r="G57" s="303"/>
      <c r="H57" s="303"/>
      <c r="I57" s="303"/>
      <c r="J57" s="171">
        <v>1</v>
      </c>
      <c r="K57" s="171">
        <v>4</v>
      </c>
      <c r="L57" s="171"/>
      <c r="M57" s="171"/>
      <c r="N57" s="171"/>
      <c r="O57" s="171">
        <v>3</v>
      </c>
      <c r="P57" s="171"/>
      <c r="Q57" s="171">
        <v>3</v>
      </c>
      <c r="R57" s="171">
        <v>1</v>
      </c>
      <c r="S57" s="171"/>
      <c r="T57" s="171">
        <v>3</v>
      </c>
      <c r="U57" s="171"/>
      <c r="V57" s="303"/>
      <c r="W57" s="303"/>
      <c r="X57" s="303"/>
      <c r="Y57" s="210"/>
      <c r="Z57" s="154"/>
      <c r="AA57" s="154"/>
    </row>
    <row r="58" spans="1:27" ht="10.8" customHeight="1" x14ac:dyDescent="0.3">
      <c r="B58" s="208" t="s">
        <v>32</v>
      </c>
      <c r="C58" s="171">
        <v>2</v>
      </c>
      <c r="D58" s="171"/>
      <c r="E58" s="171"/>
      <c r="F58" s="171"/>
      <c r="G58" s="303"/>
      <c r="H58" s="303"/>
      <c r="I58" s="303"/>
      <c r="J58" s="171"/>
      <c r="K58" s="171">
        <v>8</v>
      </c>
      <c r="L58" s="171"/>
      <c r="M58" s="171"/>
      <c r="N58" s="171">
        <v>1</v>
      </c>
      <c r="O58" s="171"/>
      <c r="P58" s="171"/>
      <c r="Q58" s="171"/>
      <c r="R58" s="171"/>
      <c r="S58" s="171"/>
      <c r="T58" s="171"/>
      <c r="U58" s="171">
        <v>1</v>
      </c>
      <c r="V58" s="303"/>
      <c r="W58" s="303"/>
      <c r="X58" s="303"/>
      <c r="Y58" s="210"/>
      <c r="Z58" s="154"/>
      <c r="AA58" s="154"/>
    </row>
    <row r="59" spans="1:27" ht="11.4" customHeight="1" x14ac:dyDescent="0.3">
      <c r="B59" s="208" t="s">
        <v>34</v>
      </c>
      <c r="C59" s="171"/>
      <c r="D59" s="171"/>
      <c r="E59" s="171"/>
      <c r="F59" s="171"/>
      <c r="G59" s="303"/>
      <c r="H59" s="303"/>
      <c r="I59" s="303"/>
      <c r="J59" s="171"/>
      <c r="K59" s="171">
        <v>7</v>
      </c>
      <c r="L59" s="171"/>
      <c r="M59" s="171"/>
      <c r="N59" s="171"/>
      <c r="O59" s="171"/>
      <c r="P59" s="171"/>
      <c r="Q59" s="171"/>
      <c r="R59" s="171">
        <v>1</v>
      </c>
      <c r="S59" s="171"/>
      <c r="T59" s="171">
        <v>5</v>
      </c>
      <c r="U59" s="171">
        <v>1</v>
      </c>
      <c r="V59" s="303"/>
      <c r="W59" s="303"/>
      <c r="X59" s="303"/>
      <c r="Y59" s="210"/>
      <c r="Z59" s="154"/>
      <c r="AA59" s="154"/>
    </row>
    <row r="60" spans="1:27" ht="10.8" customHeight="1" x14ac:dyDescent="0.3">
      <c r="B60" s="208" t="s">
        <v>40</v>
      </c>
      <c r="C60" s="171">
        <v>2</v>
      </c>
      <c r="D60" s="171"/>
      <c r="E60" s="171">
        <v>1</v>
      </c>
      <c r="F60" s="171"/>
      <c r="G60" s="303"/>
      <c r="H60" s="303"/>
      <c r="I60" s="303"/>
      <c r="J60" s="171"/>
      <c r="K60" s="171">
        <v>1</v>
      </c>
      <c r="L60" s="171"/>
      <c r="M60" s="171">
        <v>2</v>
      </c>
      <c r="N60" s="171"/>
      <c r="O60" s="171"/>
      <c r="P60" s="171"/>
      <c r="Q60" s="171">
        <v>1</v>
      </c>
      <c r="R60" s="171"/>
      <c r="S60" s="171"/>
      <c r="T60" s="171"/>
      <c r="U60" s="171">
        <v>1</v>
      </c>
      <c r="V60" s="303">
        <v>3</v>
      </c>
      <c r="W60" s="303"/>
      <c r="X60" s="303"/>
      <c r="Y60" s="210"/>
      <c r="Z60" s="154"/>
      <c r="AA60" s="154"/>
    </row>
    <row r="61" spans="1:27" ht="11.4" customHeight="1" x14ac:dyDescent="0.3">
      <c r="B61" s="208" t="s">
        <v>105</v>
      </c>
      <c r="C61" s="171"/>
      <c r="D61" s="171"/>
      <c r="E61" s="171"/>
      <c r="F61" s="171"/>
      <c r="G61" s="303"/>
      <c r="H61" s="303"/>
      <c r="I61" s="303"/>
      <c r="J61" s="171"/>
      <c r="K61" s="171"/>
      <c r="L61" s="171"/>
      <c r="M61" s="171"/>
      <c r="N61" s="171"/>
      <c r="O61" s="171"/>
      <c r="P61" s="171">
        <v>1</v>
      </c>
      <c r="Q61" s="171"/>
      <c r="R61" s="171"/>
      <c r="S61" s="171"/>
      <c r="T61" s="171"/>
      <c r="U61" s="171"/>
      <c r="V61" s="303"/>
      <c r="W61" s="303"/>
      <c r="X61" s="303"/>
      <c r="Y61" s="210"/>
      <c r="Z61" s="154"/>
      <c r="AA61" s="154"/>
    </row>
    <row r="62" spans="1:27" ht="9.6" customHeight="1" x14ac:dyDescent="0.3">
      <c r="B62" s="208" t="s">
        <v>43</v>
      </c>
      <c r="C62" s="171"/>
      <c r="D62" s="171"/>
      <c r="E62" s="171">
        <v>1</v>
      </c>
      <c r="F62" s="171">
        <v>1</v>
      </c>
      <c r="G62" s="303"/>
      <c r="H62" s="303"/>
      <c r="I62" s="303"/>
      <c r="J62" s="171">
        <v>2</v>
      </c>
      <c r="K62" s="171"/>
      <c r="L62" s="171"/>
      <c r="M62" s="171"/>
      <c r="N62" s="171"/>
      <c r="O62" s="171"/>
      <c r="P62" s="171"/>
      <c r="Q62" s="171"/>
      <c r="R62" s="171"/>
      <c r="S62" s="171"/>
      <c r="T62" s="171"/>
      <c r="U62" s="171"/>
      <c r="V62" s="303"/>
      <c r="W62" s="303"/>
      <c r="X62" s="303"/>
      <c r="Y62" s="210"/>
      <c r="Z62" s="154"/>
      <c r="AA62" s="154"/>
    </row>
    <row r="63" spans="1:27" ht="12" customHeight="1" x14ac:dyDescent="0.3">
      <c r="B63" s="208" t="s">
        <v>44</v>
      </c>
      <c r="C63" s="171"/>
      <c r="D63" s="171"/>
      <c r="E63" s="171"/>
      <c r="F63" s="171"/>
      <c r="G63" s="303"/>
      <c r="H63" s="303"/>
      <c r="I63" s="303"/>
      <c r="J63" s="171"/>
      <c r="K63" s="171"/>
      <c r="L63" s="171"/>
      <c r="M63" s="171"/>
      <c r="N63" s="171"/>
      <c r="O63" s="171"/>
      <c r="P63" s="171"/>
      <c r="Q63" s="171"/>
      <c r="R63" s="171"/>
      <c r="S63" s="171"/>
      <c r="T63" s="171"/>
      <c r="U63" s="171">
        <v>3</v>
      </c>
      <c r="V63" s="303"/>
      <c r="W63" s="303"/>
      <c r="X63" s="303"/>
      <c r="Y63" s="210"/>
      <c r="Z63" s="154"/>
      <c r="AA63" s="154"/>
    </row>
    <row r="64" spans="1:27" ht="12" customHeight="1" x14ac:dyDescent="0.3">
      <c r="B64" s="217" t="s">
        <v>46</v>
      </c>
      <c r="C64" s="171"/>
      <c r="D64" s="171"/>
      <c r="E64" s="171">
        <v>2</v>
      </c>
      <c r="F64" s="171">
        <v>4</v>
      </c>
      <c r="G64" s="303"/>
      <c r="H64" s="303"/>
      <c r="I64" s="303"/>
      <c r="J64" s="171">
        <v>3</v>
      </c>
      <c r="K64" s="171"/>
      <c r="L64" s="171"/>
      <c r="M64" s="171"/>
      <c r="N64" s="171"/>
      <c r="O64" s="171"/>
      <c r="P64" s="171"/>
      <c r="Q64" s="171"/>
      <c r="R64" s="171"/>
      <c r="S64" s="171"/>
      <c r="T64" s="171"/>
      <c r="U64" s="171"/>
      <c r="V64" s="303"/>
      <c r="W64" s="303"/>
      <c r="X64" s="303"/>
      <c r="Y64" s="210"/>
      <c r="Z64" s="154"/>
      <c r="AA64" s="154"/>
    </row>
    <row r="65" spans="2:27" ht="11.4" customHeight="1" x14ac:dyDescent="0.3">
      <c r="B65" s="208" t="s">
        <v>49</v>
      </c>
      <c r="C65" s="171"/>
      <c r="D65" s="171"/>
      <c r="E65" s="171"/>
      <c r="F65" s="171">
        <v>1</v>
      </c>
      <c r="G65" s="303"/>
      <c r="H65" s="303"/>
      <c r="I65" s="303"/>
      <c r="J65" s="171"/>
      <c r="K65" s="171"/>
      <c r="L65" s="171"/>
      <c r="M65" s="171"/>
      <c r="N65" s="171"/>
      <c r="O65" s="171"/>
      <c r="P65" s="171"/>
      <c r="Q65" s="171"/>
      <c r="R65" s="171"/>
      <c r="S65" s="171"/>
      <c r="T65" s="171"/>
      <c r="U65" s="171"/>
      <c r="V65" s="303"/>
      <c r="W65" s="303"/>
      <c r="X65" s="303"/>
      <c r="Y65" s="210"/>
      <c r="Z65" s="154"/>
      <c r="AA65" s="154"/>
    </row>
    <row r="66" spans="2:27" ht="12" customHeight="1" x14ac:dyDescent="0.3">
      <c r="B66" s="216" t="s">
        <v>51</v>
      </c>
      <c r="C66" s="171">
        <v>1</v>
      </c>
      <c r="D66" s="171"/>
      <c r="E66" s="171"/>
      <c r="F66" s="171"/>
      <c r="G66" s="303"/>
      <c r="H66" s="303"/>
      <c r="I66" s="303"/>
      <c r="J66" s="171"/>
      <c r="K66" s="171"/>
      <c r="L66" s="171"/>
      <c r="M66" s="171"/>
      <c r="N66" s="171"/>
      <c r="O66" s="171"/>
      <c r="P66" s="171"/>
      <c r="Q66" s="171"/>
      <c r="R66" s="171"/>
      <c r="S66" s="171"/>
      <c r="T66" s="171"/>
      <c r="U66" s="171"/>
      <c r="V66" s="303"/>
      <c r="W66" s="303"/>
      <c r="X66" s="303"/>
      <c r="Y66" s="210"/>
      <c r="Z66" s="154"/>
      <c r="AA66" s="154"/>
    </row>
    <row r="67" spans="2:27" ht="10.8" customHeight="1" x14ac:dyDescent="0.3">
      <c r="B67" s="208" t="s">
        <v>55</v>
      </c>
      <c r="C67" s="171"/>
      <c r="D67" s="171"/>
      <c r="E67" s="171"/>
      <c r="F67" s="171"/>
      <c r="G67" s="303">
        <v>1</v>
      </c>
      <c r="H67" s="303"/>
      <c r="I67" s="303"/>
      <c r="J67" s="171"/>
      <c r="K67" s="171"/>
      <c r="L67" s="171"/>
      <c r="M67" s="171"/>
      <c r="N67" s="171"/>
      <c r="O67" s="171"/>
      <c r="P67" s="171"/>
      <c r="Q67" s="171">
        <v>2</v>
      </c>
      <c r="R67" s="171"/>
      <c r="S67" s="171"/>
      <c r="T67" s="171"/>
      <c r="U67" s="171"/>
      <c r="V67" s="303"/>
      <c r="W67" s="303"/>
      <c r="X67" s="303"/>
      <c r="Y67" s="210"/>
      <c r="Z67" s="154"/>
      <c r="AA67" s="154"/>
    </row>
    <row r="68" spans="2:27" ht="12.6" customHeight="1" x14ac:dyDescent="0.3">
      <c r="B68" s="208" t="s">
        <v>95</v>
      </c>
      <c r="C68" s="171"/>
      <c r="D68" s="171"/>
      <c r="E68" s="171"/>
      <c r="F68" s="171">
        <v>7</v>
      </c>
      <c r="G68" s="303"/>
      <c r="H68" s="303"/>
      <c r="I68" s="303"/>
      <c r="J68" s="171"/>
      <c r="K68" s="171"/>
      <c r="L68" s="171"/>
      <c r="M68" s="171"/>
      <c r="N68" s="171"/>
      <c r="O68" s="171"/>
      <c r="P68" s="171"/>
      <c r="Q68" s="171"/>
      <c r="R68" s="171"/>
      <c r="S68" s="171"/>
      <c r="T68" s="171"/>
      <c r="U68" s="171"/>
      <c r="V68" s="303"/>
      <c r="W68" s="303"/>
      <c r="X68" s="303"/>
      <c r="Y68" s="210"/>
      <c r="Z68" s="154"/>
      <c r="AA68" s="154"/>
    </row>
    <row r="69" spans="2:27" ht="11.4" customHeight="1" x14ac:dyDescent="0.3">
      <c r="B69" s="208" t="s">
        <v>57</v>
      </c>
      <c r="C69" s="171"/>
      <c r="D69" s="171"/>
      <c r="E69" s="171"/>
      <c r="F69" s="171"/>
      <c r="G69" s="303"/>
      <c r="H69" s="303"/>
      <c r="I69" s="303"/>
      <c r="J69" s="171"/>
      <c r="K69" s="171"/>
      <c r="L69" s="171"/>
      <c r="M69" s="171"/>
      <c r="N69" s="171"/>
      <c r="O69" s="171"/>
      <c r="P69" s="171"/>
      <c r="Q69" s="171"/>
      <c r="R69" s="171">
        <v>1</v>
      </c>
      <c r="S69" s="171"/>
      <c r="T69" s="171"/>
      <c r="U69" s="171"/>
      <c r="V69" s="303"/>
      <c r="W69" s="303"/>
      <c r="X69" s="303"/>
      <c r="Y69" s="210"/>
      <c r="Z69" s="154"/>
      <c r="AA69" s="154"/>
    </row>
    <row r="70" spans="2:27" ht="11.4" customHeight="1" x14ac:dyDescent="0.3">
      <c r="B70" s="208" t="s">
        <v>58</v>
      </c>
      <c r="C70" s="171"/>
      <c r="D70" s="171"/>
      <c r="E70" s="171"/>
      <c r="F70" s="171"/>
      <c r="G70" s="303">
        <v>1</v>
      </c>
      <c r="H70" s="303"/>
      <c r="I70" s="303"/>
      <c r="J70" s="171"/>
      <c r="K70" s="171"/>
      <c r="L70" s="171"/>
      <c r="M70" s="171"/>
      <c r="N70" s="171"/>
      <c r="O70" s="171"/>
      <c r="P70" s="171"/>
      <c r="Q70" s="171"/>
      <c r="R70" s="171"/>
      <c r="S70" s="171"/>
      <c r="T70" s="171"/>
      <c r="U70" s="171"/>
      <c r="V70" s="303"/>
      <c r="W70" s="303"/>
      <c r="X70" s="303"/>
      <c r="Y70" s="210"/>
      <c r="Z70" s="154"/>
      <c r="AA70" s="154"/>
    </row>
    <row r="71" spans="2:27" ht="11.4" customHeight="1" x14ac:dyDescent="0.3">
      <c r="B71" s="208" t="s">
        <v>98</v>
      </c>
      <c r="C71" s="155"/>
      <c r="D71" s="155"/>
      <c r="E71" s="155"/>
      <c r="F71" s="155"/>
      <c r="G71" s="303"/>
      <c r="H71" s="303"/>
      <c r="I71" s="303"/>
      <c r="J71" s="155"/>
      <c r="K71" s="155"/>
      <c r="L71" s="155"/>
      <c r="M71" s="155"/>
      <c r="N71" s="155"/>
      <c r="O71" s="155"/>
      <c r="P71" s="155"/>
      <c r="Q71" s="155"/>
      <c r="R71" s="155"/>
      <c r="S71" s="155">
        <v>1</v>
      </c>
      <c r="T71" s="155"/>
      <c r="U71" s="155"/>
      <c r="V71" s="303"/>
      <c r="W71" s="303"/>
      <c r="X71" s="303"/>
      <c r="Y71" s="210"/>
      <c r="Z71" s="154"/>
      <c r="AA71" s="154"/>
    </row>
    <row r="72" spans="2:27" ht="11.4" customHeight="1" x14ac:dyDescent="0.3">
      <c r="B72" s="208" t="s">
        <v>61</v>
      </c>
      <c r="C72" s="155">
        <v>1</v>
      </c>
      <c r="D72" s="155"/>
      <c r="E72" s="155"/>
      <c r="F72" s="155"/>
      <c r="G72" s="303"/>
      <c r="H72" s="303"/>
      <c r="I72" s="303"/>
      <c r="J72" s="155"/>
      <c r="K72" s="155">
        <v>2</v>
      </c>
      <c r="L72" s="155"/>
      <c r="M72" s="155"/>
      <c r="N72" s="155"/>
      <c r="O72" s="155"/>
      <c r="P72" s="155"/>
      <c r="Q72" s="155"/>
      <c r="R72" s="155"/>
      <c r="S72" s="155"/>
      <c r="T72" s="155"/>
      <c r="U72" s="155"/>
      <c r="V72" s="303"/>
      <c r="W72" s="303"/>
      <c r="X72" s="303"/>
      <c r="Y72" s="210"/>
      <c r="Z72" s="154"/>
      <c r="AA72" s="154"/>
    </row>
    <row r="73" spans="2:27" ht="11.4" customHeight="1" x14ac:dyDescent="0.3">
      <c r="B73" s="208" t="s">
        <v>96</v>
      </c>
      <c r="C73" s="155">
        <v>1</v>
      </c>
      <c r="D73" s="155"/>
      <c r="E73" s="155"/>
      <c r="F73" s="155"/>
      <c r="G73" s="303"/>
      <c r="H73" s="303"/>
      <c r="I73" s="303"/>
      <c r="J73" s="155"/>
      <c r="K73" s="155">
        <v>2</v>
      </c>
      <c r="L73" s="155"/>
      <c r="M73" s="155">
        <v>1</v>
      </c>
      <c r="N73" s="155"/>
      <c r="O73" s="155"/>
      <c r="P73" s="155"/>
      <c r="Q73" s="155"/>
      <c r="R73" s="155"/>
      <c r="S73" s="155"/>
      <c r="T73" s="155"/>
      <c r="U73" s="155"/>
      <c r="V73" s="303"/>
      <c r="W73" s="303"/>
      <c r="X73" s="303"/>
      <c r="Y73" s="210"/>
      <c r="Z73" s="154"/>
      <c r="AA73" s="154"/>
    </row>
    <row r="74" spans="2:27" ht="11.4" customHeight="1" x14ac:dyDescent="0.3">
      <c r="B74" s="208" t="s">
        <v>63</v>
      </c>
      <c r="C74" s="155">
        <v>2</v>
      </c>
      <c r="D74" s="155"/>
      <c r="E74" s="155"/>
      <c r="F74" s="155"/>
      <c r="G74" s="303"/>
      <c r="H74" s="303"/>
      <c r="I74" s="303"/>
      <c r="J74" s="155"/>
      <c r="K74" s="155"/>
      <c r="L74" s="155"/>
      <c r="M74" s="155">
        <v>1</v>
      </c>
      <c r="N74" s="155"/>
      <c r="O74" s="155"/>
      <c r="P74" s="155"/>
      <c r="Q74" s="155"/>
      <c r="R74" s="155"/>
      <c r="S74" s="155"/>
      <c r="T74" s="155"/>
      <c r="U74" s="155"/>
      <c r="V74" s="303"/>
      <c r="W74" s="303"/>
      <c r="X74" s="303"/>
      <c r="Y74" s="210"/>
      <c r="Z74" s="154"/>
      <c r="AA74" s="154"/>
    </row>
    <row r="75" spans="2:27" ht="11.4" customHeight="1" x14ac:dyDescent="0.3">
      <c r="B75" s="208" t="s">
        <v>97</v>
      </c>
      <c r="C75" s="155"/>
      <c r="D75" s="155"/>
      <c r="E75" s="155"/>
      <c r="F75" s="155"/>
      <c r="G75" s="303"/>
      <c r="H75" s="303"/>
      <c r="I75" s="303"/>
      <c r="J75" s="155"/>
      <c r="K75" s="155"/>
      <c r="L75" s="155"/>
      <c r="M75" s="155"/>
      <c r="N75" s="155"/>
      <c r="O75" s="155"/>
      <c r="P75" s="155"/>
      <c r="Q75" s="155"/>
      <c r="R75" s="155"/>
      <c r="S75" s="155">
        <v>2</v>
      </c>
      <c r="T75" s="155"/>
      <c r="U75" s="155"/>
      <c r="V75" s="303"/>
      <c r="W75" s="303"/>
      <c r="X75" s="303"/>
      <c r="Y75" s="210"/>
      <c r="Z75" s="154"/>
      <c r="AA75" s="154"/>
    </row>
    <row r="76" spans="2:27" ht="11.4" customHeight="1" x14ac:dyDescent="0.3">
      <c r="B76" s="208" t="s">
        <v>65</v>
      </c>
      <c r="C76" s="155"/>
      <c r="D76" s="155"/>
      <c r="E76" s="155"/>
      <c r="F76" s="155"/>
      <c r="G76" s="303"/>
      <c r="H76" s="303"/>
      <c r="I76" s="303"/>
      <c r="J76" s="155"/>
      <c r="K76" s="155"/>
      <c r="L76" s="155"/>
      <c r="M76" s="155"/>
      <c r="N76" s="155"/>
      <c r="O76" s="155"/>
      <c r="P76" s="155"/>
      <c r="Q76" s="155"/>
      <c r="R76" s="155"/>
      <c r="S76" s="155"/>
      <c r="T76" s="155"/>
      <c r="U76" s="155">
        <v>6</v>
      </c>
      <c r="V76" s="303"/>
      <c r="W76" s="303"/>
      <c r="X76" s="303"/>
      <c r="Y76" s="210"/>
      <c r="Z76" s="154"/>
      <c r="AA76" s="154"/>
    </row>
    <row r="77" spans="2:27" ht="12" customHeight="1" x14ac:dyDescent="0.3">
      <c r="B77" s="208" t="s">
        <v>66</v>
      </c>
      <c r="C77" s="155"/>
      <c r="D77" s="155"/>
      <c r="E77" s="155"/>
      <c r="F77" s="155"/>
      <c r="G77" s="303"/>
      <c r="H77" s="303"/>
      <c r="I77" s="303"/>
      <c r="J77" s="155"/>
      <c r="K77" s="155"/>
      <c r="L77" s="155"/>
      <c r="M77" s="155"/>
      <c r="N77" s="155"/>
      <c r="O77" s="155"/>
      <c r="P77" s="155"/>
      <c r="Q77" s="155"/>
      <c r="R77" s="155"/>
      <c r="S77" s="155">
        <v>3</v>
      </c>
      <c r="T77" s="155">
        <v>4</v>
      </c>
      <c r="U77" s="155">
        <v>2</v>
      </c>
      <c r="V77" s="303"/>
      <c r="W77" s="303"/>
      <c r="X77" s="303"/>
      <c r="Y77" s="210"/>
      <c r="Z77" s="154"/>
      <c r="AA77" s="154"/>
    </row>
    <row r="78" spans="2:27" ht="11.4" customHeight="1" x14ac:dyDescent="0.3">
      <c r="B78" s="208" t="s">
        <v>68</v>
      </c>
      <c r="C78" s="155"/>
      <c r="D78" s="155"/>
      <c r="E78" s="155">
        <v>2</v>
      </c>
      <c r="F78" s="155">
        <v>1</v>
      </c>
      <c r="G78" s="303"/>
      <c r="H78" s="303"/>
      <c r="I78" s="303"/>
      <c r="J78" s="155"/>
      <c r="K78" s="155"/>
      <c r="L78" s="155"/>
      <c r="M78" s="155"/>
      <c r="N78" s="155"/>
      <c r="O78" s="155"/>
      <c r="P78" s="155"/>
      <c r="Q78" s="155"/>
      <c r="R78" s="155"/>
      <c r="S78" s="155"/>
      <c r="T78" s="155"/>
      <c r="U78" s="155">
        <v>1</v>
      </c>
      <c r="V78" s="303">
        <v>1</v>
      </c>
      <c r="W78" s="303"/>
      <c r="X78" s="303"/>
      <c r="Y78" s="210"/>
      <c r="Z78" s="154"/>
      <c r="AA78" s="154"/>
    </row>
    <row r="79" spans="2:27" ht="11.4" customHeight="1" x14ac:dyDescent="0.3">
      <c r="B79" s="208" t="s">
        <v>73</v>
      </c>
      <c r="C79" s="155"/>
      <c r="D79" s="155"/>
      <c r="E79" s="155">
        <v>2</v>
      </c>
      <c r="F79" s="155"/>
      <c r="G79" s="303"/>
      <c r="H79" s="303"/>
      <c r="I79" s="303"/>
      <c r="J79" s="155"/>
      <c r="K79" s="155"/>
      <c r="L79" s="155"/>
      <c r="M79" s="155">
        <v>10</v>
      </c>
      <c r="N79" s="155"/>
      <c r="O79" s="155"/>
      <c r="P79" s="155"/>
      <c r="Q79" s="155"/>
      <c r="R79" s="155">
        <v>2</v>
      </c>
      <c r="S79" s="155"/>
      <c r="T79" s="155">
        <v>5</v>
      </c>
      <c r="U79" s="155"/>
      <c r="V79" s="303"/>
      <c r="W79" s="303"/>
      <c r="X79" s="303"/>
      <c r="Y79" s="210"/>
      <c r="Z79" s="154"/>
      <c r="AA79" s="154"/>
    </row>
    <row r="80" spans="2:27" ht="12" customHeight="1" x14ac:dyDescent="0.3">
      <c r="B80" s="216" t="s">
        <v>75</v>
      </c>
      <c r="C80" s="155"/>
      <c r="D80" s="155"/>
      <c r="E80" s="155"/>
      <c r="F80" s="155"/>
      <c r="G80" s="303"/>
      <c r="H80" s="303"/>
      <c r="I80" s="303"/>
      <c r="J80" s="155">
        <v>1</v>
      </c>
      <c r="K80" s="155"/>
      <c r="L80" s="155"/>
      <c r="M80" s="155"/>
      <c r="N80" s="155"/>
      <c r="O80" s="155"/>
      <c r="P80" s="155"/>
      <c r="Q80" s="155"/>
      <c r="R80" s="155"/>
      <c r="S80" s="155"/>
      <c r="T80" s="155"/>
      <c r="U80" s="155"/>
      <c r="V80" s="303"/>
      <c r="W80" s="303"/>
      <c r="X80" s="303"/>
      <c r="Y80" s="210"/>
      <c r="Z80" s="154"/>
      <c r="AA80" s="154"/>
    </row>
    <row r="81" spans="2:27" ht="12" customHeight="1" x14ac:dyDescent="0.3">
      <c r="B81" s="216" t="s">
        <v>77</v>
      </c>
      <c r="C81" s="155"/>
      <c r="D81" s="155"/>
      <c r="E81" s="155"/>
      <c r="F81" s="155"/>
      <c r="G81" s="303"/>
      <c r="H81" s="303"/>
      <c r="I81" s="303"/>
      <c r="J81" s="155"/>
      <c r="K81" s="155"/>
      <c r="L81" s="155"/>
      <c r="M81" s="155">
        <v>1</v>
      </c>
      <c r="N81" s="155"/>
      <c r="O81" s="155"/>
      <c r="P81" s="155"/>
      <c r="Q81" s="155"/>
      <c r="R81" s="155"/>
      <c r="S81" s="155"/>
      <c r="T81" s="155"/>
      <c r="U81" s="155"/>
      <c r="V81" s="303"/>
      <c r="W81" s="303"/>
      <c r="X81" s="303"/>
      <c r="Y81" s="210"/>
      <c r="Z81" s="154"/>
      <c r="AA81" s="154"/>
    </row>
    <row r="82" spans="2:27" ht="13.2" customHeight="1" x14ac:dyDescent="0.3">
      <c r="B82" s="216" t="s">
        <v>99</v>
      </c>
      <c r="C82" s="155"/>
      <c r="D82" s="155">
        <v>1</v>
      </c>
      <c r="E82" s="155"/>
      <c r="F82" s="155"/>
      <c r="G82" s="303"/>
      <c r="H82" s="303"/>
      <c r="I82" s="303"/>
      <c r="J82" s="155"/>
      <c r="K82" s="155"/>
      <c r="L82" s="155"/>
      <c r="M82" s="155"/>
      <c r="N82" s="155"/>
      <c r="O82" s="155"/>
      <c r="P82" s="155"/>
      <c r="Q82" s="155"/>
      <c r="R82" s="155"/>
      <c r="S82" s="155"/>
      <c r="T82" s="155"/>
      <c r="U82" s="155"/>
      <c r="V82" s="303"/>
      <c r="W82" s="303"/>
      <c r="X82" s="303"/>
      <c r="Y82" s="210"/>
      <c r="Z82" s="154"/>
      <c r="AA82" s="154"/>
    </row>
    <row r="83" spans="2:27" ht="11.4" customHeight="1" x14ac:dyDescent="0.3">
      <c r="B83" s="216" t="s">
        <v>100</v>
      </c>
      <c r="C83" s="155"/>
      <c r="D83" s="155"/>
      <c r="E83" s="155"/>
      <c r="F83" s="155"/>
      <c r="G83" s="303"/>
      <c r="H83" s="303"/>
      <c r="I83" s="303"/>
      <c r="J83" s="155"/>
      <c r="K83" s="155"/>
      <c r="L83" s="155"/>
      <c r="M83" s="155">
        <v>9</v>
      </c>
      <c r="N83" s="155"/>
      <c r="O83" s="155"/>
      <c r="P83" s="155"/>
      <c r="Q83" s="155"/>
      <c r="R83" s="155"/>
      <c r="S83" s="155"/>
      <c r="T83" s="155"/>
      <c r="U83" s="155"/>
      <c r="V83" s="303"/>
      <c r="W83" s="303"/>
      <c r="X83" s="303"/>
      <c r="Y83" s="210"/>
      <c r="Z83" s="154"/>
      <c r="AA83" s="154"/>
    </row>
    <row r="84" spans="2:27" ht="11.4" customHeight="1" x14ac:dyDescent="0.3">
      <c r="B84" s="216" t="s">
        <v>78</v>
      </c>
      <c r="C84" s="155"/>
      <c r="D84" s="155"/>
      <c r="E84" s="155"/>
      <c r="F84" s="155"/>
      <c r="G84" s="303"/>
      <c r="H84" s="303"/>
      <c r="I84" s="303"/>
      <c r="J84" s="155"/>
      <c r="K84" s="155"/>
      <c r="L84" s="155"/>
      <c r="M84" s="155"/>
      <c r="N84" s="155"/>
      <c r="O84" s="155"/>
      <c r="P84" s="155"/>
      <c r="Q84" s="155"/>
      <c r="R84" s="155">
        <v>2</v>
      </c>
      <c r="S84" s="155"/>
      <c r="T84" s="155"/>
      <c r="U84" s="155">
        <v>1</v>
      </c>
      <c r="V84" s="303"/>
      <c r="W84" s="303"/>
      <c r="X84" s="303"/>
      <c r="Y84" s="210"/>
      <c r="Z84" s="154"/>
      <c r="AA84" s="154"/>
    </row>
    <row r="85" spans="2:27" ht="10.8" customHeight="1" x14ac:dyDescent="0.3">
      <c r="B85" s="208" t="s">
        <v>82</v>
      </c>
      <c r="C85" s="155"/>
      <c r="D85" s="155"/>
      <c r="E85" s="155"/>
      <c r="F85" s="155"/>
      <c r="G85" s="303"/>
      <c r="H85" s="303"/>
      <c r="I85" s="303"/>
      <c r="J85" s="155"/>
      <c r="K85" s="155"/>
      <c r="L85" s="155"/>
      <c r="M85" s="155"/>
      <c r="N85" s="155"/>
      <c r="O85" s="155"/>
      <c r="P85" s="155"/>
      <c r="Q85" s="155"/>
      <c r="R85" s="155"/>
      <c r="S85" s="155"/>
      <c r="T85" s="155"/>
      <c r="U85" s="155">
        <v>4</v>
      </c>
      <c r="V85" s="303"/>
      <c r="W85" s="303"/>
      <c r="X85" s="303"/>
      <c r="Y85" s="210"/>
      <c r="Z85" s="154"/>
      <c r="AA85" s="154"/>
    </row>
    <row r="86" spans="2:27" ht="10.8" customHeight="1" x14ac:dyDescent="0.3">
      <c r="B86" s="208" t="s">
        <v>86</v>
      </c>
      <c r="C86" s="155"/>
      <c r="D86" s="155">
        <v>1</v>
      </c>
      <c r="E86" s="155">
        <v>1</v>
      </c>
      <c r="F86" s="155"/>
      <c r="G86" s="303"/>
      <c r="H86" s="303"/>
      <c r="I86" s="303"/>
      <c r="J86" s="155"/>
      <c r="K86" s="155"/>
      <c r="L86" s="155"/>
      <c r="M86" s="155"/>
      <c r="N86" s="155"/>
      <c r="O86" s="155"/>
      <c r="P86" s="155"/>
      <c r="Q86" s="155"/>
      <c r="R86" s="155"/>
      <c r="S86" s="155"/>
      <c r="T86" s="155"/>
      <c r="U86" s="155"/>
      <c r="V86" s="303"/>
      <c r="W86" s="303"/>
      <c r="X86" s="303"/>
      <c r="Y86" s="210"/>
      <c r="Z86" s="154"/>
      <c r="AA86" s="154"/>
    </row>
    <row r="87" spans="2:27" ht="11.4" customHeight="1" x14ac:dyDescent="0.3">
      <c r="B87" s="218" t="s">
        <v>102</v>
      </c>
      <c r="C87" s="155"/>
      <c r="D87" s="155"/>
      <c r="E87" s="155"/>
      <c r="F87" s="155"/>
      <c r="G87" s="303"/>
      <c r="H87" s="303"/>
      <c r="I87" s="303"/>
      <c r="J87" s="155">
        <v>1</v>
      </c>
      <c r="K87" s="155"/>
      <c r="L87" s="155"/>
      <c r="M87" s="155"/>
      <c r="N87" s="155"/>
      <c r="O87" s="155"/>
      <c r="P87" s="155"/>
      <c r="Q87" s="155"/>
      <c r="R87" s="155"/>
      <c r="S87" s="155"/>
      <c r="T87" s="155"/>
      <c r="U87" s="155"/>
      <c r="V87" s="303"/>
      <c r="W87" s="303"/>
      <c r="X87" s="303"/>
      <c r="Y87" s="210"/>
      <c r="Z87" s="154"/>
      <c r="AA87" s="154"/>
    </row>
    <row r="88" spans="2:27" ht="11.4" customHeight="1" thickBot="1" x14ac:dyDescent="0.35">
      <c r="B88" s="219" t="s">
        <v>103</v>
      </c>
      <c r="C88" s="220"/>
      <c r="D88" s="220"/>
      <c r="E88" s="220">
        <v>1</v>
      </c>
      <c r="F88" s="220"/>
      <c r="G88" s="304"/>
      <c r="H88" s="304"/>
      <c r="I88" s="304"/>
      <c r="J88" s="220"/>
      <c r="K88" s="220"/>
      <c r="L88" s="220"/>
      <c r="M88" s="220"/>
      <c r="N88" s="220"/>
      <c r="O88" s="220"/>
      <c r="P88" s="220"/>
      <c r="Q88" s="220"/>
      <c r="R88" s="220"/>
      <c r="S88" s="220"/>
      <c r="T88" s="220"/>
      <c r="U88" s="220"/>
      <c r="V88" s="304"/>
      <c r="W88" s="304"/>
      <c r="X88" s="304"/>
      <c r="Y88" s="213"/>
      <c r="Z88" s="154"/>
      <c r="AA88" s="154"/>
    </row>
    <row r="89" spans="2:27" x14ac:dyDescent="0.3">
      <c r="C89" s="155"/>
      <c r="D89" s="155"/>
      <c r="E89" s="155"/>
      <c r="F89" s="155"/>
      <c r="G89" s="155"/>
      <c r="H89" s="155"/>
      <c r="I89" s="155"/>
      <c r="J89" s="155"/>
      <c r="K89" s="155"/>
      <c r="L89" s="155"/>
      <c r="M89" s="155"/>
      <c r="N89" s="155"/>
      <c r="O89" s="155"/>
      <c r="P89" s="155"/>
      <c r="Q89" s="155"/>
      <c r="R89" s="155"/>
      <c r="S89" s="155"/>
      <c r="T89" s="155"/>
      <c r="U89" s="155"/>
      <c r="V89" s="155"/>
      <c r="W89" s="155"/>
      <c r="X89" s="155"/>
      <c r="Y89" s="154"/>
      <c r="Z89" s="154"/>
      <c r="AA89" s="154"/>
    </row>
    <row r="90" spans="2:27" x14ac:dyDescent="0.3">
      <c r="C90" s="155"/>
      <c r="D90" s="155"/>
      <c r="E90" s="155"/>
      <c r="F90" s="155"/>
      <c r="G90" s="155"/>
      <c r="H90" s="155"/>
      <c r="I90" s="155"/>
      <c r="J90" s="155"/>
      <c r="K90" s="155"/>
      <c r="L90" s="155"/>
      <c r="M90" s="155"/>
      <c r="N90" s="155"/>
      <c r="O90" s="155"/>
      <c r="P90" s="155"/>
      <c r="Q90" s="155"/>
      <c r="R90" s="155"/>
      <c r="S90" s="155"/>
      <c r="T90" s="155"/>
      <c r="U90" s="155"/>
      <c r="V90" s="155"/>
      <c r="W90" s="155"/>
      <c r="X90" s="155"/>
      <c r="Y90" s="154"/>
      <c r="Z90" s="154"/>
      <c r="AA90" s="154"/>
    </row>
    <row r="91" spans="2:27" x14ac:dyDescent="0.3">
      <c r="C91" s="155"/>
      <c r="D91" s="155"/>
      <c r="E91" s="155"/>
      <c r="F91" s="155"/>
      <c r="G91" s="155"/>
      <c r="H91" s="155"/>
      <c r="I91" s="155"/>
      <c r="J91" s="155"/>
      <c r="K91" s="155"/>
      <c r="L91" s="155"/>
      <c r="M91" s="155"/>
      <c r="N91" s="155"/>
      <c r="O91" s="155"/>
      <c r="P91" s="155"/>
      <c r="Q91" s="155"/>
      <c r="R91" s="155"/>
      <c r="S91" s="155"/>
      <c r="T91" s="155"/>
      <c r="U91" s="155"/>
      <c r="V91" s="155"/>
      <c r="W91" s="155"/>
      <c r="X91" s="155"/>
      <c r="Y91" s="154"/>
      <c r="Z91" s="154"/>
      <c r="AA91" s="154"/>
    </row>
    <row r="92" spans="2:27" x14ac:dyDescent="0.3">
      <c r="C92" s="155"/>
      <c r="D92" s="155"/>
      <c r="E92" s="155"/>
      <c r="F92" s="155"/>
      <c r="G92" s="155"/>
      <c r="H92" s="155"/>
      <c r="I92" s="155"/>
      <c r="J92" s="155"/>
      <c r="K92" s="155"/>
      <c r="L92" s="155"/>
      <c r="M92" s="155"/>
      <c r="N92" s="155"/>
      <c r="O92" s="155"/>
      <c r="P92" s="155"/>
      <c r="Q92" s="155"/>
      <c r="R92" s="155"/>
      <c r="S92" s="155"/>
      <c r="T92" s="155"/>
      <c r="U92" s="155"/>
      <c r="V92" s="155"/>
      <c r="W92" s="155"/>
      <c r="X92" s="155"/>
      <c r="Y92" s="154"/>
      <c r="Z92" s="154"/>
      <c r="AA92" s="154"/>
    </row>
    <row r="93" spans="2:27" x14ac:dyDescent="0.3">
      <c r="C93" s="155"/>
      <c r="D93" s="155"/>
      <c r="E93" s="155"/>
      <c r="F93" s="155"/>
      <c r="G93" s="155"/>
      <c r="H93" s="155"/>
      <c r="I93" s="155"/>
      <c r="J93" s="155"/>
      <c r="K93" s="155"/>
      <c r="L93" s="155"/>
      <c r="M93" s="155"/>
      <c r="N93" s="155"/>
      <c r="O93" s="155"/>
      <c r="P93" s="155"/>
      <c r="Q93" s="155"/>
      <c r="R93" s="155"/>
      <c r="S93" s="155"/>
      <c r="T93" s="155"/>
      <c r="U93" s="155"/>
      <c r="V93" s="155"/>
      <c r="W93" s="155"/>
      <c r="X93" s="155"/>
      <c r="Y93" s="154"/>
      <c r="Z93" s="154"/>
      <c r="AA93" s="154"/>
    </row>
    <row r="94" spans="2:27" x14ac:dyDescent="0.3">
      <c r="C94" s="155"/>
      <c r="D94" s="155"/>
      <c r="E94" s="155"/>
      <c r="F94" s="155"/>
      <c r="G94" s="155"/>
      <c r="H94" s="155"/>
      <c r="I94" s="155"/>
      <c r="J94" s="155"/>
      <c r="K94" s="155"/>
      <c r="L94" s="155"/>
      <c r="M94" s="155"/>
      <c r="N94" s="155"/>
      <c r="O94" s="155"/>
      <c r="P94" s="155"/>
      <c r="Q94" s="155"/>
      <c r="R94" s="155"/>
      <c r="S94" s="155"/>
      <c r="T94" s="155"/>
      <c r="U94" s="155"/>
      <c r="V94" s="155"/>
      <c r="W94" s="155"/>
      <c r="X94" s="155"/>
      <c r="Y94" s="154"/>
      <c r="Z94" s="154"/>
      <c r="AA94" s="154"/>
    </row>
    <row r="95" spans="2:27" x14ac:dyDescent="0.3">
      <c r="C95" s="155"/>
      <c r="D95" s="155"/>
      <c r="E95" s="155"/>
      <c r="F95" s="155"/>
      <c r="G95" s="155"/>
      <c r="H95" s="155"/>
      <c r="I95" s="155"/>
      <c r="J95" s="155"/>
      <c r="K95" s="155"/>
      <c r="L95" s="155"/>
      <c r="M95" s="155"/>
      <c r="N95" s="155"/>
      <c r="O95" s="155"/>
      <c r="P95" s="155"/>
      <c r="Q95" s="155"/>
      <c r="R95" s="155"/>
      <c r="S95" s="155"/>
      <c r="T95" s="155"/>
      <c r="U95" s="155"/>
      <c r="V95" s="155"/>
      <c r="W95" s="155"/>
      <c r="X95" s="155"/>
      <c r="Y95" s="154"/>
      <c r="Z95" s="154"/>
      <c r="AA95" s="154"/>
    </row>
    <row r="96" spans="2:27" x14ac:dyDescent="0.3">
      <c r="C96" s="155"/>
      <c r="D96" s="155"/>
      <c r="E96" s="155"/>
      <c r="F96" s="155"/>
      <c r="G96" s="155"/>
      <c r="H96" s="155"/>
      <c r="I96" s="155"/>
      <c r="J96" s="155"/>
      <c r="K96" s="155"/>
      <c r="L96" s="155"/>
      <c r="M96" s="155"/>
      <c r="N96" s="155"/>
      <c r="O96" s="155"/>
      <c r="P96" s="155"/>
      <c r="Q96" s="155"/>
      <c r="R96" s="155"/>
      <c r="S96" s="155"/>
      <c r="T96" s="155"/>
      <c r="U96" s="155"/>
      <c r="V96" s="155"/>
      <c r="W96" s="155"/>
      <c r="X96" s="155"/>
      <c r="Y96" s="154"/>
      <c r="Z96" s="154"/>
      <c r="AA96" s="154"/>
    </row>
    <row r="97" spans="3:27" x14ac:dyDescent="0.3">
      <c r="C97" s="155"/>
      <c r="D97" s="155"/>
      <c r="E97" s="155"/>
      <c r="F97" s="155"/>
      <c r="G97" s="155"/>
      <c r="H97" s="155"/>
      <c r="I97" s="155"/>
      <c r="J97" s="155"/>
      <c r="K97" s="155"/>
      <c r="L97" s="155"/>
      <c r="M97" s="155"/>
      <c r="N97" s="155"/>
      <c r="O97" s="155"/>
      <c r="P97" s="155"/>
      <c r="Q97" s="155"/>
      <c r="R97" s="155"/>
      <c r="S97" s="155"/>
      <c r="T97" s="155"/>
      <c r="U97" s="155"/>
      <c r="V97" s="155"/>
      <c r="W97" s="155"/>
      <c r="X97" s="155"/>
      <c r="Y97" s="154"/>
      <c r="Z97" s="154"/>
      <c r="AA97" s="154"/>
    </row>
    <row r="98" spans="3:27" x14ac:dyDescent="0.3">
      <c r="C98" s="155"/>
      <c r="D98" s="155"/>
      <c r="E98" s="155"/>
      <c r="F98" s="155"/>
      <c r="G98" s="155"/>
      <c r="H98" s="155"/>
      <c r="I98" s="155"/>
      <c r="J98" s="155"/>
      <c r="K98" s="155"/>
      <c r="L98" s="155"/>
      <c r="M98" s="155"/>
      <c r="N98" s="155"/>
      <c r="O98" s="155"/>
      <c r="P98" s="155"/>
      <c r="Q98" s="155"/>
      <c r="R98" s="155"/>
      <c r="S98" s="155"/>
      <c r="T98" s="155"/>
      <c r="U98" s="155"/>
      <c r="V98" s="155"/>
      <c r="W98" s="155"/>
      <c r="X98" s="155"/>
      <c r="Y98" s="154"/>
      <c r="Z98" s="154"/>
      <c r="AA98" s="154"/>
    </row>
    <row r="99" spans="3:27" x14ac:dyDescent="0.3">
      <c r="C99" s="155"/>
      <c r="D99" s="155"/>
      <c r="E99" s="155"/>
      <c r="F99" s="155"/>
      <c r="G99" s="155"/>
      <c r="H99" s="155"/>
      <c r="I99" s="155"/>
      <c r="J99" s="155"/>
      <c r="K99" s="155"/>
      <c r="L99" s="155"/>
      <c r="M99" s="155"/>
      <c r="N99" s="155"/>
      <c r="O99" s="155"/>
      <c r="P99" s="155"/>
      <c r="Q99" s="155"/>
      <c r="R99" s="155"/>
      <c r="S99" s="155"/>
      <c r="T99" s="155"/>
      <c r="U99" s="155"/>
      <c r="V99" s="155"/>
      <c r="W99" s="155"/>
      <c r="X99" s="155"/>
      <c r="Y99" s="154"/>
      <c r="Z99" s="154"/>
      <c r="AA99" s="154"/>
    </row>
    <row r="100" spans="3:27" x14ac:dyDescent="0.3">
      <c r="C100" s="155"/>
      <c r="D100" s="155"/>
      <c r="E100" s="155"/>
      <c r="F100" s="155"/>
      <c r="G100" s="155"/>
      <c r="H100" s="155"/>
      <c r="I100" s="155"/>
      <c r="J100" s="155"/>
      <c r="K100" s="155"/>
      <c r="L100" s="155"/>
      <c r="M100" s="155"/>
      <c r="N100" s="155"/>
      <c r="O100" s="155"/>
      <c r="P100" s="155"/>
      <c r="Q100" s="155"/>
      <c r="R100" s="155"/>
      <c r="S100" s="155"/>
      <c r="T100" s="155"/>
      <c r="U100" s="155"/>
      <c r="V100" s="155"/>
      <c r="W100" s="155"/>
      <c r="X100" s="155"/>
      <c r="Y100" s="154"/>
      <c r="Z100" s="154"/>
      <c r="AA100" s="154"/>
    </row>
    <row r="101" spans="3:27" x14ac:dyDescent="0.3">
      <c r="C101" s="155"/>
      <c r="D101" s="155"/>
      <c r="E101" s="155"/>
      <c r="F101" s="155"/>
      <c r="G101" s="155"/>
      <c r="H101" s="155"/>
      <c r="I101" s="155"/>
      <c r="J101" s="155"/>
      <c r="K101" s="155"/>
      <c r="L101" s="155"/>
      <c r="M101" s="155"/>
      <c r="N101" s="155"/>
      <c r="O101" s="155"/>
      <c r="P101" s="155"/>
      <c r="Q101" s="155"/>
      <c r="R101" s="155"/>
      <c r="S101" s="155"/>
      <c r="T101" s="155"/>
      <c r="U101" s="155"/>
      <c r="V101" s="155"/>
      <c r="W101" s="155"/>
      <c r="X101" s="155"/>
      <c r="Y101" s="154"/>
      <c r="Z101" s="154"/>
      <c r="AA101" s="154"/>
    </row>
    <row r="102" spans="3:27" x14ac:dyDescent="0.3">
      <c r="C102" s="155"/>
      <c r="D102" s="155"/>
      <c r="E102" s="155"/>
      <c r="F102" s="155"/>
      <c r="G102" s="155"/>
      <c r="H102" s="155"/>
      <c r="I102" s="155"/>
      <c r="J102" s="155"/>
      <c r="K102" s="155"/>
      <c r="L102" s="155"/>
      <c r="M102" s="155"/>
      <c r="N102" s="155"/>
      <c r="O102" s="155"/>
      <c r="P102" s="155"/>
      <c r="Q102" s="155"/>
      <c r="R102" s="155"/>
      <c r="S102" s="155"/>
      <c r="T102" s="155"/>
      <c r="U102" s="155"/>
      <c r="V102" s="155"/>
      <c r="W102" s="155"/>
      <c r="X102" s="155"/>
      <c r="Y102" s="154"/>
      <c r="Z102" s="154"/>
      <c r="AA102" s="154"/>
    </row>
    <row r="103" spans="3:27" x14ac:dyDescent="0.3">
      <c r="C103" s="155"/>
      <c r="D103" s="155"/>
      <c r="E103" s="155"/>
      <c r="F103" s="155"/>
      <c r="G103" s="155"/>
      <c r="H103" s="155"/>
      <c r="I103" s="155"/>
      <c r="J103" s="155"/>
      <c r="K103" s="155"/>
      <c r="L103" s="155"/>
      <c r="M103" s="155"/>
      <c r="N103" s="155"/>
      <c r="O103" s="155"/>
      <c r="P103" s="155"/>
      <c r="Q103" s="155"/>
      <c r="R103" s="155"/>
      <c r="S103" s="155"/>
      <c r="T103" s="155"/>
      <c r="U103" s="155"/>
      <c r="V103" s="155"/>
      <c r="W103" s="155"/>
      <c r="X103" s="155"/>
      <c r="Y103" s="154"/>
      <c r="Z103" s="154"/>
      <c r="AA103" s="154"/>
    </row>
    <row r="104" spans="3:27" x14ac:dyDescent="0.3">
      <c r="C104" s="155"/>
      <c r="D104" s="155"/>
      <c r="E104" s="155"/>
      <c r="F104" s="155"/>
      <c r="G104" s="155"/>
      <c r="H104" s="155"/>
      <c r="I104" s="155"/>
      <c r="J104" s="155"/>
      <c r="K104" s="155"/>
      <c r="L104" s="155"/>
      <c r="M104" s="155"/>
      <c r="N104" s="155"/>
      <c r="O104" s="155"/>
      <c r="P104" s="155"/>
      <c r="Q104" s="155"/>
      <c r="R104" s="155"/>
      <c r="S104" s="155"/>
      <c r="T104" s="155"/>
      <c r="U104" s="155"/>
      <c r="V104" s="155"/>
      <c r="W104" s="155"/>
      <c r="X104" s="155"/>
      <c r="Y104" s="154"/>
      <c r="Z104" s="154"/>
      <c r="AA104" s="154"/>
    </row>
    <row r="105" spans="3:27" x14ac:dyDescent="0.3">
      <c r="C105" s="155"/>
      <c r="D105" s="155"/>
      <c r="E105" s="155"/>
      <c r="F105" s="155"/>
      <c r="G105" s="155"/>
      <c r="H105" s="155"/>
      <c r="I105" s="155"/>
      <c r="J105" s="155"/>
      <c r="K105" s="155"/>
      <c r="L105" s="155"/>
      <c r="M105" s="155"/>
      <c r="N105" s="155"/>
      <c r="O105" s="155"/>
      <c r="P105" s="155"/>
      <c r="Q105" s="155"/>
      <c r="R105" s="155"/>
      <c r="S105" s="155"/>
      <c r="T105" s="155"/>
      <c r="U105" s="155"/>
      <c r="V105" s="155"/>
      <c r="W105" s="155"/>
      <c r="X105" s="155"/>
      <c r="Y105" s="154"/>
      <c r="Z105" s="154"/>
      <c r="AA105" s="154"/>
    </row>
    <row r="106" spans="3:27" x14ac:dyDescent="0.3">
      <c r="C106" s="155"/>
      <c r="D106" s="155"/>
      <c r="E106" s="155"/>
      <c r="F106" s="155"/>
      <c r="G106" s="155"/>
      <c r="H106" s="155"/>
      <c r="I106" s="155"/>
      <c r="J106" s="155"/>
      <c r="K106" s="155"/>
      <c r="L106" s="155"/>
      <c r="M106" s="155"/>
      <c r="N106" s="155"/>
      <c r="O106" s="155"/>
      <c r="P106" s="155"/>
      <c r="Q106" s="155"/>
      <c r="R106" s="155"/>
      <c r="S106" s="155"/>
      <c r="T106" s="155"/>
      <c r="U106" s="155"/>
      <c r="V106" s="155"/>
      <c r="W106" s="155"/>
      <c r="X106" s="155"/>
      <c r="Y106" s="154"/>
      <c r="Z106" s="154"/>
      <c r="AA106" s="154"/>
    </row>
    <row r="107" spans="3:27" x14ac:dyDescent="0.3">
      <c r="C107" s="155"/>
      <c r="D107" s="155"/>
      <c r="E107" s="155"/>
      <c r="F107" s="155"/>
      <c r="G107" s="155"/>
      <c r="H107" s="155"/>
      <c r="I107" s="155"/>
      <c r="J107" s="155"/>
      <c r="K107" s="155"/>
      <c r="L107" s="155"/>
      <c r="M107" s="155"/>
      <c r="N107" s="155"/>
      <c r="O107" s="155"/>
      <c r="P107" s="155"/>
      <c r="Q107" s="155"/>
      <c r="R107" s="155"/>
      <c r="S107" s="155"/>
      <c r="T107" s="155"/>
      <c r="U107" s="155"/>
      <c r="V107" s="155"/>
      <c r="W107" s="155"/>
      <c r="X107" s="155"/>
      <c r="Y107" s="154"/>
      <c r="Z107" s="154"/>
      <c r="AA107" s="154"/>
    </row>
    <row r="108" spans="3:27" x14ac:dyDescent="0.3">
      <c r="C108" s="155"/>
      <c r="D108" s="155"/>
      <c r="E108" s="155"/>
      <c r="F108" s="155"/>
      <c r="G108" s="155"/>
      <c r="H108" s="155"/>
      <c r="I108" s="155"/>
      <c r="J108" s="155"/>
      <c r="K108" s="155"/>
      <c r="L108" s="155"/>
      <c r="M108" s="155"/>
      <c r="N108" s="155"/>
      <c r="O108" s="155"/>
      <c r="P108" s="155"/>
      <c r="Q108" s="155"/>
      <c r="R108" s="155"/>
      <c r="S108" s="155"/>
      <c r="T108" s="155"/>
      <c r="U108" s="155"/>
      <c r="V108" s="155"/>
      <c r="W108" s="155"/>
      <c r="X108" s="155"/>
      <c r="Y108" s="154"/>
      <c r="Z108" s="154"/>
      <c r="AA108" s="154"/>
    </row>
    <row r="109" spans="3:27" x14ac:dyDescent="0.3">
      <c r="C109" s="155"/>
      <c r="D109" s="155"/>
      <c r="E109" s="155"/>
      <c r="F109" s="155"/>
      <c r="G109" s="155"/>
      <c r="H109" s="155"/>
      <c r="I109" s="155"/>
      <c r="J109" s="155"/>
      <c r="K109" s="155"/>
      <c r="L109" s="155"/>
      <c r="M109" s="155"/>
      <c r="N109" s="155"/>
      <c r="O109" s="155"/>
      <c r="P109" s="155"/>
      <c r="Q109" s="155"/>
      <c r="R109" s="155"/>
      <c r="S109" s="155"/>
      <c r="T109" s="155"/>
      <c r="U109" s="155"/>
      <c r="V109" s="155"/>
      <c r="W109" s="155"/>
      <c r="X109" s="155"/>
      <c r="Y109" s="154"/>
      <c r="Z109" s="154"/>
      <c r="AA109" s="154"/>
    </row>
    <row r="110" spans="3:27" x14ac:dyDescent="0.3">
      <c r="C110" s="155"/>
      <c r="D110" s="155"/>
      <c r="E110" s="155"/>
      <c r="F110" s="155"/>
      <c r="G110" s="155"/>
      <c r="H110" s="155"/>
      <c r="I110" s="155"/>
      <c r="J110" s="155"/>
      <c r="K110" s="155"/>
      <c r="L110" s="155"/>
      <c r="M110" s="155"/>
      <c r="N110" s="155"/>
      <c r="O110" s="155"/>
      <c r="P110" s="155"/>
      <c r="Q110" s="155"/>
      <c r="R110" s="155"/>
      <c r="S110" s="155"/>
      <c r="T110" s="155"/>
      <c r="U110" s="155"/>
      <c r="V110" s="155"/>
      <c r="W110" s="155"/>
      <c r="X110" s="155"/>
      <c r="Y110" s="154"/>
      <c r="Z110" s="154"/>
      <c r="AA110" s="154"/>
    </row>
    <row r="111" spans="3:27" x14ac:dyDescent="0.3">
      <c r="C111" s="155"/>
      <c r="D111" s="155"/>
      <c r="E111" s="155"/>
      <c r="F111" s="155"/>
      <c r="G111" s="155"/>
      <c r="H111" s="155"/>
      <c r="I111" s="155"/>
      <c r="J111" s="155"/>
      <c r="K111" s="155"/>
      <c r="L111" s="155"/>
      <c r="M111" s="155"/>
      <c r="N111" s="155"/>
      <c r="O111" s="155"/>
      <c r="P111" s="155"/>
      <c r="Q111" s="155"/>
      <c r="R111" s="155"/>
      <c r="S111" s="155"/>
      <c r="T111" s="155"/>
      <c r="U111" s="155"/>
      <c r="V111" s="155"/>
      <c r="W111" s="155"/>
      <c r="X111" s="155"/>
      <c r="Y111" s="154"/>
      <c r="Z111" s="154"/>
      <c r="AA111" s="154"/>
    </row>
    <row r="112" spans="3:27" x14ac:dyDescent="0.3">
      <c r="C112" s="155"/>
      <c r="D112" s="155"/>
      <c r="E112" s="155"/>
      <c r="F112" s="155"/>
      <c r="G112" s="155"/>
      <c r="H112" s="155"/>
      <c r="I112" s="155"/>
      <c r="J112" s="155"/>
      <c r="K112" s="155"/>
      <c r="L112" s="155"/>
      <c r="M112" s="155"/>
      <c r="N112" s="155"/>
      <c r="O112" s="155"/>
      <c r="P112" s="155"/>
      <c r="Q112" s="155"/>
      <c r="R112" s="155"/>
      <c r="S112" s="155"/>
      <c r="T112" s="155"/>
      <c r="U112" s="155"/>
      <c r="V112" s="155"/>
      <c r="W112" s="155"/>
      <c r="X112" s="155"/>
      <c r="Y112" s="154"/>
      <c r="Z112" s="154"/>
      <c r="AA112" s="154"/>
    </row>
    <row r="113" spans="3:27" x14ac:dyDescent="0.3">
      <c r="C113" s="155"/>
      <c r="D113" s="155"/>
      <c r="E113" s="155"/>
      <c r="F113" s="155"/>
      <c r="G113" s="155"/>
      <c r="H113" s="155"/>
      <c r="I113" s="155"/>
      <c r="J113" s="155"/>
      <c r="K113" s="155"/>
      <c r="L113" s="155"/>
      <c r="M113" s="155"/>
      <c r="N113" s="155"/>
      <c r="O113" s="155"/>
      <c r="P113" s="155"/>
      <c r="Q113" s="155"/>
      <c r="R113" s="155"/>
      <c r="S113" s="155"/>
      <c r="T113" s="155"/>
      <c r="U113" s="155"/>
      <c r="V113" s="155"/>
      <c r="W113" s="155"/>
      <c r="X113" s="155"/>
      <c r="Y113" s="154"/>
      <c r="Z113" s="154"/>
      <c r="AA113" s="154"/>
    </row>
    <row r="114" spans="3:27" x14ac:dyDescent="0.3">
      <c r="C114" s="155"/>
      <c r="D114" s="155"/>
      <c r="E114" s="155"/>
      <c r="F114" s="155"/>
      <c r="G114" s="155"/>
      <c r="H114" s="155"/>
      <c r="I114" s="155"/>
      <c r="J114" s="155"/>
      <c r="K114" s="155"/>
      <c r="L114" s="155"/>
      <c r="M114" s="155"/>
      <c r="N114" s="155"/>
      <c r="O114" s="155"/>
      <c r="P114" s="155"/>
      <c r="Q114" s="155"/>
      <c r="R114" s="155"/>
      <c r="S114" s="155"/>
      <c r="T114" s="155"/>
      <c r="U114" s="155"/>
      <c r="V114" s="155"/>
      <c r="W114" s="155"/>
      <c r="X114" s="155"/>
      <c r="Y114" s="154"/>
      <c r="Z114" s="154"/>
      <c r="AA114" s="154"/>
    </row>
    <row r="115" spans="3:27" x14ac:dyDescent="0.3">
      <c r="C115" s="155"/>
      <c r="D115" s="155"/>
      <c r="E115" s="155"/>
      <c r="F115" s="155"/>
      <c r="G115" s="155"/>
      <c r="H115" s="155"/>
      <c r="I115" s="155"/>
      <c r="J115" s="155"/>
      <c r="K115" s="155"/>
      <c r="L115" s="155"/>
      <c r="M115" s="155"/>
      <c r="N115" s="155"/>
      <c r="O115" s="155"/>
      <c r="P115" s="155"/>
      <c r="Q115" s="155"/>
      <c r="R115" s="155"/>
      <c r="S115" s="155"/>
      <c r="T115" s="155"/>
      <c r="U115" s="155"/>
      <c r="V115" s="155"/>
      <c r="W115" s="155"/>
      <c r="X115" s="155"/>
      <c r="Y115" s="154"/>
      <c r="Z115" s="154"/>
      <c r="AA115" s="154"/>
    </row>
    <row r="116" spans="3:27" x14ac:dyDescent="0.3">
      <c r="C116" s="155"/>
      <c r="D116" s="155"/>
      <c r="E116" s="155"/>
      <c r="F116" s="155"/>
      <c r="G116" s="155"/>
      <c r="H116" s="155"/>
      <c r="I116" s="155"/>
      <c r="J116" s="155"/>
      <c r="K116" s="155"/>
      <c r="L116" s="155"/>
      <c r="M116" s="155"/>
      <c r="N116" s="155"/>
      <c r="O116" s="155"/>
      <c r="P116" s="155"/>
      <c r="Q116" s="155"/>
      <c r="R116" s="155"/>
      <c r="S116" s="155"/>
      <c r="T116" s="155"/>
      <c r="U116" s="155"/>
      <c r="V116" s="155"/>
      <c r="W116" s="155"/>
      <c r="X116" s="155"/>
      <c r="Y116" s="154"/>
      <c r="Z116" s="154"/>
      <c r="AA116" s="154"/>
    </row>
    <row r="117" spans="3:27" x14ac:dyDescent="0.3">
      <c r="C117" s="154"/>
      <c r="D117" s="154"/>
      <c r="E117" s="154"/>
      <c r="F117" s="154"/>
      <c r="G117" s="154"/>
      <c r="H117" s="154"/>
      <c r="I117" s="154"/>
      <c r="J117" s="154"/>
      <c r="K117" s="154"/>
      <c r="L117" s="154"/>
      <c r="M117" s="154"/>
      <c r="N117" s="154"/>
      <c r="O117" s="154"/>
      <c r="P117" s="154"/>
      <c r="Q117" s="154"/>
      <c r="R117" s="154"/>
      <c r="S117" s="154"/>
      <c r="T117" s="154"/>
      <c r="U117" s="154"/>
      <c r="V117" s="154"/>
      <c r="W117" s="154"/>
      <c r="X117" s="154"/>
      <c r="Y117" s="154"/>
      <c r="Z117" s="154"/>
      <c r="AA117" s="154"/>
    </row>
    <row r="118" spans="3:27" x14ac:dyDescent="0.3">
      <c r="C118" s="154"/>
      <c r="D118" s="154"/>
      <c r="E118" s="154"/>
      <c r="F118" s="154"/>
      <c r="G118" s="154"/>
      <c r="H118" s="154"/>
      <c r="I118" s="154"/>
      <c r="J118" s="154"/>
      <c r="K118" s="154"/>
      <c r="L118" s="154"/>
      <c r="M118" s="154"/>
      <c r="N118" s="154"/>
      <c r="O118" s="154"/>
      <c r="P118" s="154"/>
      <c r="Q118" s="154"/>
      <c r="R118" s="154"/>
      <c r="S118" s="154"/>
      <c r="T118" s="154"/>
      <c r="U118" s="154"/>
      <c r="V118" s="154"/>
      <c r="W118" s="154"/>
      <c r="X118" s="154"/>
      <c r="Y118" s="154"/>
      <c r="Z118" s="154"/>
      <c r="AA118" s="154"/>
    </row>
    <row r="119" spans="3:27" x14ac:dyDescent="0.3">
      <c r="C119" s="154"/>
      <c r="D119" s="154"/>
      <c r="E119" s="154"/>
      <c r="F119" s="154"/>
      <c r="G119" s="154"/>
      <c r="H119" s="154"/>
      <c r="I119" s="154"/>
      <c r="J119" s="154"/>
      <c r="K119" s="154"/>
      <c r="L119" s="154"/>
      <c r="M119" s="154"/>
      <c r="N119" s="154"/>
      <c r="O119" s="154"/>
      <c r="P119" s="154"/>
      <c r="Q119" s="154"/>
      <c r="R119" s="154"/>
      <c r="S119" s="154"/>
      <c r="T119" s="154"/>
      <c r="U119" s="154"/>
      <c r="V119" s="154"/>
      <c r="W119" s="154"/>
      <c r="X119" s="154"/>
      <c r="Y119" s="154"/>
      <c r="Z119" s="154"/>
      <c r="AA119" s="154"/>
    </row>
    <row r="120" spans="3:27" x14ac:dyDescent="0.3">
      <c r="C120" s="154"/>
      <c r="D120" s="154"/>
      <c r="E120" s="154"/>
      <c r="F120" s="154"/>
      <c r="G120" s="154"/>
      <c r="H120" s="154"/>
      <c r="I120" s="154"/>
      <c r="J120" s="154"/>
      <c r="K120" s="154"/>
      <c r="L120" s="154"/>
      <c r="M120" s="154"/>
      <c r="N120" s="154"/>
      <c r="O120" s="154"/>
      <c r="P120" s="154"/>
      <c r="Q120" s="154"/>
      <c r="R120" s="154"/>
      <c r="S120" s="154"/>
      <c r="T120" s="154"/>
      <c r="U120" s="154"/>
      <c r="V120" s="154"/>
      <c r="W120" s="154"/>
      <c r="X120" s="154"/>
      <c r="Y120" s="154"/>
      <c r="Z120" s="154"/>
      <c r="AA120" s="154"/>
    </row>
    <row r="121" spans="3:27" x14ac:dyDescent="0.3">
      <c r="C121" s="154"/>
      <c r="D121" s="154"/>
      <c r="E121" s="154"/>
      <c r="F121" s="154"/>
      <c r="G121" s="154"/>
      <c r="H121" s="154"/>
      <c r="I121" s="154"/>
      <c r="J121" s="154"/>
      <c r="K121" s="154"/>
      <c r="L121" s="154"/>
      <c r="M121" s="154"/>
      <c r="N121" s="154"/>
      <c r="O121" s="154"/>
      <c r="P121" s="154"/>
      <c r="Q121" s="154"/>
      <c r="R121" s="154"/>
      <c r="S121" s="154"/>
      <c r="T121" s="154"/>
      <c r="U121" s="154"/>
      <c r="V121" s="154"/>
      <c r="W121" s="154"/>
      <c r="X121" s="154"/>
      <c r="Y121" s="154"/>
      <c r="Z121" s="154"/>
      <c r="AA121" s="154"/>
    </row>
    <row r="122" spans="3:27" x14ac:dyDescent="0.3">
      <c r="C122" s="154"/>
      <c r="D122" s="154"/>
      <c r="E122" s="154"/>
      <c r="F122" s="154"/>
      <c r="G122" s="154"/>
      <c r="H122" s="154"/>
      <c r="I122" s="154"/>
      <c r="J122" s="154"/>
      <c r="K122" s="154"/>
      <c r="L122" s="154"/>
      <c r="M122" s="154"/>
      <c r="N122" s="154"/>
      <c r="O122" s="154"/>
      <c r="P122" s="154"/>
      <c r="Q122" s="154"/>
      <c r="R122" s="154"/>
      <c r="S122" s="154"/>
      <c r="T122" s="154"/>
      <c r="U122" s="154"/>
      <c r="V122" s="154"/>
      <c r="W122" s="154"/>
      <c r="X122" s="154"/>
      <c r="Y122" s="154"/>
      <c r="Z122" s="154"/>
      <c r="AA122" s="154"/>
    </row>
    <row r="123" spans="3:27" x14ac:dyDescent="0.3">
      <c r="C123" s="154"/>
      <c r="D123" s="154"/>
      <c r="E123" s="154"/>
      <c r="F123" s="154"/>
      <c r="G123" s="154"/>
      <c r="H123" s="154"/>
      <c r="I123" s="154"/>
      <c r="J123" s="154"/>
      <c r="K123" s="154"/>
      <c r="L123" s="154"/>
      <c r="M123" s="154"/>
      <c r="N123" s="154"/>
      <c r="O123" s="154"/>
      <c r="P123" s="154"/>
      <c r="Q123" s="154"/>
      <c r="R123" s="154"/>
      <c r="S123" s="154"/>
      <c r="T123" s="154"/>
      <c r="U123" s="154"/>
      <c r="V123" s="154"/>
      <c r="W123" s="154"/>
      <c r="X123" s="154"/>
      <c r="Y123" s="154"/>
      <c r="Z123" s="154"/>
      <c r="AA123" s="154"/>
    </row>
    <row r="124" spans="3:27" x14ac:dyDescent="0.3">
      <c r="C124" s="154"/>
      <c r="D124" s="154"/>
      <c r="E124" s="154"/>
      <c r="F124" s="154"/>
      <c r="G124" s="154"/>
      <c r="H124" s="154"/>
      <c r="I124" s="154"/>
      <c r="J124" s="154"/>
      <c r="K124" s="154"/>
      <c r="L124" s="154"/>
      <c r="M124" s="154"/>
      <c r="N124" s="154"/>
      <c r="O124" s="154"/>
      <c r="P124" s="154"/>
      <c r="Q124" s="154"/>
      <c r="R124" s="154"/>
      <c r="S124" s="154"/>
      <c r="T124" s="154"/>
      <c r="U124" s="154"/>
      <c r="V124" s="154"/>
      <c r="W124" s="154"/>
      <c r="X124" s="154"/>
      <c r="Y124" s="154"/>
      <c r="Z124" s="154"/>
      <c r="AA124" s="154"/>
    </row>
    <row r="125" spans="3:27" x14ac:dyDescent="0.3">
      <c r="C125" s="154"/>
      <c r="D125" s="154"/>
      <c r="E125" s="154"/>
      <c r="F125" s="154"/>
      <c r="G125" s="154"/>
      <c r="H125" s="154"/>
      <c r="I125" s="154"/>
      <c r="J125" s="154"/>
      <c r="K125" s="154"/>
      <c r="L125" s="154"/>
      <c r="M125" s="154"/>
      <c r="N125" s="154"/>
      <c r="O125" s="154"/>
      <c r="P125" s="154"/>
      <c r="Q125" s="154"/>
      <c r="R125" s="154"/>
      <c r="S125" s="154"/>
      <c r="T125" s="154"/>
      <c r="U125" s="154"/>
      <c r="V125" s="154"/>
      <c r="W125" s="154"/>
      <c r="X125" s="154"/>
      <c r="Y125" s="154"/>
      <c r="Z125" s="154"/>
      <c r="AA125" s="154"/>
    </row>
    <row r="126" spans="3:27" x14ac:dyDescent="0.3">
      <c r="C126" s="154"/>
      <c r="D126" s="154"/>
      <c r="E126" s="154"/>
      <c r="F126" s="154"/>
      <c r="G126" s="154"/>
      <c r="H126" s="154"/>
      <c r="I126" s="154"/>
      <c r="J126" s="154"/>
      <c r="K126" s="154"/>
      <c r="L126" s="154"/>
      <c r="M126" s="154"/>
      <c r="N126" s="154"/>
      <c r="O126" s="154"/>
      <c r="P126" s="154"/>
      <c r="Q126" s="154"/>
      <c r="R126" s="154"/>
      <c r="S126" s="154"/>
      <c r="T126" s="154"/>
      <c r="U126" s="154"/>
      <c r="V126" s="154"/>
      <c r="W126" s="154"/>
      <c r="X126" s="154"/>
      <c r="Y126" s="154"/>
      <c r="Z126" s="154"/>
      <c r="AA126" s="154"/>
    </row>
    <row r="127" spans="3:27" x14ac:dyDescent="0.3">
      <c r="C127" s="154"/>
      <c r="D127" s="154"/>
      <c r="E127" s="154"/>
      <c r="F127" s="154"/>
      <c r="G127" s="154"/>
      <c r="H127" s="154"/>
      <c r="I127" s="154"/>
      <c r="J127" s="154"/>
      <c r="K127" s="154"/>
      <c r="L127" s="154"/>
      <c r="M127" s="154"/>
      <c r="N127" s="154"/>
      <c r="O127" s="154"/>
      <c r="P127" s="154"/>
      <c r="Q127" s="154"/>
      <c r="R127" s="154"/>
      <c r="S127" s="154"/>
      <c r="T127" s="154"/>
      <c r="U127" s="154"/>
      <c r="V127" s="154"/>
      <c r="W127" s="154"/>
      <c r="X127" s="154"/>
      <c r="Y127" s="154"/>
      <c r="Z127" s="154"/>
      <c r="AA127" s="154"/>
    </row>
    <row r="128" spans="3:27" x14ac:dyDescent="0.3">
      <c r="C128" s="154"/>
      <c r="D128" s="154"/>
      <c r="E128" s="154"/>
      <c r="F128" s="154"/>
      <c r="G128" s="154"/>
      <c r="H128" s="154"/>
      <c r="I128" s="154"/>
      <c r="J128" s="154"/>
      <c r="K128" s="154"/>
      <c r="L128" s="154"/>
      <c r="M128" s="154"/>
      <c r="N128" s="154"/>
      <c r="O128" s="154"/>
      <c r="P128" s="154"/>
      <c r="Q128" s="154"/>
      <c r="R128" s="154"/>
      <c r="S128" s="154"/>
      <c r="T128" s="154"/>
      <c r="U128" s="154"/>
      <c r="V128" s="154"/>
      <c r="W128" s="154"/>
      <c r="X128" s="154"/>
      <c r="Y128" s="154"/>
      <c r="Z128" s="154"/>
      <c r="AA128" s="154"/>
    </row>
    <row r="129" spans="3:27" x14ac:dyDescent="0.3">
      <c r="C129" s="154"/>
      <c r="D129" s="154"/>
      <c r="E129" s="154"/>
      <c r="F129" s="154"/>
      <c r="G129" s="154"/>
      <c r="H129" s="154"/>
      <c r="I129" s="154"/>
      <c r="J129" s="154"/>
      <c r="K129" s="154"/>
      <c r="L129" s="154"/>
      <c r="M129" s="154"/>
      <c r="N129" s="154"/>
      <c r="O129" s="154"/>
      <c r="P129" s="154"/>
      <c r="Q129" s="154"/>
      <c r="R129" s="154"/>
      <c r="S129" s="154"/>
      <c r="T129" s="154"/>
      <c r="U129" s="154"/>
      <c r="V129" s="154"/>
      <c r="W129" s="154"/>
      <c r="X129" s="154"/>
      <c r="Y129" s="154"/>
      <c r="Z129" s="154"/>
      <c r="AA129" s="154"/>
    </row>
    <row r="130" spans="3:27" x14ac:dyDescent="0.3">
      <c r="C130" s="154"/>
      <c r="D130" s="154"/>
      <c r="E130" s="154"/>
      <c r="F130" s="154"/>
      <c r="G130" s="154"/>
      <c r="H130" s="154"/>
      <c r="I130" s="154"/>
      <c r="J130" s="154"/>
      <c r="K130" s="154"/>
      <c r="L130" s="154"/>
      <c r="M130" s="154"/>
      <c r="N130" s="154"/>
      <c r="O130" s="154"/>
      <c r="P130" s="154"/>
      <c r="Q130" s="154"/>
      <c r="R130" s="154"/>
      <c r="S130" s="154"/>
      <c r="T130" s="154"/>
      <c r="U130" s="154"/>
      <c r="V130" s="154"/>
      <c r="W130" s="154"/>
      <c r="X130" s="154"/>
      <c r="Y130" s="154"/>
      <c r="Z130" s="154"/>
      <c r="AA130" s="154"/>
    </row>
    <row r="131" spans="3:27" x14ac:dyDescent="0.3">
      <c r="C131" s="154"/>
      <c r="D131" s="154"/>
      <c r="E131" s="154"/>
      <c r="F131" s="154"/>
      <c r="G131" s="154"/>
      <c r="H131" s="154"/>
      <c r="I131" s="154"/>
      <c r="J131" s="154"/>
      <c r="K131" s="154"/>
      <c r="L131" s="154"/>
      <c r="M131" s="154"/>
      <c r="N131" s="154"/>
      <c r="O131" s="154"/>
      <c r="P131" s="154"/>
      <c r="Q131" s="154"/>
      <c r="R131" s="154"/>
      <c r="S131" s="154"/>
      <c r="T131" s="154"/>
      <c r="U131" s="154"/>
      <c r="V131" s="154"/>
      <c r="W131" s="154"/>
      <c r="X131" s="154"/>
      <c r="Y131" s="154"/>
      <c r="Z131" s="154"/>
      <c r="AA131" s="154"/>
    </row>
    <row r="132" spans="3:27" x14ac:dyDescent="0.3">
      <c r="C132" s="154"/>
      <c r="D132" s="154"/>
      <c r="E132" s="154"/>
      <c r="F132" s="154"/>
      <c r="G132" s="154"/>
      <c r="H132" s="154"/>
      <c r="I132" s="154"/>
      <c r="J132" s="154"/>
      <c r="K132" s="154"/>
      <c r="L132" s="154"/>
      <c r="M132" s="154"/>
      <c r="N132" s="154"/>
      <c r="O132" s="154"/>
      <c r="P132" s="154"/>
      <c r="Q132" s="154"/>
      <c r="R132" s="154"/>
      <c r="S132" s="154"/>
      <c r="T132" s="154"/>
      <c r="U132" s="154"/>
      <c r="V132" s="154"/>
      <c r="W132" s="154"/>
      <c r="X132" s="154"/>
      <c r="Y132" s="154"/>
      <c r="Z132" s="154"/>
      <c r="AA132" s="154"/>
    </row>
    <row r="133" spans="3:27" x14ac:dyDescent="0.3">
      <c r="C133" s="154"/>
      <c r="D133" s="154"/>
      <c r="E133" s="154"/>
      <c r="F133" s="154"/>
      <c r="G133" s="154"/>
      <c r="H133" s="154"/>
      <c r="I133" s="154"/>
      <c r="J133" s="154"/>
      <c r="K133" s="154"/>
      <c r="L133" s="154"/>
      <c r="M133" s="154"/>
      <c r="N133" s="154"/>
      <c r="O133" s="154"/>
      <c r="P133" s="154"/>
      <c r="Q133" s="154"/>
      <c r="R133" s="154"/>
      <c r="S133" s="154"/>
      <c r="T133" s="154"/>
      <c r="U133" s="154"/>
      <c r="V133" s="154"/>
      <c r="W133" s="154"/>
      <c r="X133" s="154"/>
      <c r="Y133" s="154"/>
      <c r="Z133" s="154"/>
      <c r="AA133" s="154"/>
    </row>
    <row r="134" spans="3:27" x14ac:dyDescent="0.3">
      <c r="C134" s="154"/>
      <c r="D134" s="154"/>
      <c r="E134" s="154"/>
      <c r="F134" s="154"/>
      <c r="G134" s="154"/>
      <c r="H134" s="154"/>
      <c r="I134" s="154"/>
      <c r="J134" s="154"/>
      <c r="K134" s="154"/>
      <c r="L134" s="154"/>
      <c r="M134" s="154"/>
      <c r="N134" s="154"/>
      <c r="O134" s="154"/>
      <c r="P134" s="154"/>
      <c r="Q134" s="154"/>
      <c r="R134" s="154"/>
      <c r="S134" s="154"/>
      <c r="T134" s="154"/>
      <c r="U134" s="154"/>
      <c r="V134" s="154"/>
      <c r="W134" s="154"/>
      <c r="X134" s="154"/>
      <c r="Y134" s="154"/>
      <c r="Z134" s="154"/>
      <c r="AA134" s="154"/>
    </row>
    <row r="135" spans="3:27" x14ac:dyDescent="0.3">
      <c r="C135" s="154"/>
      <c r="D135" s="154"/>
      <c r="E135" s="154"/>
      <c r="F135" s="154"/>
      <c r="G135" s="154"/>
      <c r="H135" s="154"/>
      <c r="I135" s="154"/>
      <c r="J135" s="154"/>
      <c r="K135" s="154"/>
      <c r="L135" s="154"/>
      <c r="M135" s="154"/>
      <c r="N135" s="154"/>
      <c r="O135" s="154"/>
      <c r="P135" s="154"/>
      <c r="Q135" s="154"/>
      <c r="R135" s="154"/>
      <c r="S135" s="154"/>
      <c r="T135" s="154"/>
      <c r="U135" s="154"/>
      <c r="V135" s="154"/>
      <c r="W135" s="154"/>
      <c r="X135" s="154"/>
      <c r="Y135" s="154"/>
      <c r="Z135" s="154"/>
      <c r="AA135" s="154"/>
    </row>
    <row r="136" spans="3:27" x14ac:dyDescent="0.3">
      <c r="C136" s="154"/>
      <c r="D136" s="154"/>
      <c r="E136" s="154"/>
      <c r="F136" s="154"/>
      <c r="G136" s="154"/>
      <c r="H136" s="154"/>
      <c r="I136" s="154"/>
      <c r="J136" s="154"/>
      <c r="K136" s="154"/>
      <c r="L136" s="154"/>
      <c r="M136" s="154"/>
      <c r="N136" s="154"/>
      <c r="O136" s="154"/>
      <c r="P136" s="154"/>
      <c r="Q136" s="154"/>
      <c r="R136" s="154"/>
      <c r="S136" s="154"/>
      <c r="T136" s="154"/>
      <c r="U136" s="154"/>
      <c r="V136" s="154"/>
      <c r="W136" s="154"/>
      <c r="X136" s="154"/>
      <c r="Y136" s="154"/>
      <c r="Z136" s="154"/>
      <c r="AA136" s="154"/>
    </row>
    <row r="137" spans="3:27" x14ac:dyDescent="0.3">
      <c r="C137" s="154"/>
      <c r="D137" s="154"/>
      <c r="E137" s="154"/>
      <c r="F137" s="154"/>
      <c r="G137" s="154"/>
      <c r="H137" s="154"/>
      <c r="I137" s="154"/>
      <c r="J137" s="154"/>
      <c r="K137" s="154"/>
      <c r="L137" s="154"/>
      <c r="M137" s="154"/>
      <c r="N137" s="154"/>
      <c r="O137" s="154"/>
      <c r="P137" s="154"/>
      <c r="Q137" s="154"/>
      <c r="R137" s="154"/>
      <c r="S137" s="154"/>
      <c r="T137" s="154"/>
      <c r="U137" s="154"/>
      <c r="V137" s="154"/>
      <c r="W137" s="154"/>
      <c r="X137" s="154"/>
      <c r="Y137" s="154"/>
      <c r="Z137" s="154"/>
      <c r="AA137" s="154"/>
    </row>
    <row r="138" spans="3:27" x14ac:dyDescent="0.3">
      <c r="C138" s="154"/>
      <c r="D138" s="154"/>
      <c r="E138" s="154"/>
      <c r="F138" s="154"/>
      <c r="G138" s="154"/>
      <c r="H138" s="154"/>
      <c r="I138" s="154"/>
      <c r="J138" s="154"/>
      <c r="K138" s="154"/>
      <c r="L138" s="154"/>
      <c r="M138" s="154"/>
      <c r="N138" s="154"/>
      <c r="O138" s="154"/>
      <c r="P138" s="154"/>
      <c r="Q138" s="154"/>
      <c r="R138" s="154"/>
      <c r="S138" s="154"/>
      <c r="T138" s="154"/>
      <c r="U138" s="154"/>
      <c r="V138" s="154"/>
      <c r="W138" s="154"/>
      <c r="X138" s="154"/>
      <c r="Y138" s="154"/>
      <c r="Z138" s="154"/>
      <c r="AA138" s="154"/>
    </row>
    <row r="139" spans="3:27" x14ac:dyDescent="0.3">
      <c r="C139" s="154"/>
      <c r="D139" s="154"/>
      <c r="E139" s="154"/>
      <c r="F139" s="154"/>
      <c r="G139" s="154"/>
      <c r="H139" s="154"/>
      <c r="I139" s="154"/>
      <c r="J139" s="154"/>
      <c r="K139" s="154"/>
      <c r="L139" s="154"/>
      <c r="M139" s="154"/>
      <c r="N139" s="154"/>
      <c r="O139" s="154"/>
      <c r="P139" s="154"/>
      <c r="Q139" s="154"/>
      <c r="R139" s="154"/>
      <c r="S139" s="154"/>
      <c r="T139" s="154"/>
      <c r="U139" s="154"/>
      <c r="V139" s="154"/>
      <c r="W139" s="154"/>
      <c r="X139" s="154"/>
      <c r="Y139" s="154"/>
      <c r="Z139" s="154"/>
      <c r="AA139" s="154"/>
    </row>
    <row r="140" spans="3:27" x14ac:dyDescent="0.3">
      <c r="C140" s="154"/>
      <c r="D140" s="154"/>
      <c r="E140" s="154"/>
      <c r="F140" s="154"/>
      <c r="G140" s="154"/>
      <c r="H140" s="154"/>
      <c r="I140" s="154"/>
      <c r="J140" s="154"/>
      <c r="K140" s="154"/>
      <c r="L140" s="154"/>
      <c r="M140" s="154"/>
      <c r="N140" s="154"/>
      <c r="O140" s="154"/>
      <c r="P140" s="154"/>
      <c r="Q140" s="154"/>
      <c r="R140" s="154"/>
      <c r="S140" s="154"/>
      <c r="T140" s="154"/>
      <c r="U140" s="154"/>
      <c r="V140" s="154"/>
      <c r="W140" s="154"/>
      <c r="X140" s="154"/>
      <c r="Y140" s="154"/>
      <c r="Z140" s="154"/>
      <c r="AA140" s="154"/>
    </row>
    <row r="141" spans="3:27" x14ac:dyDescent="0.3">
      <c r="C141" s="154"/>
      <c r="D141" s="154"/>
      <c r="E141" s="154"/>
      <c r="F141" s="154"/>
      <c r="G141" s="154"/>
      <c r="H141" s="154"/>
      <c r="I141" s="154"/>
      <c r="J141" s="154"/>
      <c r="K141" s="154"/>
      <c r="L141" s="154"/>
      <c r="M141" s="154"/>
      <c r="N141" s="154"/>
      <c r="O141" s="154"/>
      <c r="P141" s="154"/>
      <c r="Q141" s="154"/>
      <c r="R141" s="154"/>
      <c r="S141" s="154"/>
      <c r="T141" s="154"/>
      <c r="U141" s="154"/>
      <c r="V141" s="154"/>
      <c r="W141" s="154"/>
      <c r="X141" s="154"/>
      <c r="Y141" s="154"/>
      <c r="Z141" s="154"/>
      <c r="AA141" s="154"/>
    </row>
    <row r="142" spans="3:27" x14ac:dyDescent="0.3">
      <c r="C142" s="154"/>
      <c r="D142" s="154"/>
      <c r="E142" s="154"/>
      <c r="F142" s="154"/>
      <c r="G142" s="154"/>
      <c r="H142" s="154"/>
      <c r="I142" s="154"/>
      <c r="J142" s="154"/>
      <c r="K142" s="154"/>
      <c r="L142" s="154"/>
      <c r="M142" s="154"/>
      <c r="N142" s="154"/>
      <c r="O142" s="154"/>
      <c r="P142" s="154"/>
      <c r="Q142" s="154"/>
      <c r="R142" s="154"/>
      <c r="S142" s="154"/>
      <c r="T142" s="154"/>
      <c r="U142" s="154"/>
      <c r="V142" s="154"/>
      <c r="W142" s="154"/>
      <c r="X142" s="154"/>
      <c r="Y142" s="154"/>
      <c r="Z142" s="154"/>
      <c r="AA142" s="154"/>
    </row>
    <row r="143" spans="3:27" x14ac:dyDescent="0.3">
      <c r="C143" s="154"/>
      <c r="D143" s="154"/>
      <c r="E143" s="154"/>
      <c r="F143" s="154"/>
      <c r="G143" s="154"/>
      <c r="H143" s="154"/>
      <c r="I143" s="154"/>
      <c r="J143" s="154"/>
      <c r="K143" s="154"/>
      <c r="L143" s="154"/>
      <c r="M143" s="154"/>
      <c r="N143" s="154"/>
      <c r="O143" s="154"/>
      <c r="P143" s="154"/>
      <c r="Q143" s="154"/>
      <c r="R143" s="154"/>
      <c r="S143" s="154"/>
      <c r="T143" s="154"/>
      <c r="U143" s="154"/>
      <c r="V143" s="154"/>
      <c r="W143" s="154"/>
      <c r="X143" s="154"/>
      <c r="Y143" s="154"/>
      <c r="Z143" s="154"/>
      <c r="AA143" s="154"/>
    </row>
    <row r="144" spans="3:27" x14ac:dyDescent="0.3">
      <c r="C144" s="154"/>
      <c r="D144" s="154"/>
      <c r="E144" s="154"/>
      <c r="F144" s="154"/>
      <c r="G144" s="154"/>
      <c r="H144" s="154"/>
      <c r="I144" s="154"/>
      <c r="J144" s="154"/>
      <c r="K144" s="154"/>
      <c r="L144" s="154"/>
      <c r="M144" s="154"/>
      <c r="N144" s="154"/>
      <c r="O144" s="154"/>
      <c r="P144" s="154"/>
      <c r="Q144" s="154"/>
      <c r="R144" s="154"/>
      <c r="S144" s="154"/>
      <c r="T144" s="154"/>
      <c r="U144" s="154"/>
      <c r="V144" s="154"/>
      <c r="W144" s="154"/>
      <c r="X144" s="154"/>
      <c r="Y144" s="154"/>
      <c r="Z144" s="154"/>
      <c r="AA144" s="154"/>
    </row>
    <row r="145" spans="3:27" x14ac:dyDescent="0.3">
      <c r="C145" s="154"/>
      <c r="D145" s="154"/>
      <c r="E145" s="154"/>
      <c r="F145" s="154"/>
      <c r="G145" s="154"/>
      <c r="H145" s="154"/>
      <c r="I145" s="154"/>
      <c r="J145" s="154"/>
      <c r="K145" s="154"/>
      <c r="L145" s="154"/>
      <c r="M145" s="154"/>
      <c r="N145" s="154"/>
      <c r="O145" s="154"/>
      <c r="P145" s="154"/>
      <c r="Q145" s="154"/>
      <c r="R145" s="154"/>
      <c r="S145" s="154"/>
      <c r="T145" s="154"/>
      <c r="U145" s="154"/>
      <c r="V145" s="154"/>
      <c r="W145" s="154"/>
      <c r="X145" s="154"/>
      <c r="Y145" s="154"/>
      <c r="Z145" s="154"/>
      <c r="AA145" s="154"/>
    </row>
    <row r="146" spans="3:27" x14ac:dyDescent="0.3">
      <c r="C146" s="154"/>
      <c r="D146" s="154"/>
      <c r="E146" s="154"/>
      <c r="F146" s="154"/>
      <c r="G146" s="154"/>
      <c r="H146" s="154"/>
      <c r="I146" s="154"/>
      <c r="J146" s="154"/>
      <c r="K146" s="154"/>
      <c r="L146" s="154"/>
      <c r="M146" s="154"/>
      <c r="N146" s="154"/>
      <c r="O146" s="154"/>
      <c r="P146" s="154"/>
      <c r="Q146" s="154"/>
      <c r="R146" s="154"/>
      <c r="S146" s="154"/>
      <c r="T146" s="154"/>
      <c r="U146" s="154"/>
      <c r="V146" s="154"/>
      <c r="W146" s="154"/>
      <c r="X146" s="154"/>
      <c r="Y146" s="154"/>
      <c r="Z146" s="154"/>
      <c r="AA146" s="154"/>
    </row>
    <row r="147" spans="3:27" x14ac:dyDescent="0.3">
      <c r="C147" s="154"/>
      <c r="D147" s="154"/>
      <c r="E147" s="154"/>
      <c r="F147" s="154"/>
      <c r="G147" s="154"/>
      <c r="H147" s="154"/>
      <c r="I147" s="154"/>
      <c r="J147" s="154"/>
      <c r="K147" s="154"/>
      <c r="L147" s="154"/>
      <c r="M147" s="154"/>
      <c r="N147" s="154"/>
      <c r="O147" s="154"/>
      <c r="P147" s="154"/>
      <c r="Q147" s="154"/>
      <c r="R147" s="154"/>
      <c r="S147" s="154"/>
      <c r="T147" s="154"/>
      <c r="U147" s="154"/>
      <c r="V147" s="154"/>
      <c r="W147" s="154"/>
      <c r="X147" s="154"/>
      <c r="Y147" s="154"/>
      <c r="Z147" s="154"/>
      <c r="AA147" s="154"/>
    </row>
    <row r="148" spans="3:27" x14ac:dyDescent="0.3">
      <c r="C148" s="154"/>
      <c r="D148" s="154"/>
      <c r="E148" s="154"/>
      <c r="F148" s="154"/>
      <c r="G148" s="154"/>
      <c r="H148" s="154"/>
      <c r="I148" s="154"/>
      <c r="J148" s="154"/>
      <c r="K148" s="154"/>
      <c r="L148" s="154"/>
      <c r="M148" s="154"/>
      <c r="N148" s="154"/>
      <c r="O148" s="154"/>
      <c r="P148" s="154"/>
      <c r="Q148" s="154"/>
      <c r="R148" s="154"/>
      <c r="S148" s="154"/>
      <c r="T148" s="154"/>
      <c r="U148" s="154"/>
      <c r="V148" s="154"/>
      <c r="W148" s="154"/>
      <c r="X148" s="154"/>
      <c r="Y148" s="154"/>
      <c r="Z148" s="154"/>
      <c r="AA148" s="154"/>
    </row>
    <row r="149" spans="3:27" x14ac:dyDescent="0.3">
      <c r="C149" s="154"/>
      <c r="D149" s="154"/>
      <c r="E149" s="154"/>
      <c r="F149" s="154"/>
      <c r="G149" s="154"/>
      <c r="H149" s="154"/>
      <c r="I149" s="154"/>
      <c r="J149" s="154"/>
      <c r="K149" s="154"/>
      <c r="L149" s="154"/>
      <c r="M149" s="154"/>
      <c r="N149" s="154"/>
      <c r="O149" s="154"/>
      <c r="P149" s="154"/>
      <c r="Q149" s="154"/>
      <c r="R149" s="154"/>
      <c r="S149" s="154"/>
      <c r="T149" s="154"/>
      <c r="U149" s="154"/>
      <c r="V149" s="154"/>
      <c r="W149" s="154"/>
      <c r="X149" s="154"/>
      <c r="Y149" s="154"/>
      <c r="Z149" s="154"/>
      <c r="AA149" s="154"/>
    </row>
    <row r="150" spans="3:27" x14ac:dyDescent="0.3">
      <c r="C150" s="154"/>
      <c r="D150" s="154"/>
      <c r="E150" s="154"/>
      <c r="F150" s="154"/>
      <c r="G150" s="154"/>
      <c r="H150" s="154"/>
      <c r="I150" s="154"/>
      <c r="J150" s="154"/>
      <c r="K150" s="154"/>
      <c r="L150" s="154"/>
      <c r="M150" s="154"/>
      <c r="N150" s="154"/>
      <c r="O150" s="154"/>
      <c r="P150" s="154"/>
      <c r="Q150" s="154"/>
      <c r="R150" s="154"/>
      <c r="S150" s="154"/>
      <c r="T150" s="154"/>
      <c r="U150" s="154"/>
      <c r="V150" s="154"/>
      <c r="W150" s="154"/>
      <c r="X150" s="154"/>
      <c r="Y150" s="154"/>
      <c r="Z150" s="154"/>
      <c r="AA150" s="154"/>
    </row>
    <row r="151" spans="3:27" x14ac:dyDescent="0.3">
      <c r="C151" s="154"/>
      <c r="D151" s="154"/>
      <c r="E151" s="154"/>
      <c r="F151" s="154"/>
      <c r="G151" s="154"/>
      <c r="H151" s="154"/>
      <c r="I151" s="154"/>
      <c r="J151" s="154"/>
      <c r="K151" s="154"/>
      <c r="L151" s="154"/>
      <c r="M151" s="154"/>
      <c r="N151" s="154"/>
      <c r="O151" s="154"/>
      <c r="P151" s="154"/>
      <c r="Q151" s="154"/>
      <c r="R151" s="154"/>
      <c r="S151" s="154"/>
      <c r="T151" s="154"/>
      <c r="U151" s="154"/>
      <c r="V151" s="154"/>
      <c r="W151" s="154"/>
      <c r="X151" s="154"/>
      <c r="Y151" s="154"/>
      <c r="Z151" s="154"/>
      <c r="AA151" s="154"/>
    </row>
    <row r="152" spans="3:27" x14ac:dyDescent="0.3">
      <c r="C152" s="154"/>
      <c r="D152" s="154"/>
      <c r="E152" s="154"/>
      <c r="F152" s="154"/>
      <c r="G152" s="154"/>
      <c r="H152" s="154"/>
      <c r="I152" s="154"/>
      <c r="J152" s="154"/>
      <c r="K152" s="154"/>
      <c r="L152" s="154"/>
      <c r="M152" s="154"/>
      <c r="N152" s="154"/>
      <c r="O152" s="154"/>
      <c r="P152" s="154"/>
      <c r="Q152" s="154"/>
      <c r="R152" s="154"/>
      <c r="S152" s="154"/>
      <c r="T152" s="154"/>
      <c r="U152" s="154"/>
      <c r="V152" s="154"/>
      <c r="W152" s="154"/>
      <c r="X152" s="154"/>
      <c r="Y152" s="154"/>
      <c r="Z152" s="154"/>
      <c r="AA152" s="154"/>
    </row>
    <row r="153" spans="3:27" x14ac:dyDescent="0.3">
      <c r="C153" s="154"/>
      <c r="D153" s="154"/>
      <c r="E153" s="154"/>
      <c r="F153" s="154"/>
      <c r="G153" s="154"/>
      <c r="H153" s="154"/>
      <c r="I153" s="154"/>
      <c r="J153" s="154"/>
      <c r="K153" s="154"/>
      <c r="L153" s="154"/>
      <c r="M153" s="154"/>
      <c r="N153" s="154"/>
      <c r="O153" s="154"/>
      <c r="P153" s="154"/>
      <c r="Q153" s="154"/>
      <c r="R153" s="154"/>
      <c r="S153" s="154"/>
      <c r="T153" s="154"/>
      <c r="U153" s="154"/>
      <c r="V153" s="154"/>
      <c r="W153" s="154"/>
      <c r="X153" s="154"/>
      <c r="Y153" s="154"/>
      <c r="Z153" s="154"/>
      <c r="AA153" s="154"/>
    </row>
    <row r="154" spans="3:27" x14ac:dyDescent="0.3">
      <c r="C154" s="154"/>
      <c r="D154" s="154"/>
      <c r="E154" s="154"/>
      <c r="F154" s="154"/>
      <c r="G154" s="154"/>
      <c r="H154" s="154"/>
      <c r="I154" s="154"/>
      <c r="J154" s="154"/>
      <c r="K154" s="154"/>
      <c r="L154" s="154"/>
      <c r="M154" s="154"/>
      <c r="N154" s="154"/>
      <c r="O154" s="154"/>
      <c r="P154" s="154"/>
      <c r="Q154" s="154"/>
      <c r="R154" s="154"/>
      <c r="S154" s="154"/>
      <c r="T154" s="154"/>
      <c r="U154" s="154"/>
      <c r="V154" s="154"/>
      <c r="W154" s="154"/>
      <c r="X154" s="154"/>
      <c r="Y154" s="154"/>
      <c r="Z154" s="154"/>
      <c r="AA154" s="154"/>
    </row>
    <row r="155" spans="3:27" x14ac:dyDescent="0.3">
      <c r="C155" s="154"/>
      <c r="D155" s="154"/>
      <c r="E155" s="154"/>
      <c r="F155" s="154"/>
      <c r="G155" s="154"/>
      <c r="H155" s="154"/>
      <c r="I155" s="154"/>
      <c r="J155" s="154"/>
      <c r="K155" s="154"/>
      <c r="L155" s="154"/>
      <c r="M155" s="154"/>
      <c r="N155" s="154"/>
      <c r="O155" s="154"/>
      <c r="P155" s="154"/>
      <c r="Q155" s="154"/>
      <c r="R155" s="154"/>
      <c r="S155" s="154"/>
      <c r="T155" s="154"/>
      <c r="U155" s="154"/>
      <c r="V155" s="154"/>
      <c r="W155" s="154"/>
      <c r="X155" s="154"/>
      <c r="Y155" s="154"/>
      <c r="Z155" s="154"/>
      <c r="AA155" s="154"/>
    </row>
    <row r="156" spans="3:27" x14ac:dyDescent="0.3">
      <c r="C156" s="154"/>
      <c r="D156" s="154"/>
      <c r="E156" s="154"/>
      <c r="F156" s="154"/>
      <c r="G156" s="154"/>
      <c r="H156" s="154"/>
      <c r="I156" s="154"/>
      <c r="J156" s="154"/>
      <c r="K156" s="154"/>
      <c r="L156" s="154"/>
      <c r="M156" s="154"/>
      <c r="N156" s="154"/>
      <c r="O156" s="154"/>
      <c r="P156" s="154"/>
      <c r="Q156" s="154"/>
      <c r="R156" s="154"/>
      <c r="S156" s="154"/>
      <c r="T156" s="154"/>
      <c r="U156" s="154"/>
      <c r="V156" s="154"/>
      <c r="W156" s="154"/>
      <c r="X156" s="154"/>
      <c r="Y156" s="154"/>
      <c r="Z156" s="154"/>
      <c r="AA156" s="154"/>
    </row>
    <row r="157" spans="3:27" x14ac:dyDescent="0.3">
      <c r="C157" s="154"/>
      <c r="D157" s="154"/>
      <c r="E157" s="154"/>
      <c r="F157" s="154"/>
      <c r="G157" s="154"/>
      <c r="H157" s="154"/>
      <c r="I157" s="154"/>
      <c r="J157" s="154"/>
      <c r="K157" s="154"/>
      <c r="L157" s="154"/>
      <c r="M157" s="154"/>
      <c r="N157" s="154"/>
      <c r="O157" s="154"/>
      <c r="P157" s="154"/>
      <c r="Q157" s="154"/>
      <c r="R157" s="154"/>
      <c r="S157" s="154"/>
      <c r="T157" s="154"/>
      <c r="U157" s="154"/>
      <c r="V157" s="154"/>
      <c r="W157" s="154"/>
      <c r="X157" s="154"/>
      <c r="Y157" s="154"/>
      <c r="Z157" s="154"/>
      <c r="AA157" s="154"/>
    </row>
    <row r="158" spans="3:27" x14ac:dyDescent="0.3">
      <c r="C158" s="154"/>
      <c r="D158" s="154"/>
      <c r="E158" s="154"/>
      <c r="F158" s="154"/>
      <c r="G158" s="154"/>
      <c r="H158" s="154"/>
      <c r="I158" s="154"/>
      <c r="J158" s="154"/>
      <c r="K158" s="154"/>
      <c r="L158" s="154"/>
      <c r="M158" s="154"/>
      <c r="N158" s="154"/>
      <c r="O158" s="154"/>
      <c r="P158" s="154"/>
      <c r="Q158" s="154"/>
      <c r="R158" s="154"/>
      <c r="S158" s="154"/>
      <c r="T158" s="154"/>
      <c r="U158" s="154"/>
      <c r="V158" s="154"/>
      <c r="W158" s="154"/>
      <c r="X158" s="154"/>
      <c r="Y158" s="154"/>
      <c r="Z158" s="154"/>
      <c r="AA158" s="154"/>
    </row>
    <row r="159" spans="3:27" x14ac:dyDescent="0.3">
      <c r="C159" s="154"/>
      <c r="D159" s="154"/>
      <c r="E159" s="154"/>
      <c r="F159" s="154"/>
      <c r="G159" s="154"/>
      <c r="H159" s="154"/>
      <c r="I159" s="154"/>
      <c r="J159" s="154"/>
      <c r="K159" s="154"/>
      <c r="L159" s="154"/>
      <c r="M159" s="154"/>
      <c r="N159" s="154"/>
      <c r="O159" s="154"/>
      <c r="P159" s="154"/>
      <c r="Q159" s="154"/>
      <c r="R159" s="154"/>
      <c r="S159" s="154"/>
      <c r="T159" s="154"/>
      <c r="U159" s="154"/>
      <c r="V159" s="154"/>
      <c r="W159" s="154"/>
      <c r="X159" s="154"/>
      <c r="Y159" s="154"/>
      <c r="Z159" s="154"/>
      <c r="AA159" s="154"/>
    </row>
    <row r="160" spans="3:27" x14ac:dyDescent="0.3">
      <c r="C160" s="154"/>
      <c r="D160" s="154"/>
      <c r="E160" s="154"/>
      <c r="F160" s="154"/>
      <c r="G160" s="154"/>
      <c r="H160" s="154"/>
      <c r="I160" s="154"/>
      <c r="J160" s="154"/>
      <c r="K160" s="154"/>
      <c r="L160" s="154"/>
      <c r="M160" s="154"/>
      <c r="N160" s="154"/>
      <c r="O160" s="154"/>
      <c r="P160" s="154"/>
      <c r="Q160" s="154"/>
      <c r="R160" s="154"/>
      <c r="S160" s="154"/>
      <c r="T160" s="154"/>
      <c r="U160" s="154"/>
      <c r="V160" s="154"/>
      <c r="W160" s="154"/>
      <c r="X160" s="154"/>
      <c r="Y160" s="154"/>
      <c r="Z160" s="154"/>
      <c r="AA160" s="154"/>
    </row>
    <row r="161" spans="3:27" x14ac:dyDescent="0.3">
      <c r="C161" s="154"/>
      <c r="D161" s="154"/>
      <c r="E161" s="154"/>
      <c r="F161" s="154"/>
      <c r="G161" s="154"/>
      <c r="H161" s="154"/>
      <c r="I161" s="154"/>
      <c r="J161" s="154"/>
      <c r="K161" s="154"/>
      <c r="L161" s="154"/>
      <c r="M161" s="154"/>
      <c r="N161" s="154"/>
      <c r="O161" s="154"/>
      <c r="P161" s="154"/>
      <c r="Q161" s="154"/>
      <c r="R161" s="154"/>
      <c r="S161" s="154"/>
      <c r="T161" s="154"/>
      <c r="U161" s="154"/>
      <c r="V161" s="154"/>
      <c r="W161" s="154"/>
      <c r="X161" s="154"/>
      <c r="Y161" s="154"/>
      <c r="Z161" s="154"/>
      <c r="AA161" s="154"/>
    </row>
    <row r="162" spans="3:27" x14ac:dyDescent="0.3">
      <c r="C162" s="154"/>
      <c r="D162" s="154"/>
      <c r="E162" s="154"/>
      <c r="F162" s="154"/>
      <c r="G162" s="154"/>
      <c r="H162" s="154"/>
      <c r="I162" s="154"/>
      <c r="J162" s="154"/>
      <c r="K162" s="154"/>
      <c r="L162" s="154"/>
      <c r="M162" s="154"/>
      <c r="N162" s="154"/>
      <c r="O162" s="154"/>
      <c r="P162" s="154"/>
      <c r="Q162" s="154"/>
      <c r="R162" s="154"/>
      <c r="S162" s="154"/>
      <c r="T162" s="154"/>
      <c r="U162" s="154"/>
      <c r="V162" s="154"/>
      <c r="W162" s="154"/>
      <c r="X162" s="154"/>
      <c r="Y162" s="154"/>
      <c r="Z162" s="154"/>
      <c r="AA162" s="154"/>
    </row>
    <row r="163" spans="3:27" x14ac:dyDescent="0.3">
      <c r="C163" s="154"/>
      <c r="D163" s="154"/>
      <c r="E163" s="154"/>
      <c r="F163" s="154"/>
      <c r="G163" s="154"/>
      <c r="H163" s="154"/>
      <c r="I163" s="154"/>
      <c r="J163" s="154"/>
      <c r="K163" s="154"/>
      <c r="L163" s="154"/>
      <c r="M163" s="154"/>
      <c r="N163" s="154"/>
      <c r="O163" s="154"/>
      <c r="P163" s="154"/>
      <c r="Q163" s="154"/>
      <c r="R163" s="154"/>
      <c r="S163" s="154"/>
      <c r="T163" s="154"/>
      <c r="U163" s="154"/>
      <c r="V163" s="154"/>
      <c r="W163" s="154"/>
      <c r="X163" s="154"/>
      <c r="Y163" s="154"/>
      <c r="Z163" s="154"/>
      <c r="AA163" s="154"/>
    </row>
    <row r="164" spans="3:27" x14ac:dyDescent="0.3">
      <c r="C164" s="154"/>
      <c r="D164" s="154"/>
      <c r="E164" s="154"/>
      <c r="F164" s="154"/>
      <c r="G164" s="154"/>
      <c r="H164" s="154"/>
      <c r="I164" s="154"/>
      <c r="J164" s="154"/>
      <c r="K164" s="154"/>
      <c r="L164" s="154"/>
      <c r="M164" s="154"/>
      <c r="N164" s="154"/>
      <c r="O164" s="154"/>
      <c r="P164" s="154"/>
      <c r="Q164" s="154"/>
      <c r="R164" s="154"/>
      <c r="S164" s="154"/>
      <c r="T164" s="154"/>
      <c r="U164" s="154"/>
      <c r="V164" s="154"/>
      <c r="W164" s="154"/>
      <c r="X164" s="154"/>
      <c r="Y164" s="154"/>
      <c r="Z164" s="154"/>
      <c r="AA164" s="154"/>
    </row>
    <row r="165" spans="3:27" x14ac:dyDescent="0.3">
      <c r="C165" s="154"/>
      <c r="D165" s="154"/>
      <c r="E165" s="154"/>
      <c r="F165" s="154"/>
      <c r="G165" s="154"/>
      <c r="H165" s="154"/>
      <c r="I165" s="154"/>
      <c r="J165" s="154"/>
      <c r="K165" s="154"/>
      <c r="L165" s="154"/>
      <c r="M165" s="154"/>
      <c r="N165" s="154"/>
      <c r="O165" s="154"/>
      <c r="P165" s="154"/>
      <c r="Q165" s="154"/>
      <c r="R165" s="154"/>
      <c r="S165" s="154"/>
      <c r="T165" s="154"/>
      <c r="U165" s="154"/>
      <c r="V165" s="154"/>
      <c r="W165" s="154"/>
      <c r="X165" s="154"/>
      <c r="Y165" s="154"/>
      <c r="Z165" s="154"/>
      <c r="AA165" s="154"/>
    </row>
    <row r="166" spans="3:27" x14ac:dyDescent="0.3">
      <c r="C166" s="154"/>
      <c r="D166" s="154"/>
      <c r="E166" s="154"/>
      <c r="F166" s="154"/>
      <c r="G166" s="154"/>
      <c r="H166" s="154"/>
      <c r="I166" s="154"/>
      <c r="J166" s="154"/>
      <c r="K166" s="154"/>
      <c r="L166" s="154"/>
      <c r="M166" s="154"/>
      <c r="N166" s="154"/>
      <c r="O166" s="154"/>
      <c r="P166" s="154"/>
      <c r="Q166" s="154"/>
      <c r="R166" s="154"/>
      <c r="S166" s="154"/>
      <c r="T166" s="154"/>
      <c r="U166" s="154"/>
      <c r="V166" s="154"/>
      <c r="W166" s="154"/>
      <c r="X166" s="154"/>
      <c r="Y166" s="154"/>
      <c r="Z166" s="154"/>
      <c r="AA166" s="154"/>
    </row>
    <row r="167" spans="3:27" x14ac:dyDescent="0.3">
      <c r="C167" s="154"/>
      <c r="D167" s="154"/>
      <c r="E167" s="154"/>
      <c r="F167" s="154"/>
      <c r="G167" s="154"/>
      <c r="H167" s="154"/>
      <c r="I167" s="154"/>
      <c r="J167" s="154"/>
      <c r="K167" s="154"/>
      <c r="L167" s="154"/>
      <c r="M167" s="154"/>
      <c r="N167" s="154"/>
      <c r="O167" s="154"/>
      <c r="P167" s="154"/>
      <c r="Q167" s="154"/>
      <c r="R167" s="154"/>
      <c r="S167" s="154"/>
      <c r="T167" s="154"/>
      <c r="U167" s="154"/>
      <c r="V167" s="154"/>
      <c r="W167" s="154"/>
      <c r="X167" s="154"/>
      <c r="Y167" s="154"/>
      <c r="Z167" s="154"/>
      <c r="AA167" s="154"/>
    </row>
    <row r="168" spans="3:27" x14ac:dyDescent="0.3">
      <c r="C168" s="154"/>
      <c r="D168" s="154"/>
      <c r="E168" s="154"/>
      <c r="F168" s="154"/>
      <c r="G168" s="154"/>
      <c r="H168" s="154"/>
      <c r="I168" s="154"/>
      <c r="J168" s="154"/>
      <c r="K168" s="154"/>
      <c r="L168" s="154"/>
      <c r="M168" s="154"/>
      <c r="N168" s="154"/>
      <c r="O168" s="154"/>
      <c r="P168" s="154"/>
      <c r="Q168" s="154"/>
      <c r="R168" s="154"/>
      <c r="S168" s="154"/>
      <c r="T168" s="154"/>
      <c r="U168" s="154"/>
      <c r="V168" s="154"/>
      <c r="W168" s="154"/>
      <c r="X168" s="154"/>
      <c r="Y168" s="154"/>
      <c r="Z168" s="154"/>
      <c r="AA168" s="154"/>
    </row>
    <row r="169" spans="3:27" x14ac:dyDescent="0.3">
      <c r="C169" s="154"/>
      <c r="D169" s="154"/>
      <c r="E169" s="154"/>
      <c r="F169" s="154"/>
      <c r="G169" s="154"/>
      <c r="H169" s="154"/>
      <c r="I169" s="154"/>
      <c r="J169" s="154"/>
      <c r="K169" s="154"/>
      <c r="L169" s="154"/>
      <c r="M169" s="154"/>
      <c r="N169" s="154"/>
      <c r="O169" s="154"/>
      <c r="P169" s="154"/>
      <c r="Q169" s="154"/>
      <c r="R169" s="154"/>
      <c r="S169" s="154"/>
      <c r="T169" s="154"/>
      <c r="U169" s="154"/>
      <c r="V169" s="154"/>
      <c r="W169" s="154"/>
      <c r="X169" s="154"/>
      <c r="Y169" s="154"/>
      <c r="Z169" s="154"/>
      <c r="AA169" s="154"/>
    </row>
    <row r="170" spans="3:27" x14ac:dyDescent="0.3">
      <c r="C170" s="154"/>
      <c r="D170" s="154"/>
      <c r="E170" s="154"/>
      <c r="F170" s="154"/>
      <c r="G170" s="154"/>
      <c r="H170" s="154"/>
      <c r="I170" s="154"/>
      <c r="J170" s="154"/>
      <c r="K170" s="154"/>
      <c r="L170" s="154"/>
      <c r="M170" s="154"/>
      <c r="N170" s="154"/>
      <c r="O170" s="154"/>
      <c r="P170" s="154"/>
      <c r="Q170" s="154"/>
      <c r="R170" s="154"/>
      <c r="S170" s="154"/>
      <c r="T170" s="154"/>
      <c r="U170" s="154"/>
      <c r="V170" s="154"/>
      <c r="W170" s="154"/>
      <c r="X170" s="154"/>
      <c r="Y170" s="154"/>
      <c r="Z170" s="154"/>
      <c r="AA170" s="154"/>
    </row>
    <row r="171" spans="3:27" x14ac:dyDescent="0.3">
      <c r="C171" s="154"/>
      <c r="D171" s="154"/>
      <c r="E171" s="154"/>
      <c r="F171" s="154"/>
      <c r="G171" s="154"/>
      <c r="H171" s="154"/>
      <c r="I171" s="154"/>
      <c r="J171" s="154"/>
      <c r="K171" s="154"/>
      <c r="L171" s="154"/>
      <c r="M171" s="154"/>
      <c r="N171" s="154"/>
      <c r="O171" s="154"/>
      <c r="P171" s="154"/>
      <c r="Q171" s="154"/>
      <c r="R171" s="154"/>
      <c r="S171" s="154"/>
      <c r="T171" s="154"/>
      <c r="U171" s="154"/>
      <c r="V171" s="154"/>
      <c r="W171" s="154"/>
      <c r="X171" s="154"/>
      <c r="Y171" s="154"/>
      <c r="Z171" s="154"/>
      <c r="AA171" s="154"/>
    </row>
    <row r="172" spans="3:27" x14ac:dyDescent="0.3">
      <c r="C172" s="154"/>
      <c r="D172" s="154"/>
      <c r="E172" s="154"/>
      <c r="F172" s="154"/>
      <c r="G172" s="154"/>
      <c r="H172" s="154"/>
      <c r="I172" s="154"/>
      <c r="J172" s="154"/>
      <c r="K172" s="154"/>
      <c r="L172" s="154"/>
      <c r="M172" s="154"/>
      <c r="N172" s="154"/>
      <c r="O172" s="154"/>
      <c r="P172" s="154"/>
      <c r="Q172" s="154"/>
      <c r="R172" s="154"/>
      <c r="S172" s="154"/>
      <c r="T172" s="154"/>
      <c r="U172" s="154"/>
      <c r="V172" s="154"/>
      <c r="W172" s="154"/>
      <c r="X172" s="154"/>
      <c r="Y172" s="154"/>
      <c r="Z172" s="154"/>
      <c r="AA172" s="154"/>
    </row>
    <row r="173" spans="3:27" x14ac:dyDescent="0.3">
      <c r="C173" s="154"/>
      <c r="D173" s="154"/>
      <c r="E173" s="154"/>
      <c r="F173" s="154"/>
      <c r="G173" s="154"/>
      <c r="H173" s="154"/>
      <c r="I173" s="154"/>
      <c r="J173" s="154"/>
      <c r="K173" s="154"/>
      <c r="L173" s="154"/>
      <c r="M173" s="154"/>
      <c r="N173" s="154"/>
      <c r="O173" s="154"/>
      <c r="P173" s="154"/>
      <c r="Q173" s="154"/>
      <c r="R173" s="154"/>
      <c r="S173" s="154"/>
      <c r="T173" s="154"/>
      <c r="U173" s="154"/>
      <c r="V173" s="154"/>
      <c r="W173" s="154"/>
      <c r="X173" s="154"/>
      <c r="Y173" s="154"/>
      <c r="Z173" s="154"/>
      <c r="AA173" s="154"/>
    </row>
    <row r="174" spans="3:27" x14ac:dyDescent="0.3">
      <c r="C174" s="154"/>
      <c r="D174" s="154"/>
      <c r="E174" s="154"/>
      <c r="F174" s="154"/>
      <c r="G174" s="154"/>
      <c r="H174" s="154"/>
      <c r="I174" s="154"/>
      <c r="J174" s="154"/>
      <c r="K174" s="154"/>
      <c r="L174" s="154"/>
      <c r="M174" s="154"/>
      <c r="N174" s="154"/>
      <c r="O174" s="154"/>
      <c r="P174" s="154"/>
      <c r="Q174" s="154"/>
      <c r="R174" s="154"/>
      <c r="S174" s="154"/>
      <c r="T174" s="154"/>
      <c r="U174" s="154"/>
      <c r="V174" s="154"/>
      <c r="W174" s="154"/>
      <c r="X174" s="154"/>
      <c r="Y174" s="154"/>
      <c r="Z174" s="154"/>
      <c r="AA174" s="154"/>
    </row>
    <row r="175" spans="3:27" x14ac:dyDescent="0.3">
      <c r="C175" s="154"/>
      <c r="D175" s="154"/>
      <c r="E175" s="154"/>
      <c r="F175" s="154"/>
      <c r="G175" s="154"/>
      <c r="H175" s="154"/>
      <c r="I175" s="154"/>
      <c r="J175" s="154"/>
      <c r="K175" s="154"/>
      <c r="L175" s="154"/>
      <c r="M175" s="154"/>
      <c r="N175" s="154"/>
      <c r="O175" s="154"/>
      <c r="P175" s="154"/>
      <c r="Q175" s="154"/>
      <c r="R175" s="154"/>
      <c r="S175" s="154"/>
      <c r="T175" s="154"/>
      <c r="U175" s="154"/>
      <c r="V175" s="154"/>
      <c r="W175" s="154"/>
      <c r="X175" s="154"/>
      <c r="Y175" s="154"/>
      <c r="Z175" s="154"/>
      <c r="AA175" s="154"/>
    </row>
    <row r="176" spans="3:27" x14ac:dyDescent="0.3">
      <c r="C176" s="154"/>
      <c r="D176" s="154"/>
      <c r="E176" s="154"/>
      <c r="F176" s="154"/>
      <c r="G176" s="154"/>
      <c r="H176" s="154"/>
      <c r="I176" s="154"/>
      <c r="J176" s="154"/>
      <c r="K176" s="154"/>
      <c r="L176" s="154"/>
      <c r="M176" s="154"/>
      <c r="N176" s="154"/>
      <c r="O176" s="154"/>
      <c r="P176" s="154"/>
      <c r="Q176" s="154"/>
      <c r="R176" s="154"/>
      <c r="S176" s="154"/>
      <c r="T176" s="154"/>
      <c r="U176" s="154"/>
      <c r="V176" s="154"/>
      <c r="W176" s="154"/>
      <c r="X176" s="154"/>
      <c r="Y176" s="154"/>
      <c r="Z176" s="154"/>
      <c r="AA176" s="154"/>
    </row>
    <row r="177" spans="3:27" x14ac:dyDescent="0.3">
      <c r="C177" s="154"/>
      <c r="D177" s="154"/>
      <c r="E177" s="154"/>
      <c r="F177" s="154"/>
      <c r="G177" s="154"/>
      <c r="H177" s="154"/>
      <c r="I177" s="154"/>
      <c r="J177" s="154"/>
      <c r="K177" s="154"/>
      <c r="L177" s="154"/>
      <c r="M177" s="154"/>
      <c r="N177" s="154"/>
      <c r="O177" s="154"/>
      <c r="P177" s="154"/>
      <c r="Q177" s="154"/>
      <c r="R177" s="154"/>
      <c r="S177" s="154"/>
      <c r="T177" s="154"/>
      <c r="U177" s="154"/>
      <c r="V177" s="154"/>
      <c r="W177" s="154"/>
      <c r="X177" s="154"/>
      <c r="Y177" s="154"/>
      <c r="Z177" s="154"/>
      <c r="AA177" s="154"/>
    </row>
    <row r="178" spans="3:27" x14ac:dyDescent="0.3">
      <c r="C178" s="154"/>
      <c r="D178" s="154"/>
      <c r="E178" s="154"/>
      <c r="F178" s="154"/>
      <c r="G178" s="154"/>
      <c r="H178" s="154"/>
      <c r="I178" s="154"/>
      <c r="J178" s="154"/>
      <c r="K178" s="154"/>
      <c r="L178" s="154"/>
      <c r="M178" s="154"/>
      <c r="N178" s="154"/>
      <c r="O178" s="154"/>
      <c r="P178" s="154"/>
      <c r="Q178" s="154"/>
      <c r="R178" s="154"/>
      <c r="S178" s="154"/>
      <c r="T178" s="154"/>
      <c r="U178" s="154"/>
      <c r="V178" s="154"/>
      <c r="W178" s="154"/>
      <c r="X178" s="154"/>
      <c r="Y178" s="154"/>
      <c r="Z178" s="154"/>
      <c r="AA178" s="154"/>
    </row>
    <row r="179" spans="3:27" x14ac:dyDescent="0.3">
      <c r="C179" s="154"/>
      <c r="D179" s="154"/>
      <c r="E179" s="154"/>
      <c r="F179" s="154"/>
      <c r="G179" s="154"/>
      <c r="H179" s="154"/>
      <c r="I179" s="154"/>
      <c r="J179" s="154"/>
      <c r="K179" s="154"/>
      <c r="L179" s="154"/>
      <c r="M179" s="154"/>
      <c r="N179" s="154"/>
      <c r="O179" s="154"/>
      <c r="P179" s="154"/>
      <c r="Q179" s="154"/>
      <c r="R179" s="154"/>
      <c r="S179" s="154"/>
      <c r="T179" s="154"/>
      <c r="U179" s="154"/>
      <c r="V179" s="154"/>
      <c r="W179" s="154"/>
      <c r="X179" s="154"/>
      <c r="Y179" s="154"/>
      <c r="Z179" s="154"/>
      <c r="AA179" s="154"/>
    </row>
    <row r="180" spans="3:27" x14ac:dyDescent="0.3">
      <c r="C180" s="154"/>
      <c r="D180" s="154"/>
      <c r="E180" s="154"/>
      <c r="F180" s="154"/>
      <c r="G180" s="154"/>
      <c r="H180" s="154"/>
      <c r="I180" s="154"/>
      <c r="J180" s="154"/>
      <c r="K180" s="154"/>
      <c r="L180" s="154"/>
      <c r="M180" s="154"/>
      <c r="N180" s="154"/>
      <c r="O180" s="154"/>
      <c r="P180" s="154"/>
      <c r="Q180" s="154"/>
      <c r="R180" s="154"/>
      <c r="S180" s="154"/>
      <c r="T180" s="154"/>
      <c r="U180" s="154"/>
      <c r="V180" s="154"/>
      <c r="W180" s="154"/>
      <c r="X180" s="154"/>
      <c r="Y180" s="154"/>
      <c r="Z180" s="154"/>
      <c r="AA180" s="154"/>
    </row>
    <row r="181" spans="3:27" x14ac:dyDescent="0.3">
      <c r="C181" s="154"/>
      <c r="D181" s="154"/>
      <c r="E181" s="154"/>
      <c r="F181" s="154"/>
      <c r="G181" s="154"/>
      <c r="H181" s="154"/>
      <c r="I181" s="154"/>
      <c r="J181" s="154"/>
      <c r="K181" s="154"/>
      <c r="L181" s="154"/>
      <c r="M181" s="154"/>
      <c r="N181" s="154"/>
      <c r="O181" s="154"/>
      <c r="P181" s="154"/>
      <c r="Q181" s="154"/>
      <c r="R181" s="154"/>
      <c r="S181" s="154"/>
      <c r="T181" s="154"/>
      <c r="U181" s="154"/>
      <c r="V181" s="154"/>
      <c r="W181" s="154"/>
      <c r="X181" s="154"/>
      <c r="Y181" s="154"/>
      <c r="Z181" s="154"/>
      <c r="AA181" s="154"/>
    </row>
    <row r="182" spans="3:27" x14ac:dyDescent="0.3">
      <c r="C182" s="154"/>
      <c r="D182" s="154"/>
      <c r="E182" s="154"/>
      <c r="F182" s="154"/>
      <c r="G182" s="154"/>
      <c r="H182" s="154"/>
      <c r="I182" s="154"/>
      <c r="J182" s="154"/>
      <c r="K182" s="154"/>
      <c r="L182" s="154"/>
      <c r="M182" s="154"/>
      <c r="N182" s="154"/>
      <c r="O182" s="154"/>
      <c r="P182" s="154"/>
      <c r="Q182" s="154"/>
      <c r="R182" s="154"/>
      <c r="S182" s="154"/>
      <c r="T182" s="154"/>
      <c r="U182" s="154"/>
      <c r="V182" s="154"/>
      <c r="W182" s="154"/>
      <c r="X182" s="154"/>
      <c r="Y182" s="154"/>
      <c r="Z182" s="154"/>
      <c r="AA182" s="154"/>
    </row>
    <row r="183" spans="3:27" x14ac:dyDescent="0.3">
      <c r="C183" s="154"/>
      <c r="D183" s="154"/>
      <c r="E183" s="154"/>
      <c r="F183" s="154"/>
      <c r="G183" s="154"/>
      <c r="H183" s="154"/>
      <c r="I183" s="154"/>
      <c r="J183" s="154"/>
      <c r="K183" s="154"/>
      <c r="L183" s="154"/>
      <c r="M183" s="154"/>
      <c r="N183" s="154"/>
      <c r="O183" s="154"/>
      <c r="P183" s="154"/>
      <c r="Q183" s="154"/>
      <c r="R183" s="154"/>
      <c r="S183" s="154"/>
      <c r="T183" s="154"/>
      <c r="U183" s="154"/>
      <c r="V183" s="154"/>
      <c r="W183" s="154"/>
      <c r="X183" s="154"/>
      <c r="Y183" s="154"/>
      <c r="Z183" s="154"/>
      <c r="AA183" s="154"/>
    </row>
    <row r="184" spans="3:27" x14ac:dyDescent="0.3">
      <c r="C184" s="154"/>
      <c r="D184" s="154"/>
      <c r="E184" s="154"/>
      <c r="F184" s="154"/>
      <c r="G184" s="154"/>
      <c r="H184" s="154"/>
      <c r="I184" s="154"/>
      <c r="J184" s="154"/>
      <c r="K184" s="154"/>
      <c r="L184" s="154"/>
      <c r="M184" s="154"/>
      <c r="N184" s="154"/>
      <c r="O184" s="154"/>
      <c r="P184" s="154"/>
      <c r="Q184" s="154"/>
      <c r="R184" s="154"/>
      <c r="S184" s="154"/>
      <c r="T184" s="154"/>
      <c r="U184" s="154"/>
      <c r="V184" s="154"/>
      <c r="W184" s="154"/>
      <c r="X184" s="154"/>
      <c r="Y184" s="154"/>
      <c r="Z184" s="154"/>
      <c r="AA184" s="154"/>
    </row>
    <row r="185" spans="3:27" x14ac:dyDescent="0.3">
      <c r="C185" s="154"/>
      <c r="D185" s="154"/>
      <c r="E185" s="154"/>
      <c r="F185" s="154"/>
      <c r="G185" s="154"/>
      <c r="H185" s="154"/>
      <c r="I185" s="154"/>
      <c r="J185" s="154"/>
      <c r="K185" s="154"/>
      <c r="L185" s="154"/>
      <c r="M185" s="154"/>
      <c r="N185" s="154"/>
      <c r="O185" s="154"/>
      <c r="P185" s="154"/>
      <c r="Q185" s="154"/>
      <c r="R185" s="154"/>
      <c r="S185" s="154"/>
      <c r="T185" s="154"/>
      <c r="U185" s="154"/>
      <c r="V185" s="154"/>
      <c r="W185" s="154"/>
      <c r="X185" s="154"/>
      <c r="Y185" s="154"/>
      <c r="Z185" s="154"/>
      <c r="AA185" s="154"/>
    </row>
    <row r="186" spans="3:27" x14ac:dyDescent="0.3">
      <c r="C186" s="154"/>
      <c r="D186" s="154"/>
      <c r="E186" s="154"/>
      <c r="F186" s="154"/>
      <c r="G186" s="154"/>
      <c r="H186" s="154"/>
      <c r="I186" s="154"/>
      <c r="J186" s="154"/>
      <c r="K186" s="154"/>
      <c r="L186" s="154"/>
      <c r="M186" s="154"/>
      <c r="N186" s="154"/>
      <c r="O186" s="154"/>
      <c r="P186" s="154"/>
      <c r="Q186" s="154"/>
      <c r="R186" s="154"/>
      <c r="S186" s="154"/>
      <c r="T186" s="154"/>
      <c r="U186" s="154"/>
      <c r="V186" s="154"/>
      <c r="W186" s="154"/>
      <c r="X186" s="154"/>
      <c r="Y186" s="154"/>
      <c r="Z186" s="154"/>
      <c r="AA186" s="154"/>
    </row>
    <row r="187" spans="3:27" x14ac:dyDescent="0.3">
      <c r="C187" s="154"/>
      <c r="D187" s="154"/>
      <c r="E187" s="154"/>
      <c r="F187" s="154"/>
      <c r="G187" s="154"/>
      <c r="H187" s="154"/>
      <c r="I187" s="154"/>
      <c r="J187" s="154"/>
      <c r="K187" s="154"/>
      <c r="L187" s="154"/>
      <c r="M187" s="154"/>
      <c r="N187" s="154"/>
      <c r="O187" s="154"/>
      <c r="P187" s="154"/>
      <c r="Q187" s="154"/>
      <c r="R187" s="154"/>
      <c r="S187" s="154"/>
      <c r="T187" s="154"/>
      <c r="U187" s="154"/>
      <c r="V187" s="154"/>
      <c r="W187" s="154"/>
      <c r="X187" s="154"/>
      <c r="Y187" s="154"/>
      <c r="Z187" s="154"/>
      <c r="AA187" s="154"/>
    </row>
    <row r="188" spans="3:27" x14ac:dyDescent="0.3">
      <c r="C188" s="154"/>
      <c r="D188" s="154"/>
      <c r="E188" s="154"/>
      <c r="F188" s="154"/>
      <c r="G188" s="154"/>
      <c r="H188" s="154"/>
      <c r="I188" s="154"/>
      <c r="J188" s="154"/>
      <c r="K188" s="154"/>
      <c r="L188" s="154"/>
      <c r="M188" s="154"/>
      <c r="N188" s="154"/>
      <c r="O188" s="154"/>
      <c r="P188" s="154"/>
      <c r="Q188" s="154"/>
      <c r="R188" s="154"/>
      <c r="S188" s="154"/>
      <c r="T188" s="154"/>
      <c r="U188" s="154"/>
      <c r="V188" s="154"/>
      <c r="W188" s="154"/>
      <c r="X188" s="154"/>
      <c r="Y188" s="154"/>
      <c r="Z188" s="154"/>
      <c r="AA188" s="154"/>
    </row>
    <row r="189" spans="3:27" x14ac:dyDescent="0.3">
      <c r="C189" s="154"/>
      <c r="D189" s="154"/>
      <c r="E189" s="154"/>
      <c r="F189" s="154"/>
      <c r="G189" s="154"/>
      <c r="H189" s="154"/>
      <c r="I189" s="154"/>
      <c r="J189" s="154"/>
      <c r="K189" s="154"/>
      <c r="L189" s="154"/>
      <c r="M189" s="154"/>
      <c r="N189" s="154"/>
      <c r="O189" s="154"/>
      <c r="P189" s="154"/>
      <c r="Q189" s="154"/>
      <c r="R189" s="154"/>
      <c r="S189" s="154"/>
      <c r="T189" s="154"/>
      <c r="U189" s="154"/>
      <c r="V189" s="154"/>
      <c r="W189" s="154"/>
      <c r="X189" s="154"/>
      <c r="Y189" s="154"/>
      <c r="Z189" s="154"/>
      <c r="AA189" s="154"/>
    </row>
    <row r="190" spans="3:27" x14ac:dyDescent="0.3">
      <c r="C190" s="154"/>
      <c r="D190" s="154"/>
      <c r="E190" s="154"/>
      <c r="F190" s="154"/>
      <c r="G190" s="154"/>
      <c r="H190" s="154"/>
      <c r="I190" s="154"/>
      <c r="J190" s="154"/>
      <c r="K190" s="154"/>
      <c r="L190" s="154"/>
      <c r="M190" s="154"/>
      <c r="N190" s="154"/>
      <c r="O190" s="154"/>
      <c r="P190" s="154"/>
      <c r="Q190" s="154"/>
      <c r="R190" s="154"/>
      <c r="S190" s="154"/>
      <c r="T190" s="154"/>
      <c r="U190" s="154"/>
      <c r="V190" s="154"/>
      <c r="W190" s="154"/>
      <c r="X190" s="154"/>
      <c r="Y190" s="154"/>
      <c r="Z190" s="154"/>
      <c r="AA190" s="154"/>
    </row>
    <row r="191" spans="3:27" x14ac:dyDescent="0.3">
      <c r="C191" s="154"/>
      <c r="D191" s="154"/>
      <c r="E191" s="154"/>
      <c r="F191" s="154"/>
      <c r="G191" s="154"/>
      <c r="H191" s="154"/>
      <c r="I191" s="154"/>
      <c r="J191" s="154"/>
      <c r="K191" s="154"/>
      <c r="L191" s="154"/>
      <c r="M191" s="154"/>
      <c r="N191" s="154"/>
      <c r="O191" s="154"/>
      <c r="P191" s="154"/>
      <c r="Q191" s="154"/>
      <c r="R191" s="154"/>
      <c r="S191" s="154"/>
      <c r="T191" s="154"/>
      <c r="U191" s="154"/>
      <c r="V191" s="154"/>
      <c r="W191" s="154"/>
      <c r="X191" s="154"/>
      <c r="Y191" s="154"/>
      <c r="Z191" s="154"/>
      <c r="AA191" s="154"/>
    </row>
    <row r="192" spans="3:27" x14ac:dyDescent="0.3">
      <c r="C192" s="154"/>
      <c r="D192" s="154"/>
      <c r="E192" s="154"/>
      <c r="F192" s="154"/>
      <c r="G192" s="154"/>
      <c r="H192" s="154"/>
      <c r="I192" s="154"/>
      <c r="J192" s="154"/>
      <c r="K192" s="154"/>
      <c r="L192" s="154"/>
      <c r="M192" s="154"/>
      <c r="N192" s="154"/>
      <c r="O192" s="154"/>
      <c r="P192" s="154"/>
      <c r="Q192" s="154"/>
      <c r="R192" s="154"/>
      <c r="S192" s="154"/>
      <c r="T192" s="154"/>
      <c r="U192" s="154"/>
      <c r="V192" s="154"/>
      <c r="W192" s="154"/>
      <c r="X192" s="154"/>
      <c r="Y192" s="154"/>
      <c r="Z192" s="154"/>
      <c r="AA192" s="154"/>
    </row>
    <row r="193" spans="3:27" x14ac:dyDescent="0.3">
      <c r="C193" s="154"/>
      <c r="D193" s="154"/>
      <c r="E193" s="154"/>
      <c r="F193" s="154"/>
      <c r="G193" s="154"/>
      <c r="H193" s="154"/>
      <c r="I193" s="154"/>
      <c r="J193" s="154"/>
      <c r="K193" s="154"/>
      <c r="L193" s="154"/>
      <c r="M193" s="154"/>
      <c r="N193" s="154"/>
      <c r="O193" s="154"/>
      <c r="P193" s="154"/>
      <c r="Q193" s="154"/>
      <c r="R193" s="154"/>
      <c r="S193" s="154"/>
      <c r="T193" s="154"/>
      <c r="U193" s="154"/>
      <c r="V193" s="154"/>
      <c r="W193" s="154"/>
      <c r="X193" s="154"/>
      <c r="Y193" s="154"/>
      <c r="Z193" s="154"/>
      <c r="AA193" s="154"/>
    </row>
    <row r="194" spans="3:27" x14ac:dyDescent="0.3">
      <c r="C194" s="154"/>
      <c r="D194" s="154"/>
      <c r="E194" s="154"/>
      <c r="F194" s="154"/>
      <c r="G194" s="154"/>
      <c r="H194" s="154"/>
      <c r="I194" s="154"/>
      <c r="J194" s="154"/>
      <c r="K194" s="154"/>
      <c r="L194" s="154"/>
      <c r="M194" s="154"/>
      <c r="N194" s="154"/>
      <c r="O194" s="154"/>
      <c r="P194" s="154"/>
      <c r="Q194" s="154"/>
      <c r="R194" s="154"/>
      <c r="S194" s="154"/>
      <c r="T194" s="154"/>
      <c r="U194" s="154"/>
      <c r="V194" s="154"/>
      <c r="W194" s="154"/>
      <c r="X194" s="154"/>
      <c r="Y194" s="154"/>
      <c r="Z194" s="154"/>
      <c r="AA194" s="154"/>
    </row>
    <row r="195" spans="3:27" x14ac:dyDescent="0.3">
      <c r="C195" s="154"/>
      <c r="D195" s="154"/>
      <c r="E195" s="154"/>
      <c r="F195" s="154"/>
      <c r="G195" s="154"/>
      <c r="H195" s="154"/>
      <c r="I195" s="154"/>
      <c r="J195" s="154"/>
      <c r="K195" s="154"/>
      <c r="L195" s="154"/>
      <c r="M195" s="154"/>
      <c r="N195" s="154"/>
      <c r="O195" s="154"/>
      <c r="P195" s="154"/>
      <c r="Q195" s="154"/>
      <c r="R195" s="154"/>
      <c r="S195" s="154"/>
      <c r="T195" s="154"/>
      <c r="U195" s="154"/>
      <c r="V195" s="154"/>
      <c r="W195" s="154"/>
      <c r="X195" s="154"/>
      <c r="Y195" s="154"/>
      <c r="Z195" s="154"/>
      <c r="AA195" s="154"/>
    </row>
    <row r="196" spans="3:27" x14ac:dyDescent="0.3">
      <c r="C196" s="154"/>
      <c r="D196" s="154"/>
      <c r="E196" s="154"/>
      <c r="F196" s="154"/>
      <c r="G196" s="154"/>
      <c r="H196" s="154"/>
      <c r="I196" s="154"/>
      <c r="J196" s="154"/>
      <c r="K196" s="154"/>
      <c r="L196" s="154"/>
      <c r="M196" s="154"/>
      <c r="N196" s="154"/>
      <c r="O196" s="154"/>
      <c r="P196" s="154"/>
      <c r="Q196" s="154"/>
      <c r="R196" s="154"/>
      <c r="S196" s="154"/>
      <c r="T196" s="154"/>
      <c r="U196" s="154"/>
      <c r="V196" s="154"/>
      <c r="W196" s="154"/>
      <c r="X196" s="154"/>
      <c r="Y196" s="154"/>
      <c r="Z196" s="154"/>
      <c r="AA196" s="154"/>
    </row>
    <row r="197" spans="3:27" x14ac:dyDescent="0.3">
      <c r="C197" s="154"/>
      <c r="D197" s="154"/>
      <c r="E197" s="154"/>
      <c r="F197" s="154"/>
      <c r="G197" s="154"/>
      <c r="H197" s="154"/>
      <c r="I197" s="154"/>
      <c r="J197" s="154"/>
      <c r="K197" s="154"/>
      <c r="L197" s="154"/>
      <c r="M197" s="154"/>
      <c r="N197" s="154"/>
      <c r="O197" s="154"/>
      <c r="P197" s="154"/>
      <c r="Q197" s="154"/>
      <c r="R197" s="154"/>
      <c r="S197" s="154"/>
      <c r="T197" s="154"/>
      <c r="U197" s="154"/>
      <c r="V197" s="154"/>
      <c r="W197" s="154"/>
      <c r="X197" s="154"/>
      <c r="Y197" s="154"/>
      <c r="Z197" s="154"/>
      <c r="AA197" s="154"/>
    </row>
    <row r="198" spans="3:27" x14ac:dyDescent="0.3">
      <c r="C198" s="154"/>
      <c r="D198" s="154"/>
      <c r="E198" s="154"/>
      <c r="F198" s="154"/>
      <c r="G198" s="154"/>
      <c r="H198" s="154"/>
      <c r="I198" s="154"/>
      <c r="J198" s="154"/>
      <c r="K198" s="154"/>
      <c r="L198" s="154"/>
      <c r="M198" s="154"/>
      <c r="N198" s="154"/>
      <c r="O198" s="154"/>
      <c r="P198" s="154"/>
      <c r="Q198" s="154"/>
      <c r="R198" s="154"/>
      <c r="S198" s="154"/>
      <c r="T198" s="154"/>
      <c r="U198" s="154"/>
      <c r="V198" s="154"/>
      <c r="W198" s="154"/>
      <c r="X198" s="154"/>
      <c r="Y198" s="154"/>
      <c r="Z198" s="154"/>
      <c r="AA198" s="154"/>
    </row>
    <row r="199" spans="3:27" x14ac:dyDescent="0.3">
      <c r="C199" s="154"/>
      <c r="D199" s="154"/>
      <c r="E199" s="154"/>
      <c r="F199" s="154"/>
      <c r="G199" s="154"/>
      <c r="H199" s="154"/>
      <c r="I199" s="154"/>
      <c r="J199" s="154"/>
      <c r="K199" s="154"/>
      <c r="L199" s="154"/>
      <c r="M199" s="154"/>
      <c r="N199" s="154"/>
      <c r="O199" s="154"/>
      <c r="P199" s="154"/>
      <c r="Q199" s="154"/>
      <c r="R199" s="154"/>
      <c r="S199" s="154"/>
      <c r="T199" s="154"/>
      <c r="U199" s="154"/>
      <c r="V199" s="154"/>
      <c r="W199" s="154"/>
      <c r="X199" s="154"/>
      <c r="Y199" s="154"/>
      <c r="Z199" s="154"/>
      <c r="AA199" s="154"/>
    </row>
    <row r="200" spans="3:27" x14ac:dyDescent="0.3">
      <c r="C200" s="154"/>
      <c r="D200" s="154"/>
      <c r="E200" s="154"/>
      <c r="F200" s="154"/>
      <c r="G200" s="154"/>
      <c r="H200" s="154"/>
      <c r="I200" s="154"/>
      <c r="J200" s="154"/>
      <c r="K200" s="154"/>
      <c r="L200" s="154"/>
      <c r="M200" s="154"/>
      <c r="N200" s="154"/>
      <c r="O200" s="154"/>
      <c r="P200" s="154"/>
      <c r="Q200" s="154"/>
      <c r="R200" s="154"/>
      <c r="S200" s="154"/>
      <c r="T200" s="154"/>
      <c r="U200" s="154"/>
      <c r="V200" s="154"/>
      <c r="W200" s="154"/>
      <c r="X200" s="154"/>
      <c r="Y200" s="154"/>
      <c r="Z200" s="154"/>
      <c r="AA200" s="154"/>
    </row>
    <row r="201" spans="3:27" x14ac:dyDescent="0.3">
      <c r="C201" s="154"/>
      <c r="D201" s="154"/>
      <c r="E201" s="154"/>
      <c r="F201" s="154"/>
      <c r="G201" s="154"/>
      <c r="H201" s="154"/>
      <c r="I201" s="154"/>
      <c r="J201" s="154"/>
      <c r="K201" s="154"/>
      <c r="L201" s="154"/>
      <c r="M201" s="154"/>
      <c r="N201" s="154"/>
      <c r="O201" s="154"/>
      <c r="P201" s="154"/>
      <c r="Q201" s="154"/>
      <c r="R201" s="154"/>
      <c r="S201" s="154"/>
      <c r="T201" s="154"/>
      <c r="U201" s="154"/>
      <c r="V201" s="154"/>
      <c r="W201" s="154"/>
      <c r="X201" s="154"/>
      <c r="Y201" s="154"/>
      <c r="Z201" s="154"/>
      <c r="AA201" s="154"/>
    </row>
    <row r="202" spans="3:27" x14ac:dyDescent="0.3">
      <c r="C202" s="154"/>
      <c r="D202" s="154"/>
      <c r="E202" s="154"/>
      <c r="F202" s="154"/>
      <c r="G202" s="154"/>
      <c r="H202" s="154"/>
      <c r="I202" s="154"/>
      <c r="J202" s="154"/>
      <c r="K202" s="154"/>
      <c r="L202" s="154"/>
      <c r="M202" s="154"/>
      <c r="N202" s="154"/>
      <c r="O202" s="154"/>
      <c r="P202" s="154"/>
      <c r="Q202" s="154"/>
      <c r="R202" s="154"/>
      <c r="S202" s="154"/>
      <c r="T202" s="154"/>
      <c r="U202" s="154"/>
      <c r="V202" s="154"/>
      <c r="W202" s="154"/>
      <c r="X202" s="154"/>
      <c r="Y202" s="154"/>
      <c r="Z202" s="154"/>
      <c r="AA202" s="154"/>
    </row>
    <row r="203" spans="3:27" x14ac:dyDescent="0.3">
      <c r="C203" s="154"/>
      <c r="D203" s="154"/>
      <c r="E203" s="154"/>
      <c r="F203" s="154"/>
      <c r="G203" s="154"/>
      <c r="H203" s="154"/>
      <c r="I203" s="154"/>
      <c r="J203" s="154"/>
      <c r="K203" s="154"/>
      <c r="L203" s="154"/>
      <c r="M203" s="154"/>
      <c r="N203" s="154"/>
      <c r="O203" s="154"/>
      <c r="P203" s="154"/>
      <c r="Q203" s="154"/>
      <c r="R203" s="154"/>
      <c r="S203" s="154"/>
      <c r="T203" s="154"/>
      <c r="U203" s="154"/>
      <c r="V203" s="154"/>
      <c r="W203" s="154"/>
      <c r="X203" s="154"/>
      <c r="Y203" s="154"/>
      <c r="Z203" s="154"/>
      <c r="AA203" s="154"/>
    </row>
    <row r="204" spans="3:27" x14ac:dyDescent="0.3">
      <c r="C204" s="154"/>
      <c r="D204" s="154"/>
      <c r="E204" s="154"/>
      <c r="F204" s="154"/>
      <c r="G204" s="154"/>
      <c r="H204" s="154"/>
      <c r="I204" s="154"/>
      <c r="J204" s="154"/>
      <c r="K204" s="154"/>
      <c r="L204" s="154"/>
      <c r="M204" s="154"/>
      <c r="N204" s="154"/>
      <c r="O204" s="154"/>
      <c r="P204" s="154"/>
      <c r="Q204" s="154"/>
      <c r="R204" s="154"/>
      <c r="S204" s="154"/>
      <c r="T204" s="154"/>
      <c r="U204" s="154"/>
      <c r="V204" s="154"/>
      <c r="W204" s="154"/>
      <c r="X204" s="154"/>
      <c r="Y204" s="154"/>
      <c r="Z204" s="154"/>
      <c r="AA204" s="154"/>
    </row>
    <row r="205" spans="3:27" x14ac:dyDescent="0.3">
      <c r="C205" s="154"/>
      <c r="D205" s="154"/>
      <c r="E205" s="154"/>
      <c r="F205" s="154"/>
      <c r="G205" s="154"/>
      <c r="H205" s="154"/>
      <c r="I205" s="154"/>
      <c r="J205" s="154"/>
      <c r="K205" s="154"/>
      <c r="L205" s="154"/>
      <c r="M205" s="154"/>
      <c r="N205" s="154"/>
      <c r="O205" s="154"/>
      <c r="P205" s="154"/>
      <c r="Q205" s="154"/>
      <c r="R205" s="154"/>
      <c r="S205" s="154"/>
      <c r="T205" s="154"/>
      <c r="U205" s="154"/>
      <c r="V205" s="154"/>
      <c r="W205" s="154"/>
      <c r="X205" s="154"/>
      <c r="Y205" s="154"/>
      <c r="Z205" s="154"/>
      <c r="AA205" s="154"/>
    </row>
    <row r="206" spans="3:27" x14ac:dyDescent="0.3">
      <c r="C206" s="154"/>
      <c r="D206" s="154"/>
      <c r="E206" s="154"/>
      <c r="F206" s="154"/>
      <c r="G206" s="154"/>
      <c r="H206" s="154"/>
      <c r="I206" s="154"/>
      <c r="J206" s="154"/>
      <c r="K206" s="154"/>
      <c r="L206" s="154"/>
      <c r="M206" s="154"/>
      <c r="N206" s="154"/>
      <c r="O206" s="154"/>
      <c r="P206" s="154"/>
      <c r="Q206" s="154"/>
      <c r="R206" s="154"/>
      <c r="S206" s="154"/>
      <c r="T206" s="154"/>
      <c r="U206" s="154"/>
      <c r="V206" s="154"/>
      <c r="W206" s="154"/>
      <c r="X206" s="154"/>
      <c r="Y206" s="154"/>
      <c r="Z206" s="154"/>
      <c r="AA206" s="154"/>
    </row>
    <row r="207" spans="3:27" x14ac:dyDescent="0.3">
      <c r="C207" s="154"/>
      <c r="D207" s="154"/>
      <c r="E207" s="154"/>
      <c r="F207" s="154"/>
      <c r="G207" s="154"/>
      <c r="H207" s="154"/>
      <c r="I207" s="154"/>
      <c r="J207" s="154"/>
      <c r="K207" s="154"/>
      <c r="L207" s="154"/>
      <c r="M207" s="154"/>
      <c r="N207" s="154"/>
      <c r="O207" s="154"/>
      <c r="P207" s="154"/>
      <c r="Q207" s="154"/>
      <c r="R207" s="154"/>
      <c r="S207" s="154"/>
      <c r="T207" s="154"/>
      <c r="U207" s="154"/>
      <c r="V207" s="154"/>
      <c r="W207" s="154"/>
      <c r="X207" s="154"/>
      <c r="Y207" s="154"/>
      <c r="Z207" s="154"/>
      <c r="AA207" s="154"/>
    </row>
    <row r="208" spans="3:27" x14ac:dyDescent="0.3">
      <c r="C208" s="154"/>
      <c r="D208" s="154"/>
      <c r="E208" s="154"/>
      <c r="F208" s="154"/>
      <c r="G208" s="154"/>
      <c r="H208" s="154"/>
      <c r="I208" s="154"/>
      <c r="J208" s="154"/>
      <c r="K208" s="154"/>
      <c r="L208" s="154"/>
      <c r="M208" s="154"/>
      <c r="N208" s="154"/>
      <c r="O208" s="154"/>
      <c r="P208" s="154"/>
      <c r="Q208" s="154"/>
      <c r="R208" s="154"/>
      <c r="S208" s="154"/>
      <c r="T208" s="154"/>
      <c r="U208" s="154"/>
      <c r="V208" s="154"/>
      <c r="W208" s="154"/>
      <c r="X208" s="154"/>
      <c r="Y208" s="154"/>
      <c r="Z208" s="154"/>
      <c r="AA208" s="154"/>
    </row>
    <row r="209" spans="3:27" x14ac:dyDescent="0.3">
      <c r="C209" s="154"/>
      <c r="D209" s="154"/>
      <c r="E209" s="154"/>
      <c r="F209" s="154"/>
      <c r="G209" s="154"/>
      <c r="H209" s="154"/>
      <c r="I209" s="154"/>
      <c r="J209" s="154"/>
      <c r="K209" s="154"/>
      <c r="L209" s="154"/>
      <c r="M209" s="154"/>
      <c r="N209" s="154"/>
      <c r="O209" s="154"/>
      <c r="P209" s="154"/>
      <c r="Q209" s="154"/>
      <c r="R209" s="154"/>
      <c r="S209" s="154"/>
      <c r="T209" s="154"/>
      <c r="U209" s="154"/>
      <c r="V209" s="154"/>
      <c r="W209" s="154"/>
      <c r="X209" s="154"/>
      <c r="Y209" s="154"/>
      <c r="Z209" s="154"/>
      <c r="AA209" s="154"/>
    </row>
    <row r="210" spans="3:27" x14ac:dyDescent="0.3">
      <c r="C210" s="154"/>
      <c r="D210" s="154"/>
      <c r="E210" s="154"/>
      <c r="F210" s="154"/>
      <c r="G210" s="154"/>
      <c r="H210" s="154"/>
      <c r="I210" s="154"/>
      <c r="J210" s="154"/>
      <c r="K210" s="154"/>
      <c r="L210" s="154"/>
      <c r="M210" s="154"/>
      <c r="N210" s="154"/>
      <c r="O210" s="154"/>
      <c r="P210" s="154"/>
      <c r="Q210" s="154"/>
      <c r="R210" s="154"/>
      <c r="S210" s="154"/>
      <c r="T210" s="154"/>
      <c r="U210" s="154"/>
      <c r="V210" s="154"/>
      <c r="W210" s="154"/>
      <c r="X210" s="154"/>
      <c r="Y210" s="154"/>
      <c r="Z210" s="154"/>
      <c r="AA210" s="154"/>
    </row>
    <row r="211" spans="3:27" x14ac:dyDescent="0.3">
      <c r="C211" s="154"/>
      <c r="D211" s="154"/>
      <c r="E211" s="154"/>
      <c r="F211" s="154"/>
      <c r="G211" s="154"/>
      <c r="H211" s="154"/>
      <c r="I211" s="154"/>
      <c r="J211" s="154"/>
      <c r="K211" s="154"/>
      <c r="L211" s="154"/>
      <c r="M211" s="154"/>
      <c r="N211" s="154"/>
      <c r="O211" s="154"/>
      <c r="P211" s="154"/>
      <c r="Q211" s="154"/>
      <c r="R211" s="154"/>
      <c r="S211" s="154"/>
      <c r="T211" s="154"/>
      <c r="U211" s="154"/>
      <c r="V211" s="154"/>
      <c r="W211" s="154"/>
      <c r="X211" s="154"/>
      <c r="Y211" s="154"/>
      <c r="Z211" s="154"/>
      <c r="AA211" s="154"/>
    </row>
    <row r="212" spans="3:27" x14ac:dyDescent="0.3">
      <c r="C212" s="154"/>
      <c r="D212" s="154"/>
      <c r="E212" s="154"/>
      <c r="F212" s="154"/>
      <c r="G212" s="154"/>
      <c r="H212" s="154"/>
      <c r="I212" s="154"/>
      <c r="J212" s="154"/>
      <c r="K212" s="154"/>
      <c r="L212" s="154"/>
      <c r="M212" s="154"/>
      <c r="N212" s="154"/>
      <c r="O212" s="154"/>
      <c r="P212" s="154"/>
      <c r="Q212" s="154"/>
      <c r="R212" s="154"/>
      <c r="S212" s="154"/>
      <c r="T212" s="154"/>
      <c r="U212" s="154"/>
      <c r="V212" s="154"/>
      <c r="W212" s="154"/>
      <c r="X212" s="154"/>
      <c r="Y212" s="154"/>
      <c r="Z212" s="154"/>
      <c r="AA212" s="154"/>
    </row>
    <row r="213" spans="3:27" x14ac:dyDescent="0.3">
      <c r="C213" s="154"/>
      <c r="D213" s="154"/>
      <c r="E213" s="154"/>
      <c r="F213" s="154"/>
      <c r="G213" s="154"/>
      <c r="H213" s="154"/>
      <c r="I213" s="154"/>
      <c r="J213" s="154"/>
      <c r="K213" s="154"/>
      <c r="L213" s="154"/>
      <c r="M213" s="154"/>
      <c r="N213" s="154"/>
      <c r="O213" s="154"/>
      <c r="P213" s="154"/>
      <c r="Q213" s="154"/>
      <c r="R213" s="154"/>
      <c r="S213" s="154"/>
      <c r="T213" s="154"/>
      <c r="U213" s="154"/>
      <c r="V213" s="154"/>
      <c r="W213" s="154"/>
      <c r="X213" s="154"/>
      <c r="Y213" s="154"/>
      <c r="Z213" s="154"/>
      <c r="AA213" s="154"/>
    </row>
    <row r="214" spans="3:27" x14ac:dyDescent="0.3">
      <c r="C214" s="154"/>
      <c r="D214" s="154"/>
      <c r="E214" s="154"/>
      <c r="F214" s="154"/>
      <c r="G214" s="154"/>
      <c r="H214" s="154"/>
      <c r="I214" s="154"/>
      <c r="J214" s="154"/>
      <c r="K214" s="154"/>
      <c r="L214" s="154"/>
      <c r="M214" s="154"/>
      <c r="N214" s="154"/>
      <c r="O214" s="154"/>
      <c r="P214" s="154"/>
      <c r="Q214" s="154"/>
      <c r="R214" s="154"/>
      <c r="S214" s="154"/>
      <c r="T214" s="154"/>
      <c r="U214" s="154"/>
      <c r="V214" s="154"/>
      <c r="W214" s="154"/>
      <c r="X214" s="154"/>
      <c r="Y214" s="154"/>
      <c r="Z214" s="154"/>
      <c r="AA214" s="154"/>
    </row>
    <row r="215" spans="3:27" x14ac:dyDescent="0.3">
      <c r="C215" s="154"/>
      <c r="D215" s="154"/>
      <c r="E215" s="154"/>
      <c r="F215" s="154"/>
      <c r="G215" s="154"/>
      <c r="H215" s="154"/>
      <c r="I215" s="154"/>
      <c r="J215" s="154"/>
      <c r="K215" s="154"/>
      <c r="L215" s="154"/>
      <c r="M215" s="154"/>
      <c r="N215" s="154"/>
      <c r="O215" s="154"/>
      <c r="P215" s="154"/>
      <c r="Q215" s="154"/>
      <c r="R215" s="154"/>
      <c r="S215" s="154"/>
      <c r="T215" s="154"/>
      <c r="U215" s="154"/>
      <c r="V215" s="154"/>
      <c r="W215" s="154"/>
      <c r="X215" s="154"/>
      <c r="Y215" s="154"/>
      <c r="Z215" s="154"/>
      <c r="AA215" s="154"/>
    </row>
    <row r="216" spans="3:27" x14ac:dyDescent="0.3">
      <c r="C216" s="154"/>
      <c r="D216" s="154"/>
      <c r="E216" s="154"/>
      <c r="F216" s="154"/>
      <c r="G216" s="154"/>
      <c r="H216" s="154"/>
      <c r="I216" s="154"/>
      <c r="J216" s="154"/>
      <c r="K216" s="154"/>
      <c r="L216" s="154"/>
      <c r="M216" s="154"/>
      <c r="N216" s="154"/>
      <c r="O216" s="154"/>
      <c r="P216" s="154"/>
      <c r="Q216" s="154"/>
      <c r="R216" s="154"/>
      <c r="S216" s="154"/>
      <c r="T216" s="154"/>
      <c r="U216" s="154"/>
      <c r="V216" s="154"/>
      <c r="W216" s="154"/>
      <c r="X216" s="154"/>
      <c r="Y216" s="154"/>
      <c r="Z216" s="154"/>
      <c r="AA216" s="154"/>
    </row>
    <row r="217" spans="3:27" x14ac:dyDescent="0.3">
      <c r="C217" s="154"/>
      <c r="D217" s="154"/>
      <c r="E217" s="154"/>
      <c r="F217" s="154"/>
      <c r="G217" s="154"/>
      <c r="H217" s="154"/>
      <c r="I217" s="154"/>
      <c r="J217" s="154"/>
      <c r="K217" s="154"/>
      <c r="L217" s="154"/>
      <c r="M217" s="154"/>
      <c r="N217" s="154"/>
      <c r="O217" s="154"/>
      <c r="P217" s="154"/>
      <c r="Q217" s="154"/>
      <c r="R217" s="154"/>
      <c r="S217" s="154"/>
      <c r="T217" s="154"/>
      <c r="U217" s="154"/>
      <c r="V217" s="154"/>
      <c r="W217" s="154"/>
      <c r="X217" s="154"/>
      <c r="Y217" s="154"/>
      <c r="Z217" s="154"/>
      <c r="AA217" s="154"/>
    </row>
    <row r="218" spans="3:27" x14ac:dyDescent="0.3">
      <c r="C218" s="154"/>
      <c r="D218" s="154"/>
      <c r="E218" s="154"/>
      <c r="F218" s="154"/>
      <c r="G218" s="154"/>
      <c r="H218" s="154"/>
      <c r="I218" s="154"/>
      <c r="J218" s="154"/>
      <c r="K218" s="154"/>
      <c r="L218" s="154"/>
      <c r="M218" s="154"/>
      <c r="N218" s="154"/>
      <c r="O218" s="154"/>
      <c r="P218" s="154"/>
      <c r="Q218" s="154"/>
      <c r="R218" s="154"/>
      <c r="S218" s="154"/>
      <c r="T218" s="154"/>
      <c r="U218" s="154"/>
      <c r="V218" s="154"/>
      <c r="W218" s="154"/>
      <c r="X218" s="154"/>
      <c r="Y218" s="154"/>
      <c r="Z218" s="154"/>
      <c r="AA218" s="154"/>
    </row>
    <row r="219" spans="3:27" x14ac:dyDescent="0.3">
      <c r="C219" s="154"/>
      <c r="D219" s="154"/>
      <c r="E219" s="154"/>
      <c r="F219" s="154"/>
      <c r="G219" s="154"/>
      <c r="H219" s="154"/>
      <c r="I219" s="154"/>
      <c r="J219" s="154"/>
      <c r="K219" s="154"/>
      <c r="L219" s="154"/>
      <c r="M219" s="154"/>
      <c r="N219" s="154"/>
      <c r="O219" s="154"/>
      <c r="P219" s="154"/>
      <c r="Q219" s="154"/>
      <c r="R219" s="154"/>
      <c r="S219" s="154"/>
      <c r="T219" s="154"/>
      <c r="U219" s="154"/>
      <c r="V219" s="154"/>
      <c r="W219" s="154"/>
      <c r="X219" s="154"/>
      <c r="Y219" s="154"/>
      <c r="Z219" s="154"/>
      <c r="AA219" s="154"/>
    </row>
    <row r="220" spans="3:27" x14ac:dyDescent="0.3">
      <c r="C220" s="154"/>
      <c r="D220" s="154"/>
      <c r="E220" s="154"/>
      <c r="F220" s="154"/>
      <c r="G220" s="154"/>
      <c r="H220" s="154"/>
      <c r="I220" s="154"/>
      <c r="J220" s="154"/>
      <c r="K220" s="154"/>
      <c r="L220" s="154"/>
      <c r="M220" s="154"/>
      <c r="N220" s="154"/>
      <c r="O220" s="154"/>
      <c r="P220" s="154"/>
      <c r="Q220" s="154"/>
      <c r="R220" s="154"/>
      <c r="S220" s="154"/>
      <c r="T220" s="154"/>
      <c r="U220" s="154"/>
      <c r="V220" s="154"/>
      <c r="W220" s="154"/>
      <c r="X220" s="154"/>
      <c r="Y220" s="154"/>
      <c r="Z220" s="154"/>
      <c r="AA220" s="154"/>
    </row>
    <row r="221" spans="3:27" x14ac:dyDescent="0.3">
      <c r="C221" s="154"/>
      <c r="D221" s="154"/>
      <c r="E221" s="154"/>
      <c r="F221" s="154"/>
      <c r="G221" s="154"/>
      <c r="H221" s="154"/>
      <c r="I221" s="154"/>
      <c r="J221" s="154"/>
      <c r="K221" s="154"/>
      <c r="L221" s="154"/>
      <c r="M221" s="154"/>
      <c r="N221" s="154"/>
      <c r="O221" s="154"/>
      <c r="P221" s="154"/>
      <c r="Q221" s="154"/>
      <c r="R221" s="154"/>
      <c r="S221" s="154"/>
      <c r="T221" s="154"/>
      <c r="U221" s="154"/>
      <c r="V221" s="154"/>
      <c r="W221" s="154"/>
      <c r="X221" s="154"/>
      <c r="Y221" s="154"/>
      <c r="Z221" s="154"/>
      <c r="AA221" s="154"/>
    </row>
    <row r="222" spans="3:27" x14ac:dyDescent="0.3">
      <c r="C222" s="154"/>
      <c r="D222" s="154"/>
      <c r="E222" s="154"/>
      <c r="F222" s="154"/>
      <c r="G222" s="154"/>
      <c r="H222" s="154"/>
      <c r="I222" s="154"/>
      <c r="J222" s="154"/>
      <c r="K222" s="154"/>
      <c r="L222" s="154"/>
      <c r="M222" s="154"/>
      <c r="N222" s="154"/>
      <c r="O222" s="154"/>
      <c r="P222" s="154"/>
      <c r="Q222" s="154"/>
      <c r="R222" s="154"/>
      <c r="S222" s="154"/>
      <c r="T222" s="154"/>
      <c r="U222" s="154"/>
      <c r="V222" s="154"/>
      <c r="W222" s="154"/>
      <c r="X222" s="154"/>
      <c r="Y222" s="154"/>
      <c r="Z222" s="154"/>
      <c r="AA222" s="154"/>
    </row>
    <row r="223" spans="3:27" x14ac:dyDescent="0.3">
      <c r="C223" s="154"/>
      <c r="D223" s="154"/>
      <c r="E223" s="154"/>
      <c r="F223" s="154"/>
      <c r="G223" s="154"/>
      <c r="H223" s="154"/>
      <c r="I223" s="154"/>
      <c r="J223" s="154"/>
      <c r="K223" s="154"/>
      <c r="L223" s="154"/>
      <c r="M223" s="154"/>
      <c r="N223" s="154"/>
      <c r="O223" s="154"/>
      <c r="P223" s="154"/>
      <c r="Q223" s="154"/>
      <c r="R223" s="154"/>
      <c r="S223" s="154"/>
      <c r="T223" s="154"/>
      <c r="U223" s="154"/>
      <c r="V223" s="154"/>
      <c r="W223" s="154"/>
      <c r="X223" s="154"/>
      <c r="Y223" s="154"/>
      <c r="Z223" s="154"/>
      <c r="AA223" s="154"/>
    </row>
    <row r="224" spans="3:27" x14ac:dyDescent="0.3">
      <c r="C224" s="154"/>
      <c r="D224" s="154"/>
      <c r="E224" s="154"/>
      <c r="F224" s="154"/>
      <c r="G224" s="154"/>
      <c r="H224" s="154"/>
      <c r="I224" s="154"/>
      <c r="J224" s="154"/>
      <c r="K224" s="154"/>
      <c r="L224" s="154"/>
      <c r="M224" s="154"/>
      <c r="N224" s="154"/>
      <c r="O224" s="154"/>
      <c r="P224" s="154"/>
      <c r="Q224" s="154"/>
      <c r="R224" s="154"/>
      <c r="S224" s="154"/>
      <c r="T224" s="154"/>
      <c r="U224" s="154"/>
      <c r="V224" s="154"/>
      <c r="W224" s="154"/>
      <c r="X224" s="154"/>
      <c r="Y224" s="154"/>
      <c r="Z224" s="154"/>
      <c r="AA224" s="154"/>
    </row>
    <row r="225" spans="3:27" x14ac:dyDescent="0.3">
      <c r="C225" s="154"/>
      <c r="D225" s="154"/>
      <c r="E225" s="154"/>
      <c r="F225" s="154"/>
      <c r="G225" s="154"/>
      <c r="H225" s="154"/>
      <c r="I225" s="154"/>
      <c r="J225" s="154"/>
      <c r="K225" s="154"/>
      <c r="L225" s="154"/>
      <c r="M225" s="154"/>
      <c r="N225" s="154"/>
      <c r="O225" s="154"/>
      <c r="P225" s="154"/>
      <c r="Q225" s="154"/>
      <c r="R225" s="154"/>
      <c r="S225" s="154"/>
      <c r="T225" s="154"/>
      <c r="U225" s="154"/>
      <c r="V225" s="154"/>
      <c r="W225" s="154"/>
      <c r="X225" s="154"/>
      <c r="Y225" s="154"/>
      <c r="Z225" s="154"/>
      <c r="AA225" s="154"/>
    </row>
    <row r="226" spans="3:27" x14ac:dyDescent="0.3">
      <c r="C226" s="154"/>
      <c r="D226" s="154"/>
      <c r="E226" s="154"/>
      <c r="F226" s="154"/>
      <c r="G226" s="154"/>
      <c r="H226" s="154"/>
      <c r="I226" s="154"/>
      <c r="J226" s="154"/>
      <c r="K226" s="154"/>
      <c r="L226" s="154"/>
      <c r="M226" s="154"/>
      <c r="N226" s="154"/>
      <c r="O226" s="154"/>
      <c r="P226" s="154"/>
      <c r="Q226" s="154"/>
      <c r="R226" s="154"/>
      <c r="S226" s="154"/>
      <c r="T226" s="154"/>
      <c r="U226" s="154"/>
      <c r="V226" s="154"/>
      <c r="W226" s="154"/>
      <c r="X226" s="154"/>
      <c r="Y226" s="154"/>
      <c r="Z226" s="154"/>
      <c r="AA226" s="154"/>
    </row>
    <row r="227" spans="3:27" x14ac:dyDescent="0.3">
      <c r="C227" s="154"/>
      <c r="D227" s="154"/>
      <c r="E227" s="154"/>
      <c r="F227" s="154"/>
      <c r="G227" s="154"/>
      <c r="H227" s="154"/>
      <c r="I227" s="154"/>
      <c r="J227" s="154"/>
      <c r="K227" s="154"/>
      <c r="L227" s="154"/>
      <c r="M227" s="154"/>
      <c r="N227" s="154"/>
      <c r="O227" s="154"/>
      <c r="P227" s="154"/>
      <c r="Q227" s="154"/>
      <c r="R227" s="154"/>
      <c r="S227" s="154"/>
      <c r="T227" s="154"/>
      <c r="U227" s="154"/>
      <c r="V227" s="154"/>
      <c r="W227" s="154"/>
      <c r="X227" s="154"/>
      <c r="Y227" s="154"/>
      <c r="Z227" s="154"/>
      <c r="AA227" s="154"/>
    </row>
    <row r="228" spans="3:27" x14ac:dyDescent="0.3">
      <c r="C228" s="154"/>
      <c r="D228" s="154"/>
      <c r="E228" s="154"/>
      <c r="F228" s="154"/>
      <c r="G228" s="154"/>
      <c r="H228" s="154"/>
      <c r="I228" s="154"/>
      <c r="J228" s="154"/>
      <c r="K228" s="154"/>
      <c r="L228" s="154"/>
      <c r="M228" s="154"/>
      <c r="N228" s="154"/>
      <c r="O228" s="154"/>
      <c r="P228" s="154"/>
      <c r="Q228" s="154"/>
      <c r="R228" s="154"/>
      <c r="S228" s="154"/>
      <c r="T228" s="154"/>
      <c r="U228" s="154"/>
      <c r="V228" s="154"/>
      <c r="W228" s="154"/>
      <c r="X228" s="154"/>
      <c r="Y228" s="154"/>
      <c r="Z228" s="154"/>
      <c r="AA228" s="154"/>
    </row>
    <row r="229" spans="3:27" x14ac:dyDescent="0.3">
      <c r="C229" s="154"/>
      <c r="D229" s="154"/>
      <c r="E229" s="154"/>
      <c r="F229" s="154"/>
      <c r="G229" s="154"/>
      <c r="H229" s="154"/>
      <c r="I229" s="154"/>
      <c r="J229" s="154"/>
      <c r="K229" s="154"/>
      <c r="L229" s="154"/>
      <c r="M229" s="154"/>
      <c r="N229" s="154"/>
      <c r="O229" s="154"/>
      <c r="P229" s="154"/>
      <c r="Q229" s="154"/>
      <c r="R229" s="154"/>
      <c r="S229" s="154"/>
      <c r="T229" s="154"/>
      <c r="U229" s="154"/>
      <c r="V229" s="154"/>
      <c r="W229" s="154"/>
      <c r="X229" s="154"/>
      <c r="Y229" s="154"/>
      <c r="Z229" s="154"/>
      <c r="AA229" s="154"/>
    </row>
    <row r="230" spans="3:27" x14ac:dyDescent="0.3">
      <c r="C230" s="154"/>
      <c r="D230" s="154"/>
      <c r="E230" s="154"/>
      <c r="F230" s="154"/>
      <c r="G230" s="154"/>
      <c r="H230" s="154"/>
      <c r="I230" s="154"/>
      <c r="J230" s="154"/>
      <c r="K230" s="154"/>
      <c r="L230" s="154"/>
      <c r="M230" s="154"/>
      <c r="N230" s="154"/>
      <c r="O230" s="154"/>
      <c r="P230" s="154"/>
      <c r="Q230" s="154"/>
      <c r="R230" s="154"/>
      <c r="S230" s="154"/>
      <c r="T230" s="154"/>
      <c r="U230" s="154"/>
      <c r="V230" s="154"/>
      <c r="W230" s="154"/>
      <c r="X230" s="154"/>
      <c r="Y230" s="154"/>
      <c r="Z230" s="154"/>
      <c r="AA230" s="154"/>
    </row>
    <row r="231" spans="3:27" x14ac:dyDescent="0.3">
      <c r="C231" s="154"/>
      <c r="D231" s="154"/>
      <c r="E231" s="154"/>
      <c r="F231" s="154"/>
      <c r="G231" s="154"/>
      <c r="H231" s="154"/>
      <c r="I231" s="154"/>
      <c r="J231" s="154"/>
      <c r="K231" s="154"/>
      <c r="L231" s="154"/>
      <c r="M231" s="154"/>
      <c r="N231" s="154"/>
      <c r="O231" s="154"/>
      <c r="P231" s="154"/>
      <c r="Q231" s="154"/>
      <c r="R231" s="154"/>
      <c r="S231" s="154"/>
      <c r="T231" s="154"/>
      <c r="U231" s="154"/>
      <c r="V231" s="154"/>
      <c r="W231" s="154"/>
      <c r="X231" s="154"/>
      <c r="Y231" s="154"/>
      <c r="Z231" s="154"/>
      <c r="AA231" s="154"/>
    </row>
    <row r="232" spans="3:27" x14ac:dyDescent="0.3">
      <c r="C232" s="154"/>
      <c r="D232" s="154"/>
      <c r="E232" s="154"/>
      <c r="F232" s="154"/>
      <c r="G232" s="154"/>
      <c r="H232" s="154"/>
      <c r="I232" s="154"/>
      <c r="J232" s="154"/>
      <c r="K232" s="154"/>
      <c r="L232" s="154"/>
      <c r="M232" s="154"/>
      <c r="N232" s="154"/>
      <c r="O232" s="154"/>
      <c r="P232" s="154"/>
      <c r="Q232" s="154"/>
      <c r="R232" s="154"/>
      <c r="S232" s="154"/>
      <c r="T232" s="154"/>
      <c r="U232" s="154"/>
      <c r="V232" s="154"/>
      <c r="W232" s="154"/>
      <c r="X232" s="154"/>
      <c r="Y232" s="154"/>
      <c r="Z232" s="154"/>
      <c r="AA232" s="154"/>
    </row>
    <row r="233" spans="3:27" x14ac:dyDescent="0.3">
      <c r="C233" s="154"/>
      <c r="D233" s="154"/>
      <c r="E233" s="154"/>
      <c r="F233" s="154"/>
      <c r="G233" s="154"/>
      <c r="H233" s="154"/>
      <c r="I233" s="154"/>
      <c r="J233" s="154"/>
      <c r="K233" s="154"/>
      <c r="L233" s="154"/>
      <c r="M233" s="154"/>
      <c r="N233" s="154"/>
      <c r="O233" s="154"/>
      <c r="P233" s="154"/>
      <c r="Q233" s="154"/>
      <c r="R233" s="154"/>
      <c r="S233" s="154"/>
      <c r="T233" s="154"/>
      <c r="U233" s="154"/>
      <c r="V233" s="154"/>
      <c r="W233" s="154"/>
      <c r="X233" s="154"/>
      <c r="Y233" s="154"/>
      <c r="Z233" s="154"/>
      <c r="AA233" s="154"/>
    </row>
    <row r="234" spans="3:27" x14ac:dyDescent="0.3">
      <c r="C234" s="154"/>
      <c r="D234" s="154"/>
      <c r="E234" s="154"/>
      <c r="F234" s="154"/>
      <c r="G234" s="154"/>
      <c r="H234" s="154"/>
      <c r="I234" s="154"/>
      <c r="J234" s="154"/>
      <c r="K234" s="154"/>
      <c r="L234" s="154"/>
      <c r="M234" s="154"/>
      <c r="N234" s="154"/>
      <c r="O234" s="154"/>
      <c r="P234" s="154"/>
      <c r="Q234" s="154"/>
      <c r="R234" s="154"/>
      <c r="S234" s="154"/>
      <c r="T234" s="154"/>
      <c r="U234" s="154"/>
      <c r="V234" s="154"/>
      <c r="W234" s="154"/>
      <c r="X234" s="154"/>
      <c r="Y234" s="154"/>
      <c r="Z234" s="154"/>
      <c r="AA234" s="154"/>
    </row>
    <row r="235" spans="3:27" x14ac:dyDescent="0.3">
      <c r="C235" s="154"/>
      <c r="D235" s="154"/>
      <c r="E235" s="154"/>
      <c r="F235" s="154"/>
      <c r="G235" s="154"/>
      <c r="H235" s="154"/>
      <c r="I235" s="154"/>
      <c r="J235" s="154"/>
      <c r="K235" s="154"/>
      <c r="L235" s="154"/>
      <c r="M235" s="154"/>
      <c r="N235" s="154"/>
      <c r="O235" s="154"/>
      <c r="P235" s="154"/>
      <c r="Q235" s="154"/>
      <c r="R235" s="154"/>
      <c r="S235" s="154"/>
      <c r="T235" s="154"/>
      <c r="U235" s="154"/>
      <c r="V235" s="154"/>
      <c r="W235" s="154"/>
      <c r="X235" s="154"/>
      <c r="Y235" s="154"/>
      <c r="Z235" s="154"/>
      <c r="AA235" s="154"/>
    </row>
    <row r="236" spans="3:27" x14ac:dyDescent="0.3">
      <c r="C236" s="154"/>
      <c r="D236" s="154"/>
      <c r="E236" s="154"/>
      <c r="F236" s="154"/>
      <c r="G236" s="154"/>
      <c r="H236" s="154"/>
      <c r="I236" s="154"/>
      <c r="J236" s="154"/>
      <c r="K236" s="154"/>
      <c r="L236" s="154"/>
      <c r="M236" s="154"/>
      <c r="N236" s="154"/>
      <c r="O236" s="154"/>
      <c r="P236" s="154"/>
      <c r="Q236" s="154"/>
      <c r="R236" s="154"/>
      <c r="S236" s="154"/>
      <c r="T236" s="154"/>
      <c r="U236" s="154"/>
      <c r="V236" s="154"/>
      <c r="W236" s="154"/>
      <c r="X236" s="154"/>
      <c r="Y236" s="154"/>
      <c r="Z236" s="154"/>
      <c r="AA236" s="154"/>
    </row>
    <row r="237" spans="3:27" x14ac:dyDescent="0.3">
      <c r="C237" s="154"/>
      <c r="D237" s="154"/>
      <c r="E237" s="154"/>
      <c r="F237" s="154"/>
      <c r="G237" s="154"/>
      <c r="H237" s="154"/>
      <c r="I237" s="154"/>
      <c r="J237" s="154"/>
      <c r="K237" s="154"/>
      <c r="L237" s="154"/>
      <c r="M237" s="154"/>
      <c r="N237" s="154"/>
      <c r="O237" s="154"/>
      <c r="P237" s="154"/>
      <c r="Q237" s="154"/>
      <c r="R237" s="154"/>
      <c r="S237" s="154"/>
      <c r="T237" s="154"/>
      <c r="U237" s="154"/>
      <c r="V237" s="154"/>
      <c r="W237" s="154"/>
      <c r="X237" s="154"/>
      <c r="Y237" s="154"/>
      <c r="Z237" s="154"/>
      <c r="AA237" s="154"/>
    </row>
    <row r="238" spans="3:27" x14ac:dyDescent="0.3">
      <c r="C238" s="154"/>
      <c r="D238" s="154"/>
      <c r="E238" s="154"/>
      <c r="F238" s="154"/>
      <c r="G238" s="154"/>
      <c r="H238" s="154"/>
      <c r="I238" s="154"/>
      <c r="J238" s="154"/>
      <c r="K238" s="154"/>
      <c r="L238" s="154"/>
      <c r="M238" s="154"/>
      <c r="N238" s="154"/>
      <c r="O238" s="154"/>
      <c r="P238" s="154"/>
      <c r="Q238" s="154"/>
      <c r="R238" s="154"/>
      <c r="S238" s="154"/>
      <c r="T238" s="154"/>
      <c r="U238" s="154"/>
      <c r="V238" s="154"/>
      <c r="W238" s="154"/>
      <c r="X238" s="154"/>
      <c r="Y238" s="154"/>
      <c r="Z238" s="154"/>
      <c r="AA238" s="154"/>
    </row>
    <row r="239" spans="3:27" x14ac:dyDescent="0.3">
      <c r="C239" s="154"/>
      <c r="D239" s="154"/>
      <c r="E239" s="154"/>
      <c r="F239" s="154"/>
      <c r="G239" s="154"/>
      <c r="H239" s="154"/>
      <c r="I239" s="154"/>
      <c r="J239" s="154"/>
      <c r="K239" s="154"/>
      <c r="L239" s="154"/>
      <c r="M239" s="154"/>
      <c r="N239" s="154"/>
      <c r="O239" s="154"/>
      <c r="P239" s="154"/>
      <c r="Q239" s="154"/>
      <c r="R239" s="154"/>
      <c r="S239" s="154"/>
      <c r="T239" s="154"/>
      <c r="U239" s="154"/>
      <c r="V239" s="154"/>
      <c r="W239" s="154"/>
      <c r="X239" s="154"/>
      <c r="Y239" s="154"/>
      <c r="Z239" s="154"/>
      <c r="AA239" s="154"/>
    </row>
    <row r="240" spans="3:27" x14ac:dyDescent="0.3">
      <c r="C240" s="154"/>
      <c r="D240" s="154"/>
      <c r="E240" s="154"/>
      <c r="F240" s="154"/>
      <c r="G240" s="154"/>
      <c r="H240" s="154"/>
      <c r="I240" s="154"/>
      <c r="J240" s="154"/>
      <c r="K240" s="154"/>
      <c r="L240" s="154"/>
      <c r="M240" s="154"/>
      <c r="N240" s="154"/>
      <c r="O240" s="154"/>
      <c r="P240" s="154"/>
      <c r="Q240" s="154"/>
      <c r="R240" s="154"/>
      <c r="S240" s="154"/>
      <c r="T240" s="154"/>
      <c r="U240" s="154"/>
      <c r="V240" s="154"/>
      <c r="W240" s="154"/>
      <c r="X240" s="154"/>
      <c r="Y240" s="154"/>
      <c r="Z240" s="154"/>
      <c r="AA240" s="154"/>
    </row>
    <row r="241" spans="3:27" x14ac:dyDescent="0.3">
      <c r="C241" s="154"/>
      <c r="D241" s="154"/>
      <c r="E241" s="154"/>
      <c r="F241" s="154"/>
      <c r="G241" s="154"/>
      <c r="H241" s="154"/>
      <c r="I241" s="154"/>
      <c r="J241" s="154"/>
      <c r="K241" s="154"/>
      <c r="L241" s="154"/>
      <c r="M241" s="154"/>
      <c r="N241" s="154"/>
      <c r="O241" s="154"/>
      <c r="P241" s="154"/>
      <c r="Q241" s="154"/>
      <c r="R241" s="154"/>
      <c r="S241" s="154"/>
      <c r="T241" s="154"/>
      <c r="U241" s="154"/>
      <c r="V241" s="154"/>
      <c r="W241" s="154"/>
      <c r="X241" s="154"/>
      <c r="Y241" s="154"/>
      <c r="Z241" s="154"/>
      <c r="AA241" s="154"/>
    </row>
    <row r="242" spans="3:27" x14ac:dyDescent="0.3">
      <c r="C242" s="154"/>
      <c r="D242" s="154"/>
      <c r="E242" s="154"/>
      <c r="F242" s="154"/>
      <c r="G242" s="154"/>
      <c r="H242" s="154"/>
      <c r="I242" s="154"/>
      <c r="J242" s="154"/>
      <c r="K242" s="154"/>
      <c r="L242" s="154"/>
      <c r="M242" s="154"/>
      <c r="N242" s="154"/>
      <c r="O242" s="154"/>
      <c r="P242" s="154"/>
      <c r="Q242" s="154"/>
      <c r="R242" s="154"/>
      <c r="S242" s="154"/>
      <c r="T242" s="154"/>
      <c r="U242" s="154"/>
      <c r="V242" s="154"/>
      <c r="W242" s="154"/>
      <c r="X242" s="154"/>
      <c r="Y242" s="154"/>
      <c r="Z242" s="154"/>
      <c r="AA242" s="154"/>
    </row>
    <row r="243" spans="3:27" x14ac:dyDescent="0.3">
      <c r="C243" s="154"/>
      <c r="D243" s="154"/>
      <c r="E243" s="154"/>
      <c r="F243" s="154"/>
      <c r="G243" s="154"/>
      <c r="H243" s="154"/>
      <c r="I243" s="154"/>
      <c r="J243" s="154"/>
      <c r="K243" s="154"/>
      <c r="L243" s="154"/>
      <c r="M243" s="154"/>
      <c r="N243" s="154"/>
      <c r="O243" s="154"/>
      <c r="P243" s="154"/>
      <c r="Q243" s="154"/>
      <c r="R243" s="154"/>
      <c r="S243" s="154"/>
      <c r="T243" s="154"/>
      <c r="U243" s="154"/>
      <c r="V243" s="154"/>
      <c r="W243" s="154"/>
      <c r="X243" s="154"/>
      <c r="Y243" s="154"/>
      <c r="Z243" s="154"/>
      <c r="AA243" s="154"/>
    </row>
    <row r="244" spans="3:27" x14ac:dyDescent="0.3">
      <c r="C244" s="154"/>
      <c r="D244" s="154"/>
      <c r="E244" s="154"/>
      <c r="F244" s="154"/>
      <c r="G244" s="154"/>
      <c r="H244" s="154"/>
      <c r="I244" s="154"/>
      <c r="J244" s="154"/>
      <c r="K244" s="154"/>
      <c r="L244" s="154"/>
      <c r="M244" s="154"/>
      <c r="N244" s="154"/>
      <c r="O244" s="154"/>
      <c r="P244" s="154"/>
      <c r="Q244" s="154"/>
      <c r="R244" s="154"/>
      <c r="S244" s="154"/>
      <c r="T244" s="154"/>
      <c r="U244" s="154"/>
      <c r="V244" s="154"/>
      <c r="W244" s="154"/>
      <c r="X244" s="154"/>
      <c r="Y244" s="154"/>
      <c r="Z244" s="154"/>
      <c r="AA244" s="154"/>
    </row>
    <row r="245" spans="3:27" x14ac:dyDescent="0.3">
      <c r="C245" s="154"/>
      <c r="D245" s="154"/>
      <c r="E245" s="154"/>
      <c r="F245" s="154"/>
      <c r="G245" s="154"/>
      <c r="H245" s="154"/>
      <c r="I245" s="154"/>
      <c r="J245" s="154"/>
      <c r="K245" s="154"/>
      <c r="L245" s="154"/>
      <c r="M245" s="154"/>
      <c r="N245" s="154"/>
      <c r="O245" s="154"/>
      <c r="P245" s="154"/>
      <c r="Q245" s="154"/>
      <c r="R245" s="154"/>
      <c r="S245" s="154"/>
      <c r="T245" s="154"/>
      <c r="U245" s="154"/>
      <c r="V245" s="154"/>
      <c r="W245" s="154"/>
      <c r="X245" s="154"/>
      <c r="Y245" s="154"/>
      <c r="Z245" s="154"/>
      <c r="AA245" s="154"/>
    </row>
    <row r="246" spans="3:27" x14ac:dyDescent="0.3">
      <c r="C246" s="154"/>
      <c r="D246" s="154"/>
      <c r="E246" s="154"/>
      <c r="F246" s="154"/>
      <c r="G246" s="154"/>
      <c r="H246" s="154"/>
      <c r="I246" s="154"/>
      <c r="J246" s="154"/>
      <c r="K246" s="154"/>
      <c r="L246" s="154"/>
      <c r="M246" s="154"/>
      <c r="N246" s="154"/>
      <c r="O246" s="154"/>
      <c r="P246" s="154"/>
      <c r="Q246" s="154"/>
      <c r="R246" s="154"/>
      <c r="S246" s="154"/>
      <c r="T246" s="154"/>
      <c r="U246" s="154"/>
      <c r="V246" s="154"/>
      <c r="W246" s="154"/>
      <c r="X246" s="154"/>
      <c r="Y246" s="154"/>
      <c r="Z246" s="154"/>
      <c r="AA246" s="154"/>
    </row>
    <row r="247" spans="3:27" x14ac:dyDescent="0.3">
      <c r="C247" s="154"/>
      <c r="D247" s="154"/>
      <c r="E247" s="154"/>
      <c r="F247" s="154"/>
      <c r="G247" s="154"/>
      <c r="H247" s="154"/>
      <c r="I247" s="154"/>
      <c r="J247" s="154"/>
      <c r="K247" s="154"/>
      <c r="L247" s="154"/>
      <c r="M247" s="154"/>
      <c r="N247" s="154"/>
      <c r="O247" s="154"/>
      <c r="P247" s="154"/>
      <c r="Q247" s="154"/>
      <c r="R247" s="154"/>
      <c r="S247" s="154"/>
      <c r="T247" s="154"/>
      <c r="U247" s="154"/>
      <c r="V247" s="154"/>
      <c r="W247" s="154"/>
      <c r="X247" s="154"/>
      <c r="Y247" s="154"/>
      <c r="Z247" s="154"/>
      <c r="AA247" s="154"/>
    </row>
    <row r="248" spans="3:27" x14ac:dyDescent="0.3">
      <c r="C248" s="154"/>
      <c r="D248" s="154"/>
      <c r="E248" s="154"/>
      <c r="F248" s="154"/>
      <c r="G248" s="154"/>
      <c r="H248" s="154"/>
      <c r="I248" s="154"/>
      <c r="J248" s="154"/>
      <c r="K248" s="154"/>
      <c r="L248" s="154"/>
      <c r="M248" s="154"/>
      <c r="N248" s="154"/>
      <c r="O248" s="154"/>
      <c r="P248" s="154"/>
      <c r="Q248" s="154"/>
      <c r="R248" s="154"/>
      <c r="S248" s="154"/>
      <c r="T248" s="154"/>
      <c r="U248" s="154"/>
      <c r="V248" s="154"/>
      <c r="W248" s="154"/>
      <c r="X248" s="154"/>
      <c r="Y248" s="154"/>
      <c r="Z248" s="154"/>
      <c r="AA248" s="154"/>
    </row>
    <row r="249" spans="3:27" x14ac:dyDescent="0.3">
      <c r="C249" s="154"/>
      <c r="D249" s="154"/>
      <c r="E249" s="154"/>
      <c r="F249" s="154"/>
      <c r="G249" s="154"/>
      <c r="H249" s="154"/>
      <c r="I249" s="154"/>
      <c r="J249" s="154"/>
      <c r="K249" s="154"/>
      <c r="L249" s="154"/>
      <c r="M249" s="154"/>
      <c r="N249" s="154"/>
      <c r="O249" s="154"/>
      <c r="P249" s="154"/>
      <c r="Q249" s="154"/>
      <c r="R249" s="154"/>
      <c r="S249" s="154"/>
      <c r="T249" s="154"/>
      <c r="U249" s="154"/>
      <c r="V249" s="154"/>
      <c r="W249" s="154"/>
      <c r="X249" s="154"/>
      <c r="Y249" s="154"/>
      <c r="Z249" s="154"/>
      <c r="AA249" s="154"/>
    </row>
    <row r="250" spans="3:27" x14ac:dyDescent="0.3">
      <c r="C250" s="154"/>
      <c r="D250" s="154"/>
      <c r="E250" s="154"/>
      <c r="F250" s="154"/>
      <c r="G250" s="154"/>
      <c r="H250" s="154"/>
      <c r="I250" s="154"/>
      <c r="J250" s="154"/>
      <c r="K250" s="154"/>
      <c r="L250" s="154"/>
      <c r="M250" s="154"/>
      <c r="N250" s="154"/>
      <c r="O250" s="154"/>
      <c r="P250" s="154"/>
      <c r="Q250" s="154"/>
      <c r="R250" s="154"/>
      <c r="S250" s="154"/>
      <c r="T250" s="154"/>
      <c r="U250" s="154"/>
      <c r="V250" s="154"/>
      <c r="W250" s="154"/>
      <c r="X250" s="154"/>
      <c r="Y250" s="154"/>
      <c r="Z250" s="154"/>
      <c r="AA250" s="154"/>
    </row>
    <row r="251" spans="3:27" x14ac:dyDescent="0.3">
      <c r="C251" s="154"/>
      <c r="D251" s="154"/>
      <c r="E251" s="154"/>
      <c r="F251" s="154"/>
      <c r="G251" s="154"/>
      <c r="H251" s="154"/>
      <c r="I251" s="154"/>
      <c r="J251" s="154"/>
      <c r="K251" s="154"/>
      <c r="L251" s="154"/>
      <c r="M251" s="154"/>
      <c r="N251" s="154"/>
      <c r="O251" s="154"/>
      <c r="P251" s="154"/>
      <c r="Q251" s="154"/>
      <c r="R251" s="154"/>
      <c r="S251" s="154"/>
      <c r="T251" s="154"/>
      <c r="U251" s="154"/>
      <c r="V251" s="154"/>
      <c r="W251" s="154"/>
      <c r="X251" s="154"/>
      <c r="Y251" s="154"/>
      <c r="Z251" s="154"/>
      <c r="AA251" s="154"/>
    </row>
    <row r="252" spans="3:27" x14ac:dyDescent="0.3">
      <c r="C252" s="154"/>
      <c r="D252" s="154"/>
      <c r="E252" s="154"/>
      <c r="F252" s="154"/>
      <c r="G252" s="154"/>
      <c r="H252" s="154"/>
      <c r="I252" s="154"/>
      <c r="J252" s="154"/>
      <c r="K252" s="154"/>
      <c r="L252" s="154"/>
      <c r="M252" s="154"/>
      <c r="N252" s="154"/>
      <c r="O252" s="154"/>
      <c r="P252" s="154"/>
      <c r="Q252" s="154"/>
      <c r="R252" s="154"/>
      <c r="S252" s="154"/>
      <c r="T252" s="154"/>
      <c r="U252" s="154"/>
      <c r="V252" s="154"/>
      <c r="W252" s="154"/>
      <c r="X252" s="154"/>
      <c r="Y252" s="154"/>
      <c r="Z252" s="154"/>
      <c r="AA252" s="154"/>
    </row>
    <row r="253" spans="3:27" x14ac:dyDescent="0.3">
      <c r="C253" s="154"/>
      <c r="D253" s="154"/>
      <c r="E253" s="154"/>
      <c r="F253" s="154"/>
      <c r="G253" s="154"/>
      <c r="H253" s="154"/>
      <c r="I253" s="154"/>
      <c r="J253" s="154"/>
      <c r="K253" s="154"/>
      <c r="L253" s="154"/>
      <c r="M253" s="154"/>
      <c r="N253" s="154"/>
      <c r="O253" s="154"/>
      <c r="P253" s="154"/>
      <c r="Q253" s="154"/>
      <c r="R253" s="154"/>
      <c r="S253" s="154"/>
      <c r="T253" s="154"/>
      <c r="U253" s="154"/>
      <c r="V253" s="154"/>
      <c r="W253" s="154"/>
      <c r="X253" s="154"/>
      <c r="Y253" s="154"/>
      <c r="Z253" s="154"/>
      <c r="AA253" s="154"/>
    </row>
    <row r="254" spans="3:27" x14ac:dyDescent="0.3">
      <c r="C254" s="154"/>
      <c r="D254" s="154"/>
      <c r="E254" s="154"/>
      <c r="F254" s="154"/>
      <c r="G254" s="154"/>
      <c r="H254" s="154"/>
      <c r="I254" s="154"/>
      <c r="J254" s="154"/>
      <c r="K254" s="154"/>
      <c r="L254" s="154"/>
      <c r="M254" s="154"/>
      <c r="N254" s="154"/>
      <c r="O254" s="154"/>
      <c r="P254" s="154"/>
      <c r="Q254" s="154"/>
      <c r="R254" s="154"/>
      <c r="S254" s="154"/>
      <c r="T254" s="154"/>
      <c r="U254" s="154"/>
      <c r="V254" s="154"/>
      <c r="W254" s="154"/>
      <c r="X254" s="154"/>
      <c r="Y254" s="154"/>
      <c r="Z254" s="154"/>
      <c r="AA254" s="154"/>
    </row>
    <row r="255" spans="3:27" x14ac:dyDescent="0.3">
      <c r="C255" s="154"/>
      <c r="D255" s="154"/>
      <c r="E255" s="154"/>
      <c r="F255" s="154"/>
      <c r="G255" s="154"/>
      <c r="H255" s="154"/>
      <c r="I255" s="154"/>
      <c r="J255" s="154"/>
      <c r="K255" s="154"/>
      <c r="L255" s="154"/>
      <c r="M255" s="154"/>
      <c r="N255" s="154"/>
      <c r="O255" s="154"/>
      <c r="P255" s="154"/>
      <c r="Q255" s="154"/>
      <c r="R255" s="154"/>
      <c r="S255" s="154"/>
      <c r="T255" s="154"/>
      <c r="U255" s="154"/>
      <c r="V255" s="154"/>
      <c r="W255" s="154"/>
      <c r="X255" s="154"/>
      <c r="Y255" s="154"/>
      <c r="Z255" s="154"/>
      <c r="AA255" s="154"/>
    </row>
    <row r="256" spans="3:27" x14ac:dyDescent="0.3">
      <c r="C256" s="154"/>
      <c r="D256" s="154"/>
      <c r="E256" s="154"/>
      <c r="F256" s="154"/>
      <c r="G256" s="154"/>
      <c r="H256" s="154"/>
      <c r="I256" s="154"/>
      <c r="J256" s="154"/>
      <c r="K256" s="154"/>
      <c r="L256" s="154"/>
      <c r="M256" s="154"/>
      <c r="N256" s="154"/>
      <c r="O256" s="154"/>
      <c r="P256" s="154"/>
      <c r="Q256" s="154"/>
      <c r="R256" s="154"/>
      <c r="S256" s="154"/>
      <c r="T256" s="154"/>
      <c r="U256" s="154"/>
      <c r="V256" s="154"/>
      <c r="W256" s="154"/>
      <c r="X256" s="154"/>
      <c r="Y256" s="154"/>
      <c r="Z256" s="154"/>
      <c r="AA256" s="154"/>
    </row>
    <row r="257" spans="3:27" x14ac:dyDescent="0.3">
      <c r="C257" s="154"/>
      <c r="D257" s="154"/>
      <c r="E257" s="154"/>
      <c r="F257" s="154"/>
      <c r="G257" s="154"/>
      <c r="H257" s="154"/>
      <c r="I257" s="154"/>
      <c r="J257" s="154"/>
      <c r="K257" s="154"/>
      <c r="L257" s="154"/>
      <c r="M257" s="154"/>
      <c r="N257" s="154"/>
      <c r="O257" s="154"/>
      <c r="P257" s="154"/>
      <c r="Q257" s="154"/>
      <c r="R257" s="154"/>
      <c r="S257" s="154"/>
      <c r="T257" s="154"/>
      <c r="U257" s="154"/>
      <c r="V257" s="154"/>
      <c r="W257" s="154"/>
      <c r="X257" s="154"/>
      <c r="Y257" s="154"/>
      <c r="Z257" s="154"/>
      <c r="AA257" s="154"/>
    </row>
    <row r="258" spans="3:27" x14ac:dyDescent="0.3">
      <c r="C258" s="154"/>
      <c r="D258" s="154"/>
      <c r="E258" s="154"/>
      <c r="F258" s="154"/>
      <c r="G258" s="154"/>
      <c r="H258" s="154"/>
      <c r="I258" s="154"/>
      <c r="J258" s="154"/>
      <c r="K258" s="154"/>
      <c r="L258" s="154"/>
      <c r="M258" s="154"/>
      <c r="N258" s="154"/>
      <c r="O258" s="154"/>
      <c r="P258" s="154"/>
      <c r="Q258" s="154"/>
      <c r="R258" s="154"/>
      <c r="S258" s="154"/>
      <c r="T258" s="154"/>
      <c r="U258" s="154"/>
      <c r="V258" s="154"/>
      <c r="W258" s="154"/>
      <c r="X258" s="154"/>
      <c r="Y258" s="154"/>
      <c r="Z258" s="154"/>
      <c r="AA258" s="154"/>
    </row>
    <row r="259" spans="3:27" x14ac:dyDescent="0.3">
      <c r="C259" s="154"/>
      <c r="D259" s="154"/>
      <c r="E259" s="154"/>
      <c r="F259" s="154"/>
      <c r="G259" s="154"/>
      <c r="H259" s="154"/>
      <c r="I259" s="154"/>
      <c r="J259" s="154"/>
      <c r="K259" s="154"/>
      <c r="L259" s="154"/>
      <c r="M259" s="154"/>
      <c r="N259" s="154"/>
      <c r="O259" s="154"/>
      <c r="P259" s="154"/>
      <c r="Q259" s="154"/>
      <c r="R259" s="154"/>
      <c r="S259" s="154"/>
      <c r="T259" s="154"/>
      <c r="U259" s="154"/>
      <c r="V259" s="154"/>
      <c r="W259" s="154"/>
      <c r="X259" s="154"/>
      <c r="Y259" s="154"/>
      <c r="Z259" s="154"/>
      <c r="AA259" s="154"/>
    </row>
    <row r="260" spans="3:27" x14ac:dyDescent="0.3">
      <c r="C260" s="154"/>
      <c r="D260" s="154"/>
      <c r="E260" s="154"/>
      <c r="F260" s="154"/>
      <c r="G260" s="154"/>
      <c r="H260" s="154"/>
      <c r="I260" s="154"/>
      <c r="J260" s="154"/>
      <c r="K260" s="154"/>
      <c r="L260" s="154"/>
      <c r="M260" s="154"/>
      <c r="N260" s="154"/>
      <c r="O260" s="154"/>
      <c r="P260" s="154"/>
      <c r="Q260" s="154"/>
      <c r="R260" s="154"/>
      <c r="S260" s="154"/>
      <c r="T260" s="154"/>
      <c r="U260" s="154"/>
      <c r="V260" s="154"/>
      <c r="W260" s="154"/>
      <c r="X260" s="154"/>
      <c r="Y260" s="154"/>
      <c r="Z260" s="154"/>
      <c r="AA260" s="154"/>
    </row>
    <row r="261" spans="3:27" x14ac:dyDescent="0.3">
      <c r="C261" s="154"/>
      <c r="D261" s="154"/>
      <c r="E261" s="154"/>
      <c r="F261" s="154"/>
      <c r="G261" s="154"/>
      <c r="H261" s="154"/>
      <c r="I261" s="154"/>
      <c r="J261" s="154"/>
      <c r="K261" s="154"/>
      <c r="L261" s="154"/>
      <c r="M261" s="154"/>
      <c r="N261" s="154"/>
      <c r="O261" s="154"/>
      <c r="P261" s="154"/>
      <c r="Q261" s="154"/>
      <c r="R261" s="154"/>
      <c r="S261" s="154"/>
      <c r="T261" s="154"/>
      <c r="U261" s="154"/>
      <c r="V261" s="154"/>
      <c r="W261" s="154"/>
      <c r="X261" s="154"/>
      <c r="Y261" s="154"/>
      <c r="Z261" s="154"/>
      <c r="AA261" s="154"/>
    </row>
    <row r="262" spans="3:27" x14ac:dyDescent="0.3">
      <c r="C262" s="154"/>
      <c r="D262" s="154"/>
      <c r="E262" s="154"/>
      <c r="F262" s="154"/>
      <c r="G262" s="154"/>
      <c r="H262" s="154"/>
      <c r="I262" s="154"/>
      <c r="J262" s="154"/>
      <c r="K262" s="154"/>
      <c r="L262" s="154"/>
      <c r="M262" s="154"/>
      <c r="N262" s="154"/>
      <c r="O262" s="154"/>
      <c r="P262" s="154"/>
      <c r="Q262" s="154"/>
      <c r="R262" s="154"/>
      <c r="S262" s="154"/>
      <c r="T262" s="154"/>
      <c r="U262" s="154"/>
      <c r="V262" s="154"/>
      <c r="W262" s="154"/>
      <c r="X262" s="154"/>
      <c r="Y262" s="154"/>
      <c r="Z262" s="154"/>
      <c r="AA262" s="154"/>
    </row>
    <row r="263" spans="3:27" x14ac:dyDescent="0.3">
      <c r="C263" s="154"/>
      <c r="D263" s="154"/>
      <c r="E263" s="154"/>
      <c r="F263" s="154"/>
      <c r="G263" s="154"/>
      <c r="H263" s="154"/>
      <c r="I263" s="154"/>
      <c r="J263" s="154"/>
      <c r="K263" s="154"/>
      <c r="L263" s="154"/>
      <c r="M263" s="154"/>
      <c r="N263" s="154"/>
      <c r="O263" s="154"/>
      <c r="P263" s="154"/>
      <c r="Q263" s="154"/>
      <c r="R263" s="154"/>
      <c r="S263" s="154"/>
      <c r="T263" s="154"/>
      <c r="U263" s="154"/>
      <c r="V263" s="154"/>
      <c r="W263" s="154"/>
      <c r="X263" s="154"/>
      <c r="Y263" s="154"/>
      <c r="Z263" s="154"/>
      <c r="AA263" s="154"/>
    </row>
    <row r="264" spans="3:27" x14ac:dyDescent="0.3">
      <c r="C264" s="154"/>
      <c r="D264" s="154"/>
      <c r="E264" s="154"/>
      <c r="F264" s="154"/>
      <c r="G264" s="154"/>
      <c r="H264" s="154"/>
      <c r="I264" s="154"/>
      <c r="J264" s="154"/>
      <c r="K264" s="154"/>
      <c r="L264" s="154"/>
      <c r="M264" s="154"/>
      <c r="N264" s="154"/>
      <c r="O264" s="154"/>
      <c r="P264" s="154"/>
      <c r="Q264" s="154"/>
      <c r="R264" s="154"/>
      <c r="S264" s="154"/>
      <c r="T264" s="154"/>
      <c r="U264" s="154"/>
      <c r="V264" s="154"/>
      <c r="W264" s="154"/>
      <c r="X264" s="154"/>
      <c r="Y264" s="154"/>
      <c r="Z264" s="154"/>
      <c r="AA264" s="154"/>
    </row>
    <row r="265" spans="3:27" x14ac:dyDescent="0.3">
      <c r="C265" s="154"/>
      <c r="D265" s="154"/>
      <c r="E265" s="154"/>
      <c r="F265" s="154"/>
      <c r="G265" s="154"/>
      <c r="H265" s="154"/>
      <c r="I265" s="154"/>
      <c r="J265" s="154"/>
      <c r="K265" s="154"/>
      <c r="L265" s="154"/>
      <c r="M265" s="154"/>
      <c r="N265" s="154"/>
      <c r="O265" s="154"/>
      <c r="P265" s="154"/>
      <c r="Q265" s="154"/>
      <c r="R265" s="154"/>
      <c r="S265" s="154"/>
      <c r="T265" s="154"/>
      <c r="U265" s="154"/>
      <c r="V265" s="154"/>
      <c r="W265" s="154"/>
      <c r="X265" s="154"/>
      <c r="Y265" s="154"/>
      <c r="Z265" s="154"/>
      <c r="AA265" s="154"/>
    </row>
    <row r="266" spans="3:27" x14ac:dyDescent="0.3">
      <c r="C266" s="154"/>
      <c r="D266" s="154"/>
      <c r="E266" s="154"/>
      <c r="F266" s="154"/>
      <c r="G266" s="154"/>
      <c r="H266" s="154"/>
      <c r="I266" s="154"/>
      <c r="J266" s="154"/>
      <c r="K266" s="154"/>
      <c r="L266" s="154"/>
      <c r="M266" s="154"/>
      <c r="N266" s="154"/>
      <c r="O266" s="154"/>
      <c r="P266" s="154"/>
      <c r="Q266" s="154"/>
      <c r="R266" s="154"/>
      <c r="S266" s="154"/>
      <c r="T266" s="154"/>
      <c r="U266" s="154"/>
      <c r="V266" s="154"/>
      <c r="W266" s="154"/>
      <c r="X266" s="154"/>
      <c r="Y266" s="154"/>
      <c r="Z266" s="154"/>
      <c r="AA266" s="154"/>
    </row>
    <row r="267" spans="3:27" x14ac:dyDescent="0.3">
      <c r="C267" s="154"/>
      <c r="D267" s="154"/>
      <c r="E267" s="154"/>
      <c r="F267" s="154"/>
      <c r="G267" s="154"/>
      <c r="H267" s="154"/>
      <c r="I267" s="154"/>
      <c r="J267" s="154"/>
      <c r="K267" s="154"/>
      <c r="L267" s="154"/>
      <c r="M267" s="154"/>
      <c r="N267" s="154"/>
      <c r="O267" s="154"/>
      <c r="P267" s="154"/>
      <c r="Q267" s="154"/>
      <c r="R267" s="154"/>
      <c r="S267" s="154"/>
      <c r="T267" s="154"/>
      <c r="U267" s="154"/>
      <c r="V267" s="154"/>
      <c r="W267" s="154"/>
      <c r="X267" s="154"/>
      <c r="Y267" s="154"/>
      <c r="Z267" s="154"/>
      <c r="AA267" s="154"/>
    </row>
    <row r="268" spans="3:27" x14ac:dyDescent="0.3">
      <c r="C268" s="154"/>
      <c r="D268" s="154"/>
      <c r="E268" s="154"/>
      <c r="F268" s="154"/>
      <c r="G268" s="154"/>
      <c r="H268" s="154"/>
      <c r="I268" s="154"/>
      <c r="J268" s="154"/>
      <c r="K268" s="154"/>
      <c r="L268" s="154"/>
      <c r="M268" s="154"/>
      <c r="N268" s="154"/>
      <c r="O268" s="154"/>
      <c r="P268" s="154"/>
      <c r="Q268" s="154"/>
      <c r="R268" s="154"/>
      <c r="S268" s="154"/>
      <c r="T268" s="154"/>
      <c r="U268" s="154"/>
      <c r="V268" s="154"/>
      <c r="W268" s="154"/>
      <c r="X268" s="154"/>
      <c r="Y268" s="154"/>
      <c r="Z268" s="154"/>
      <c r="AA268" s="154"/>
    </row>
    <row r="269" spans="3:27" x14ac:dyDescent="0.3">
      <c r="C269" s="154"/>
      <c r="D269" s="154"/>
      <c r="E269" s="154"/>
      <c r="F269" s="154"/>
      <c r="G269" s="154"/>
      <c r="H269" s="154"/>
      <c r="I269" s="154"/>
      <c r="J269" s="154"/>
      <c r="K269" s="154"/>
      <c r="L269" s="154"/>
      <c r="M269" s="154"/>
      <c r="N269" s="154"/>
      <c r="O269" s="154"/>
      <c r="P269" s="154"/>
      <c r="Q269" s="154"/>
      <c r="R269" s="154"/>
      <c r="S269" s="154"/>
      <c r="T269" s="154"/>
      <c r="U269" s="154"/>
      <c r="V269" s="154"/>
      <c r="W269" s="154"/>
      <c r="X269" s="154"/>
      <c r="Y269" s="154"/>
      <c r="Z269" s="154"/>
      <c r="AA269" s="154"/>
    </row>
    <row r="270" spans="3:27" x14ac:dyDescent="0.3">
      <c r="C270" s="154"/>
      <c r="D270" s="154"/>
      <c r="E270" s="154"/>
      <c r="F270" s="154"/>
      <c r="G270" s="154"/>
      <c r="H270" s="154"/>
      <c r="I270" s="154"/>
      <c r="J270" s="154"/>
      <c r="K270" s="154"/>
      <c r="L270" s="154"/>
      <c r="M270" s="154"/>
      <c r="N270" s="154"/>
      <c r="O270" s="154"/>
      <c r="P270" s="154"/>
      <c r="Q270" s="154"/>
      <c r="R270" s="154"/>
      <c r="S270" s="154"/>
      <c r="T270" s="154"/>
      <c r="U270" s="154"/>
      <c r="V270" s="154"/>
      <c r="W270" s="154"/>
      <c r="X270" s="154"/>
      <c r="Y270" s="154"/>
      <c r="Z270" s="154"/>
      <c r="AA270" s="154"/>
    </row>
    <row r="271" spans="3:27" x14ac:dyDescent="0.3">
      <c r="C271" s="154"/>
      <c r="D271" s="154"/>
      <c r="E271" s="154"/>
      <c r="F271" s="154"/>
      <c r="G271" s="154"/>
      <c r="H271" s="154"/>
      <c r="I271" s="154"/>
      <c r="J271" s="154"/>
      <c r="K271" s="154"/>
      <c r="L271" s="154"/>
      <c r="M271" s="154"/>
      <c r="N271" s="154"/>
      <c r="O271" s="154"/>
      <c r="P271" s="154"/>
      <c r="Q271" s="154"/>
      <c r="R271" s="154"/>
      <c r="S271" s="154"/>
      <c r="T271" s="154"/>
      <c r="U271" s="154"/>
      <c r="V271" s="154"/>
      <c r="W271" s="154"/>
      <c r="X271" s="154"/>
      <c r="Y271" s="154"/>
      <c r="Z271" s="154"/>
      <c r="AA271" s="154"/>
    </row>
    <row r="272" spans="3:27" x14ac:dyDescent="0.3">
      <c r="C272" s="154"/>
      <c r="D272" s="154"/>
      <c r="E272" s="154"/>
      <c r="F272" s="154"/>
      <c r="G272" s="154"/>
      <c r="H272" s="154"/>
      <c r="I272" s="154"/>
      <c r="J272" s="154"/>
      <c r="K272" s="154"/>
      <c r="L272" s="154"/>
      <c r="M272" s="154"/>
      <c r="N272" s="154"/>
      <c r="O272" s="154"/>
      <c r="P272" s="154"/>
      <c r="Q272" s="154"/>
      <c r="R272" s="154"/>
      <c r="S272" s="154"/>
      <c r="T272" s="154"/>
      <c r="U272" s="154"/>
      <c r="V272" s="154"/>
      <c r="W272" s="154"/>
      <c r="X272" s="154"/>
      <c r="Y272" s="154"/>
      <c r="Z272" s="154"/>
      <c r="AA272" s="154"/>
    </row>
    <row r="273" spans="3:27" x14ac:dyDescent="0.3">
      <c r="C273" s="154"/>
      <c r="D273" s="154"/>
      <c r="E273" s="154"/>
      <c r="F273" s="154"/>
      <c r="G273" s="154"/>
      <c r="H273" s="154"/>
      <c r="I273" s="154"/>
      <c r="J273" s="154"/>
      <c r="K273" s="154"/>
      <c r="L273" s="154"/>
      <c r="M273" s="154"/>
      <c r="N273" s="154"/>
      <c r="O273" s="154"/>
      <c r="P273" s="154"/>
      <c r="Q273" s="154"/>
      <c r="R273" s="154"/>
      <c r="S273" s="154"/>
      <c r="T273" s="154"/>
      <c r="U273" s="154"/>
      <c r="V273" s="154"/>
      <c r="W273" s="154"/>
      <c r="X273" s="154"/>
      <c r="Y273" s="154"/>
      <c r="Z273" s="154"/>
      <c r="AA273" s="154"/>
    </row>
    <row r="274" spans="3:27" x14ac:dyDescent="0.3">
      <c r="C274" s="154"/>
      <c r="D274" s="154"/>
      <c r="E274" s="154"/>
      <c r="F274" s="154"/>
      <c r="G274" s="154"/>
      <c r="H274" s="154"/>
      <c r="I274" s="154"/>
      <c r="J274" s="154"/>
      <c r="K274" s="154"/>
      <c r="L274" s="154"/>
      <c r="M274" s="154"/>
      <c r="N274" s="154"/>
      <c r="O274" s="154"/>
      <c r="P274" s="154"/>
      <c r="Q274" s="154"/>
      <c r="R274" s="154"/>
      <c r="S274" s="154"/>
      <c r="T274" s="154"/>
      <c r="U274" s="154"/>
      <c r="V274" s="154"/>
      <c r="W274" s="154"/>
      <c r="X274" s="154"/>
      <c r="Y274" s="154"/>
      <c r="Z274" s="154"/>
      <c r="AA274" s="154"/>
    </row>
    <row r="275" spans="3:27" x14ac:dyDescent="0.3">
      <c r="C275" s="154"/>
      <c r="D275" s="154"/>
      <c r="E275" s="154"/>
      <c r="F275" s="154"/>
      <c r="G275" s="154"/>
      <c r="H275" s="154"/>
      <c r="I275" s="154"/>
      <c r="J275" s="154"/>
      <c r="K275" s="154"/>
      <c r="L275" s="154"/>
      <c r="M275" s="154"/>
      <c r="N275" s="154"/>
      <c r="O275" s="154"/>
      <c r="P275" s="154"/>
      <c r="Q275" s="154"/>
      <c r="R275" s="154"/>
      <c r="S275" s="154"/>
      <c r="T275" s="154"/>
      <c r="U275" s="154"/>
      <c r="V275" s="154"/>
      <c r="W275" s="154"/>
      <c r="X275" s="154"/>
      <c r="Y275" s="154"/>
      <c r="Z275" s="154"/>
      <c r="AA275" s="154"/>
    </row>
    <row r="276" spans="3:27" x14ac:dyDescent="0.3">
      <c r="C276" s="154"/>
      <c r="D276" s="154"/>
      <c r="E276" s="154"/>
      <c r="F276" s="154"/>
      <c r="G276" s="154"/>
      <c r="H276" s="154"/>
      <c r="I276" s="154"/>
      <c r="J276" s="154"/>
      <c r="K276" s="154"/>
      <c r="L276" s="154"/>
      <c r="M276" s="154"/>
      <c r="N276" s="154"/>
      <c r="O276" s="154"/>
      <c r="P276" s="154"/>
      <c r="Q276" s="154"/>
      <c r="R276" s="154"/>
      <c r="S276" s="154"/>
      <c r="T276" s="154"/>
      <c r="U276" s="154"/>
      <c r="V276" s="154"/>
      <c r="W276" s="154"/>
      <c r="X276" s="154"/>
      <c r="Y276" s="154"/>
      <c r="Z276" s="154"/>
      <c r="AA276" s="154"/>
    </row>
    <row r="277" spans="3:27" x14ac:dyDescent="0.3">
      <c r="C277" s="154"/>
      <c r="D277" s="154"/>
      <c r="E277" s="154"/>
      <c r="F277" s="154"/>
      <c r="G277" s="154"/>
      <c r="H277" s="154"/>
      <c r="I277" s="154"/>
      <c r="J277" s="154"/>
      <c r="K277" s="154"/>
      <c r="L277" s="154"/>
      <c r="M277" s="154"/>
      <c r="N277" s="154"/>
      <c r="O277" s="154"/>
      <c r="P277" s="154"/>
      <c r="Q277" s="154"/>
      <c r="R277" s="154"/>
      <c r="S277" s="154"/>
      <c r="T277" s="154"/>
      <c r="U277" s="154"/>
      <c r="V277" s="154"/>
      <c r="W277" s="154"/>
      <c r="X277" s="154"/>
      <c r="Y277" s="154"/>
      <c r="Z277" s="154"/>
      <c r="AA277" s="154"/>
    </row>
    <row r="278" spans="3:27" x14ac:dyDescent="0.3">
      <c r="C278" s="154"/>
      <c r="D278" s="154"/>
      <c r="E278" s="154"/>
      <c r="F278" s="154"/>
      <c r="G278" s="154"/>
      <c r="H278" s="154"/>
      <c r="I278" s="154"/>
      <c r="J278" s="154"/>
      <c r="K278" s="154"/>
      <c r="L278" s="154"/>
      <c r="M278" s="154"/>
      <c r="N278" s="154"/>
      <c r="O278" s="154"/>
      <c r="P278" s="154"/>
      <c r="Q278" s="154"/>
      <c r="R278" s="154"/>
      <c r="S278" s="154"/>
      <c r="T278" s="154"/>
      <c r="U278" s="154"/>
      <c r="V278" s="154"/>
      <c r="W278" s="154"/>
      <c r="X278" s="154"/>
      <c r="Y278" s="154"/>
      <c r="Z278" s="154"/>
      <c r="AA278" s="154"/>
    </row>
  </sheetData>
  <mergeCells count="181">
    <mergeCell ref="G8:I8"/>
    <mergeCell ref="V8:X8"/>
    <mergeCell ref="G2:I2"/>
    <mergeCell ref="V2:X2"/>
    <mergeCell ref="J2:Q2"/>
    <mergeCell ref="J3:Q3"/>
    <mergeCell ref="C2:F2"/>
    <mergeCell ref="V10:X10"/>
    <mergeCell ref="G10:I10"/>
    <mergeCell ref="C1:F1"/>
    <mergeCell ref="C3:F3"/>
    <mergeCell ref="J1:Q1"/>
    <mergeCell ref="V7:X7"/>
    <mergeCell ref="G7:I7"/>
    <mergeCell ref="G5:I5"/>
    <mergeCell ref="G6:I6"/>
    <mergeCell ref="V6:X6"/>
    <mergeCell ref="V5:X5"/>
    <mergeCell ref="G1:I1"/>
    <mergeCell ref="V1:X1"/>
    <mergeCell ref="V4:X4"/>
    <mergeCell ref="G4:I4"/>
    <mergeCell ref="R1:U1"/>
    <mergeCell ref="R2:U2"/>
    <mergeCell ref="R3:U3"/>
    <mergeCell ref="V15:X15"/>
    <mergeCell ref="V14:X14"/>
    <mergeCell ref="V12:X12"/>
    <mergeCell ref="V11:X11"/>
    <mergeCell ref="G20:I20"/>
    <mergeCell ref="G19:I19"/>
    <mergeCell ref="G18:I18"/>
    <mergeCell ref="G17:I17"/>
    <mergeCell ref="G16:I16"/>
    <mergeCell ref="G15:I15"/>
    <mergeCell ref="G14:I14"/>
    <mergeCell ref="G13:I13"/>
    <mergeCell ref="G12:I12"/>
    <mergeCell ref="G11:I11"/>
    <mergeCell ref="V20:X20"/>
    <mergeCell ref="V19:X19"/>
    <mergeCell ref="V18:X18"/>
    <mergeCell ref="V17:X17"/>
    <mergeCell ref="V16:X16"/>
    <mergeCell ref="V13:X13"/>
    <mergeCell ref="G26:I26"/>
    <mergeCell ref="G27:I27"/>
    <mergeCell ref="G28:I28"/>
    <mergeCell ref="G29:I29"/>
    <mergeCell ref="G30:I30"/>
    <mergeCell ref="G21:I21"/>
    <mergeCell ref="G22:I22"/>
    <mergeCell ref="G23:I23"/>
    <mergeCell ref="G24:I24"/>
    <mergeCell ref="G25:I25"/>
    <mergeCell ref="V30:X30"/>
    <mergeCell ref="V31:X31"/>
    <mergeCell ref="V32:X32"/>
    <mergeCell ref="V33:X33"/>
    <mergeCell ref="V34:X34"/>
    <mergeCell ref="V35:X35"/>
    <mergeCell ref="G31:I31"/>
    <mergeCell ref="G32:I32"/>
    <mergeCell ref="G33:I33"/>
    <mergeCell ref="G34:I34"/>
    <mergeCell ref="G35:I35"/>
    <mergeCell ref="V21:X21"/>
    <mergeCell ref="V22:X22"/>
    <mergeCell ref="V23:X23"/>
    <mergeCell ref="V24:X24"/>
    <mergeCell ref="V25:X25"/>
    <mergeCell ref="V26:X26"/>
    <mergeCell ref="V27:X27"/>
    <mergeCell ref="V28:X28"/>
    <mergeCell ref="V29:X29"/>
    <mergeCell ref="V43:X43"/>
    <mergeCell ref="V41:X41"/>
    <mergeCell ref="V40:X40"/>
    <mergeCell ref="V39:X39"/>
    <mergeCell ref="G43:I43"/>
    <mergeCell ref="G42:I42"/>
    <mergeCell ref="V36:X36"/>
    <mergeCell ref="V37:X37"/>
    <mergeCell ref="V38:X38"/>
    <mergeCell ref="G41:I41"/>
    <mergeCell ref="G40:I40"/>
    <mergeCell ref="G39:I39"/>
    <mergeCell ref="G38:I38"/>
    <mergeCell ref="G37:I37"/>
    <mergeCell ref="G36:I36"/>
    <mergeCell ref="C51:F51"/>
    <mergeCell ref="G51:I51"/>
    <mergeCell ref="J51:Q51"/>
    <mergeCell ref="R51:U51"/>
    <mergeCell ref="V51:X51"/>
    <mergeCell ref="G49:I49"/>
    <mergeCell ref="V44:X44"/>
    <mergeCell ref="V45:X45"/>
    <mergeCell ref="V46:X46"/>
    <mergeCell ref="V47:X47"/>
    <mergeCell ref="V48:X48"/>
    <mergeCell ref="V49:X49"/>
    <mergeCell ref="G44:I44"/>
    <mergeCell ref="G45:I45"/>
    <mergeCell ref="G46:I46"/>
    <mergeCell ref="G47:I47"/>
    <mergeCell ref="G48:I48"/>
    <mergeCell ref="G61:I61"/>
    <mergeCell ref="G62:I62"/>
    <mergeCell ref="G63:I63"/>
    <mergeCell ref="G64:I64"/>
    <mergeCell ref="G65:I65"/>
    <mergeCell ref="G52:I52"/>
    <mergeCell ref="V52:X52"/>
    <mergeCell ref="V60:X60"/>
    <mergeCell ref="G53:I53"/>
    <mergeCell ref="G54:I54"/>
    <mergeCell ref="G55:I55"/>
    <mergeCell ref="G56:I56"/>
    <mergeCell ref="G57:I57"/>
    <mergeCell ref="G58:I58"/>
    <mergeCell ref="G59:I59"/>
    <mergeCell ref="G60:I60"/>
    <mergeCell ref="V53:X53"/>
    <mergeCell ref="V54:X54"/>
    <mergeCell ref="V55:X55"/>
    <mergeCell ref="V56:X56"/>
    <mergeCell ref="V57:X57"/>
    <mergeCell ref="V58:X58"/>
    <mergeCell ref="V59:X59"/>
    <mergeCell ref="V61:X61"/>
    <mergeCell ref="V62:X62"/>
    <mergeCell ref="V66:X66"/>
    <mergeCell ref="V67:X67"/>
    <mergeCell ref="V68:X68"/>
    <mergeCell ref="V69:X69"/>
    <mergeCell ref="V70:X70"/>
    <mergeCell ref="V63:X63"/>
    <mergeCell ref="V64:X64"/>
    <mergeCell ref="V65:X65"/>
    <mergeCell ref="G66:I66"/>
    <mergeCell ref="G67:I67"/>
    <mergeCell ref="G68:I68"/>
    <mergeCell ref="G69:I69"/>
    <mergeCell ref="V71:X71"/>
    <mergeCell ref="V72:X72"/>
    <mergeCell ref="V73:X73"/>
    <mergeCell ref="V74:X74"/>
    <mergeCell ref="G70:I70"/>
    <mergeCell ref="G71:I71"/>
    <mergeCell ref="G72:I72"/>
    <mergeCell ref="G73:I73"/>
    <mergeCell ref="G74:I74"/>
    <mergeCell ref="V75:X75"/>
    <mergeCell ref="V76:X76"/>
    <mergeCell ref="V77:X77"/>
    <mergeCell ref="V78:X78"/>
    <mergeCell ref="V79:X79"/>
    <mergeCell ref="G80:I80"/>
    <mergeCell ref="G81:I81"/>
    <mergeCell ref="G82:I82"/>
    <mergeCell ref="G83:I83"/>
    <mergeCell ref="G75:I75"/>
    <mergeCell ref="G76:I76"/>
    <mergeCell ref="G77:I77"/>
    <mergeCell ref="G78:I78"/>
    <mergeCell ref="G79:I79"/>
    <mergeCell ref="G85:I85"/>
    <mergeCell ref="G86:I86"/>
    <mergeCell ref="G87:I87"/>
    <mergeCell ref="G88:I88"/>
    <mergeCell ref="V85:X85"/>
    <mergeCell ref="V86:X86"/>
    <mergeCell ref="V87:X87"/>
    <mergeCell ref="V88:X88"/>
    <mergeCell ref="V80:X80"/>
    <mergeCell ref="V81:X81"/>
    <mergeCell ref="V82:X82"/>
    <mergeCell ref="V83:X83"/>
    <mergeCell ref="V84:X84"/>
    <mergeCell ref="G84:I84"/>
  </mergeCells>
  <pageMargins left="0.7" right="0.7" top="0.78740157499999996" bottom="0.78740157499999996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642C6-7CB5-4072-95CD-E4D3D8789203}">
  <dimension ref="A1:L16"/>
  <sheetViews>
    <sheetView workbookViewId="0">
      <selection activeCell="K20" sqref="K20"/>
    </sheetView>
  </sheetViews>
  <sheetFormatPr baseColWidth="10" defaultRowHeight="14.4" x14ac:dyDescent="0.3"/>
  <sheetData>
    <row r="1" spans="1:12" x14ac:dyDescent="0.3">
      <c r="A1" s="143" t="s">
        <v>770</v>
      </c>
      <c r="D1" s="143" t="s">
        <v>771</v>
      </c>
      <c r="E1" s="148"/>
      <c r="F1" s="148"/>
      <c r="G1" s="147" t="s">
        <v>772</v>
      </c>
      <c r="H1" s="148"/>
      <c r="I1" s="149"/>
      <c r="J1" s="147" t="s">
        <v>773</v>
      </c>
      <c r="K1" s="148"/>
      <c r="L1" s="149"/>
    </row>
    <row r="2" spans="1:12" x14ac:dyDescent="0.3">
      <c r="A2" s="143" t="s">
        <v>758</v>
      </c>
      <c r="D2" s="143" t="s">
        <v>758</v>
      </c>
      <c r="G2" s="143" t="s">
        <v>758</v>
      </c>
      <c r="I2" s="134"/>
      <c r="J2" s="143" t="s">
        <v>758</v>
      </c>
    </row>
    <row r="3" spans="1:12" x14ac:dyDescent="0.3">
      <c r="B3">
        <v>2022</v>
      </c>
      <c r="C3">
        <v>2023</v>
      </c>
      <c r="E3">
        <v>2022</v>
      </c>
      <c r="F3">
        <v>2023</v>
      </c>
      <c r="G3" s="143"/>
      <c r="H3">
        <v>2022</v>
      </c>
      <c r="I3" s="134">
        <v>2023</v>
      </c>
      <c r="J3" s="143"/>
      <c r="K3">
        <v>2022</v>
      </c>
      <c r="L3" s="134">
        <v>2023</v>
      </c>
    </row>
    <row r="4" spans="1:12" x14ac:dyDescent="0.3">
      <c r="A4" s="143" t="s">
        <v>759</v>
      </c>
      <c r="B4">
        <v>74.2</v>
      </c>
      <c r="C4" s="134">
        <v>103.5</v>
      </c>
      <c r="D4" s="143" t="s">
        <v>759</v>
      </c>
      <c r="E4">
        <v>44.5</v>
      </c>
      <c r="F4">
        <v>74.3</v>
      </c>
      <c r="G4" s="143" t="s">
        <v>759</v>
      </c>
      <c r="H4">
        <v>64</v>
      </c>
      <c r="I4" s="134">
        <v>82.3</v>
      </c>
      <c r="J4" s="143" t="s">
        <v>759</v>
      </c>
      <c r="K4">
        <v>57.1</v>
      </c>
      <c r="L4" s="134">
        <v>99.2</v>
      </c>
    </row>
    <row r="5" spans="1:12" x14ac:dyDescent="0.3">
      <c r="A5" s="143" t="s">
        <v>760</v>
      </c>
      <c r="B5">
        <v>118.1</v>
      </c>
      <c r="C5" s="134">
        <v>28</v>
      </c>
      <c r="D5" s="143" t="s">
        <v>760</v>
      </c>
      <c r="E5">
        <v>96.4</v>
      </c>
      <c r="F5">
        <v>60.5</v>
      </c>
      <c r="G5" s="143" t="s">
        <v>760</v>
      </c>
      <c r="H5">
        <v>96.5</v>
      </c>
      <c r="I5" s="134">
        <v>52.2</v>
      </c>
      <c r="J5" s="143" t="s">
        <v>760</v>
      </c>
      <c r="K5">
        <v>116.7</v>
      </c>
      <c r="L5" s="134">
        <v>48.1</v>
      </c>
    </row>
    <row r="6" spans="1:12" x14ac:dyDescent="0.3">
      <c r="A6" s="143" t="s">
        <v>761</v>
      </c>
      <c r="B6">
        <v>10.4</v>
      </c>
      <c r="C6" s="134">
        <v>18.600000000000001</v>
      </c>
      <c r="D6" s="143" t="s">
        <v>761</v>
      </c>
      <c r="E6">
        <v>18.399999999999999</v>
      </c>
      <c r="F6">
        <v>95.8</v>
      </c>
      <c r="G6" s="143" t="s">
        <v>761</v>
      </c>
      <c r="H6">
        <v>20.5</v>
      </c>
      <c r="I6" s="134">
        <v>110.9</v>
      </c>
      <c r="J6" s="143" t="s">
        <v>761</v>
      </c>
      <c r="K6">
        <v>13.3</v>
      </c>
      <c r="L6" s="134">
        <v>113.2</v>
      </c>
    </row>
    <row r="7" spans="1:12" x14ac:dyDescent="0.3">
      <c r="A7" s="143" t="s">
        <v>762</v>
      </c>
      <c r="B7">
        <v>47</v>
      </c>
      <c r="C7" s="134">
        <v>58.6</v>
      </c>
      <c r="D7" s="143" t="s">
        <v>762</v>
      </c>
      <c r="E7">
        <v>47.8</v>
      </c>
      <c r="F7">
        <v>53.5</v>
      </c>
      <c r="G7" s="143" t="s">
        <v>762</v>
      </c>
      <c r="H7">
        <v>66.5</v>
      </c>
      <c r="I7" s="134">
        <v>62.7</v>
      </c>
      <c r="J7" s="143" t="s">
        <v>762</v>
      </c>
      <c r="K7">
        <v>48.4</v>
      </c>
      <c r="L7" s="134">
        <v>59.3</v>
      </c>
    </row>
    <row r="8" spans="1:12" x14ac:dyDescent="0.3">
      <c r="A8" s="143" t="s">
        <v>763</v>
      </c>
      <c r="B8">
        <v>20.6</v>
      </c>
      <c r="C8" s="134">
        <v>58.1</v>
      </c>
      <c r="D8" s="143" t="s">
        <v>763</v>
      </c>
      <c r="E8">
        <v>56.7</v>
      </c>
      <c r="F8">
        <v>84.9</v>
      </c>
      <c r="G8" s="143" t="s">
        <v>763</v>
      </c>
      <c r="H8">
        <v>58.5</v>
      </c>
      <c r="I8" s="134">
        <v>89.9</v>
      </c>
      <c r="J8" s="143" t="s">
        <v>763</v>
      </c>
      <c r="K8">
        <v>32</v>
      </c>
      <c r="L8" s="134">
        <v>66.3</v>
      </c>
    </row>
    <row r="9" spans="1:12" x14ac:dyDescent="0.3">
      <c r="A9" s="143" t="s">
        <v>764</v>
      </c>
      <c r="B9">
        <v>64.400000000000006</v>
      </c>
      <c r="C9" s="134">
        <v>83.1</v>
      </c>
      <c r="D9" s="143" t="s">
        <v>764</v>
      </c>
      <c r="E9">
        <v>36.299999999999997</v>
      </c>
      <c r="F9">
        <v>57</v>
      </c>
      <c r="G9" s="143" t="s">
        <v>764</v>
      </c>
      <c r="H9">
        <v>29.1</v>
      </c>
      <c r="I9" s="134">
        <v>53.6</v>
      </c>
      <c r="J9" s="143" t="s">
        <v>764</v>
      </c>
      <c r="K9">
        <v>47.4</v>
      </c>
      <c r="L9" s="134">
        <v>81.3</v>
      </c>
    </row>
    <row r="10" spans="1:12" x14ac:dyDescent="0.3">
      <c r="A10" s="143" t="s">
        <v>765</v>
      </c>
      <c r="B10">
        <v>34.299999999999997</v>
      </c>
      <c r="C10" s="134">
        <v>135.80000000000001</v>
      </c>
      <c r="D10" s="143" t="s">
        <v>765</v>
      </c>
      <c r="E10">
        <v>36.200000000000003</v>
      </c>
      <c r="F10">
        <v>144.80000000000001</v>
      </c>
      <c r="G10" s="143" t="s">
        <v>765</v>
      </c>
      <c r="H10">
        <v>32.700000000000003</v>
      </c>
      <c r="I10" s="134">
        <v>97.6</v>
      </c>
      <c r="J10" s="143" t="s">
        <v>765</v>
      </c>
      <c r="K10">
        <v>35.5</v>
      </c>
      <c r="L10" s="134">
        <v>130.4</v>
      </c>
    </row>
    <row r="11" spans="1:12" x14ac:dyDescent="0.3">
      <c r="A11" s="143" t="s">
        <v>766</v>
      </c>
      <c r="B11">
        <v>5</v>
      </c>
      <c r="C11" s="134">
        <v>104.4</v>
      </c>
      <c r="D11" s="143" t="s">
        <v>766</v>
      </c>
      <c r="E11">
        <v>26.1</v>
      </c>
      <c r="F11">
        <v>120.1</v>
      </c>
      <c r="G11" s="143" t="s">
        <v>766</v>
      </c>
      <c r="H11">
        <v>12.7</v>
      </c>
      <c r="I11" s="134">
        <v>134.5</v>
      </c>
      <c r="J11" s="143" t="s">
        <v>766</v>
      </c>
      <c r="K11">
        <v>5.3</v>
      </c>
      <c r="L11" s="134">
        <v>111.4</v>
      </c>
    </row>
    <row r="12" spans="1:12" x14ac:dyDescent="0.3">
      <c r="A12" s="143" t="s">
        <v>767</v>
      </c>
      <c r="B12">
        <v>122.3</v>
      </c>
      <c r="C12" s="134">
        <v>106.6</v>
      </c>
      <c r="D12" s="143" t="s">
        <v>767</v>
      </c>
      <c r="E12">
        <v>75.900000000000006</v>
      </c>
      <c r="F12">
        <v>91.7</v>
      </c>
      <c r="G12" s="143" t="s">
        <v>767</v>
      </c>
      <c r="H12">
        <v>90</v>
      </c>
      <c r="I12" s="134">
        <v>45.7</v>
      </c>
      <c r="J12" s="143" t="s">
        <v>767</v>
      </c>
      <c r="K12">
        <v>85.6</v>
      </c>
      <c r="L12" s="134">
        <v>67.099999999999994</v>
      </c>
    </row>
    <row r="13" spans="1:12" x14ac:dyDescent="0.3">
      <c r="A13" s="143" t="s">
        <v>768</v>
      </c>
      <c r="B13">
        <v>33.5</v>
      </c>
      <c r="C13" s="134">
        <v>106.1</v>
      </c>
      <c r="D13" s="143" t="s">
        <v>768</v>
      </c>
      <c r="E13">
        <v>30.4</v>
      </c>
      <c r="F13">
        <v>114.3</v>
      </c>
      <c r="G13" s="143" t="s">
        <v>768</v>
      </c>
      <c r="H13">
        <v>33.9</v>
      </c>
      <c r="I13" s="134">
        <v>113.6</v>
      </c>
      <c r="J13" s="143" t="s">
        <v>768</v>
      </c>
      <c r="K13">
        <v>21</v>
      </c>
      <c r="L13" s="134">
        <v>105.6</v>
      </c>
    </row>
    <row r="14" spans="1:12" x14ac:dyDescent="0.3">
      <c r="A14" s="143" t="s">
        <v>769</v>
      </c>
      <c r="B14">
        <v>41.7</v>
      </c>
      <c r="C14" s="134">
        <v>109.6</v>
      </c>
      <c r="D14" s="143" t="s">
        <v>769</v>
      </c>
      <c r="E14">
        <v>44.6</v>
      </c>
      <c r="F14">
        <v>82.1</v>
      </c>
      <c r="G14" s="143" t="s">
        <v>769</v>
      </c>
      <c r="H14">
        <v>42.6</v>
      </c>
      <c r="I14" s="134">
        <v>68.599999999999994</v>
      </c>
      <c r="J14" s="143" t="s">
        <v>769</v>
      </c>
      <c r="K14">
        <v>44</v>
      </c>
      <c r="L14" s="134">
        <v>92.7</v>
      </c>
    </row>
    <row r="15" spans="1:12" x14ac:dyDescent="0.3">
      <c r="A15" s="143"/>
      <c r="C15" s="134"/>
      <c r="D15" s="143"/>
      <c r="G15" s="143"/>
      <c r="I15" s="134"/>
      <c r="J15" s="143"/>
      <c r="L15" s="134"/>
    </row>
    <row r="16" spans="1:12" ht="15" thickBot="1" x14ac:dyDescent="0.35">
      <c r="A16" s="144" t="s">
        <v>717</v>
      </c>
      <c r="B16" s="145">
        <f>SUM(B4:B14)</f>
        <v>571.50000000000011</v>
      </c>
      <c r="C16" s="146">
        <f>SUM(C4:C14)</f>
        <v>912.40000000000009</v>
      </c>
      <c r="D16" s="144" t="s">
        <v>717</v>
      </c>
      <c r="E16" s="145">
        <f>SUM(E4:E14)</f>
        <v>513.30000000000007</v>
      </c>
      <c r="F16" s="145">
        <f>SUM(F4:F14)</f>
        <v>979</v>
      </c>
      <c r="G16" s="144" t="s">
        <v>717</v>
      </c>
      <c r="H16" s="145">
        <f>SUM(H4:H14)</f>
        <v>547</v>
      </c>
      <c r="I16" s="146">
        <f>SUM(I4:I14)</f>
        <v>911.60000000000014</v>
      </c>
      <c r="J16" s="144" t="s">
        <v>717</v>
      </c>
      <c r="K16" s="145">
        <f>SUM(K4:K14)</f>
        <v>506.29999999999995</v>
      </c>
      <c r="L16" s="146">
        <f>SUM(L4:L14)</f>
        <v>974.60000000000014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13E9F-09C2-4E47-8EC0-AA21E515A712}">
  <dimension ref="A1:V90"/>
  <sheetViews>
    <sheetView zoomScale="80" zoomScaleNormal="80" workbookViewId="0">
      <pane xSplit="1" ySplit="4" topLeftCell="B59" activePane="bottomRight" state="frozen"/>
      <selection pane="topRight" activeCell="B1" sqref="B1"/>
      <selection pane="bottomLeft" activeCell="A5" sqref="A5"/>
      <selection pane="bottomRight" activeCell="C58" sqref="C58"/>
    </sheetView>
  </sheetViews>
  <sheetFormatPr baseColWidth="10" defaultRowHeight="14.4" x14ac:dyDescent="0.3"/>
  <cols>
    <col min="1" max="1" width="29.6640625" customWidth="1"/>
  </cols>
  <sheetData>
    <row r="1" spans="1:22" ht="21" x14ac:dyDescent="0.4">
      <c r="A1" s="1" t="s">
        <v>107</v>
      </c>
    </row>
    <row r="2" spans="1:22" ht="15" thickBot="1" x14ac:dyDescent="0.35"/>
    <row r="3" spans="1:22" ht="18.600000000000001" thickTop="1" x14ac:dyDescent="0.3">
      <c r="A3" s="2" t="s">
        <v>0</v>
      </c>
      <c r="B3" s="268" t="s">
        <v>1</v>
      </c>
      <c r="C3" s="269"/>
      <c r="D3" s="269"/>
      <c r="E3" s="269"/>
      <c r="F3" s="269"/>
      <c r="G3" s="269"/>
      <c r="H3" s="270"/>
      <c r="I3" s="271" t="s">
        <v>2</v>
      </c>
      <c r="J3" s="269"/>
      <c r="K3" s="269"/>
      <c r="L3" s="269"/>
      <c r="M3" s="269"/>
      <c r="N3" s="269"/>
      <c r="O3" s="270"/>
      <c r="P3" s="271" t="s">
        <v>3</v>
      </c>
      <c r="Q3" s="269"/>
      <c r="R3" s="269"/>
      <c r="S3" s="269"/>
      <c r="T3" s="269"/>
      <c r="U3" s="269"/>
      <c r="V3" s="270"/>
    </row>
    <row r="4" spans="1:22" ht="15" thickBot="1" x14ac:dyDescent="0.35">
      <c r="A4" s="25"/>
      <c r="B4" s="3" t="s">
        <v>4</v>
      </c>
      <c r="C4" s="4" t="s">
        <v>5</v>
      </c>
      <c r="D4" s="4" t="s">
        <v>6</v>
      </c>
      <c r="E4" s="4" t="s">
        <v>7</v>
      </c>
      <c r="F4" s="4" t="s">
        <v>8</v>
      </c>
      <c r="G4" s="4" t="s">
        <v>9</v>
      </c>
      <c r="H4" s="5" t="s">
        <v>10</v>
      </c>
      <c r="I4" s="6" t="s">
        <v>11</v>
      </c>
      <c r="J4" s="4" t="s">
        <v>12</v>
      </c>
      <c r="K4" s="4" t="s">
        <v>13</v>
      </c>
      <c r="L4" s="4" t="s">
        <v>14</v>
      </c>
      <c r="M4" s="4" t="s">
        <v>15</v>
      </c>
      <c r="N4" s="4" t="s">
        <v>16</v>
      </c>
      <c r="O4" s="5" t="s">
        <v>17</v>
      </c>
      <c r="P4" s="6" t="s">
        <v>18</v>
      </c>
      <c r="Q4" s="4" t="s">
        <v>19</v>
      </c>
      <c r="R4" s="4" t="s">
        <v>20</v>
      </c>
      <c r="S4" s="4" t="s">
        <v>21</v>
      </c>
      <c r="T4" s="4" t="s">
        <v>22</v>
      </c>
      <c r="U4" s="4" t="s">
        <v>23</v>
      </c>
      <c r="V4" s="30" t="s">
        <v>24</v>
      </c>
    </row>
    <row r="5" spans="1:22" ht="15" thickTop="1" x14ac:dyDescent="0.3">
      <c r="A5" s="26" t="s">
        <v>25</v>
      </c>
      <c r="B5" s="7">
        <v>1</v>
      </c>
      <c r="C5" s="8"/>
      <c r="D5" s="8"/>
      <c r="E5" s="8"/>
      <c r="F5" s="8"/>
      <c r="G5" s="9">
        <v>8</v>
      </c>
      <c r="H5" s="10">
        <f>SUM(B5:G5)</f>
        <v>9</v>
      </c>
      <c r="I5" s="11"/>
      <c r="J5" s="8"/>
      <c r="K5" s="8"/>
      <c r="L5" s="8"/>
      <c r="M5" s="8"/>
      <c r="N5" s="9"/>
      <c r="O5" s="10">
        <f>SUM(Tabelle25[[#This Row],[Spalte9]:[Spalte14]])</f>
        <v>0</v>
      </c>
      <c r="P5" s="11"/>
      <c r="Q5" s="8"/>
      <c r="R5" s="8"/>
      <c r="S5" s="8">
        <v>1</v>
      </c>
      <c r="T5" s="8">
        <v>3</v>
      </c>
      <c r="U5" s="9"/>
      <c r="V5" s="31">
        <f>SUM(Tabelle25[[#This Row],[Spalte16]:[Spalte21]])</f>
        <v>4</v>
      </c>
    </row>
    <row r="6" spans="1:22" x14ac:dyDescent="0.3">
      <c r="A6" s="27" t="s">
        <v>94</v>
      </c>
      <c r="B6" s="12"/>
      <c r="C6" s="13">
        <v>1</v>
      </c>
      <c r="D6" s="13"/>
      <c r="E6" s="13"/>
      <c r="F6" s="13"/>
      <c r="G6" s="14"/>
      <c r="H6" s="10">
        <f t="shared" ref="H6:H69" si="0">SUM(B6:G6)</f>
        <v>1</v>
      </c>
      <c r="I6" s="16"/>
      <c r="J6" s="13"/>
      <c r="K6" s="13"/>
      <c r="L6" s="13"/>
      <c r="M6" s="13"/>
      <c r="N6" s="14"/>
      <c r="O6" s="10">
        <f>SUM(Tabelle25[[#This Row],[Spalte9]:[Spalte14]])</f>
        <v>0</v>
      </c>
      <c r="P6" s="16"/>
      <c r="Q6" s="13"/>
      <c r="R6" s="13"/>
      <c r="S6" s="13"/>
      <c r="T6" s="13"/>
      <c r="U6" s="14"/>
      <c r="V6" s="31">
        <f>SUM(Tabelle25[[#This Row],[Spalte16]:[Spalte21]])</f>
        <v>0</v>
      </c>
    </row>
    <row r="7" spans="1:22" x14ac:dyDescent="0.3">
      <c r="A7" s="27" t="s">
        <v>104</v>
      </c>
      <c r="B7" s="12"/>
      <c r="C7" s="13"/>
      <c r="D7" s="13"/>
      <c r="E7" s="13"/>
      <c r="F7" s="13"/>
      <c r="G7" s="14"/>
      <c r="H7" s="10">
        <f t="shared" si="0"/>
        <v>0</v>
      </c>
      <c r="I7" s="16"/>
      <c r="J7" s="13"/>
      <c r="K7" s="13"/>
      <c r="L7" s="13"/>
      <c r="M7" s="13"/>
      <c r="N7" s="14"/>
      <c r="O7" s="10">
        <f>SUM(Tabelle25[[#This Row],[Spalte9]:[Spalte14]])</f>
        <v>0</v>
      </c>
      <c r="P7" s="16">
        <v>1</v>
      </c>
      <c r="Q7" s="13"/>
      <c r="R7" s="13"/>
      <c r="S7" s="13"/>
      <c r="T7" s="13"/>
      <c r="U7" s="14"/>
      <c r="V7" s="31">
        <f>SUM(Tabelle25[[#This Row],[Spalte16]:[Spalte21]])</f>
        <v>1</v>
      </c>
    </row>
    <row r="8" spans="1:22" x14ac:dyDescent="0.3">
      <c r="A8" s="27" t="s">
        <v>26</v>
      </c>
      <c r="B8" s="12">
        <v>8</v>
      </c>
      <c r="C8" s="13">
        <v>3</v>
      </c>
      <c r="D8" s="13">
        <v>2</v>
      </c>
      <c r="E8" s="13">
        <v>2</v>
      </c>
      <c r="F8" s="13"/>
      <c r="G8" s="14"/>
      <c r="H8" s="10">
        <f t="shared" si="0"/>
        <v>15</v>
      </c>
      <c r="I8" s="16">
        <v>19</v>
      </c>
      <c r="J8" s="13">
        <v>2</v>
      </c>
      <c r="K8" s="13"/>
      <c r="L8" s="13"/>
      <c r="M8" s="13"/>
      <c r="N8" s="14"/>
      <c r="O8" s="10">
        <f>SUM(Tabelle25[[#This Row],[Spalte9]:[Spalte14]])</f>
        <v>21</v>
      </c>
      <c r="P8" s="16">
        <v>5</v>
      </c>
      <c r="Q8" s="13">
        <v>2</v>
      </c>
      <c r="R8" s="13">
        <v>30</v>
      </c>
      <c r="S8" s="13"/>
      <c r="T8" s="13"/>
      <c r="U8" s="14"/>
      <c r="V8" s="31">
        <f>SUM(Tabelle25[[#This Row],[Spalte16]:[Spalte21]])</f>
        <v>37</v>
      </c>
    </row>
    <row r="9" spans="1:22" x14ac:dyDescent="0.3">
      <c r="A9" s="27" t="s">
        <v>27</v>
      </c>
      <c r="B9" s="12"/>
      <c r="C9" s="13"/>
      <c r="D9" s="13"/>
      <c r="E9" s="13"/>
      <c r="F9" s="13"/>
      <c r="G9" s="14"/>
      <c r="H9" s="10">
        <f t="shared" si="0"/>
        <v>0</v>
      </c>
      <c r="I9" s="16"/>
      <c r="J9" s="13"/>
      <c r="K9" s="13"/>
      <c r="L9" s="13"/>
      <c r="M9" s="13"/>
      <c r="N9" s="14"/>
      <c r="O9" s="10">
        <f>SUM(Tabelle25[[#This Row],[Spalte9]:[Spalte14]])</f>
        <v>0</v>
      </c>
      <c r="P9" s="16"/>
      <c r="Q9" s="13"/>
      <c r="R9" s="13"/>
      <c r="S9" s="13"/>
      <c r="T9" s="13"/>
      <c r="U9" s="14"/>
      <c r="V9" s="31">
        <f>SUM(Tabelle25[[#This Row],[Spalte16]:[Spalte21]])</f>
        <v>0</v>
      </c>
    </row>
    <row r="10" spans="1:22" x14ac:dyDescent="0.3">
      <c r="A10" s="27" t="s">
        <v>28</v>
      </c>
      <c r="B10" s="12"/>
      <c r="C10" s="13"/>
      <c r="D10" s="13"/>
      <c r="E10" s="13"/>
      <c r="F10" s="13"/>
      <c r="G10" s="14"/>
      <c r="H10" s="10">
        <f t="shared" si="0"/>
        <v>0</v>
      </c>
      <c r="I10" s="16"/>
      <c r="J10" s="13"/>
      <c r="K10" s="13"/>
      <c r="L10" s="13"/>
      <c r="M10" s="13"/>
      <c r="N10" s="14"/>
      <c r="O10" s="10">
        <f>SUM(Tabelle25[[#This Row],[Spalte9]:[Spalte14]])</f>
        <v>0</v>
      </c>
      <c r="P10" s="16"/>
      <c r="Q10" s="13"/>
      <c r="R10" s="13"/>
      <c r="S10" s="13"/>
      <c r="T10" s="13"/>
      <c r="U10" s="14"/>
      <c r="V10" s="31">
        <f>SUM(Tabelle25[[#This Row],[Spalte16]:[Spalte21]])</f>
        <v>0</v>
      </c>
    </row>
    <row r="11" spans="1:22" x14ac:dyDescent="0.3">
      <c r="A11" s="27" t="s">
        <v>29</v>
      </c>
      <c r="B11" s="12">
        <v>1</v>
      </c>
      <c r="C11" s="13"/>
      <c r="D11" s="13"/>
      <c r="E11" s="13">
        <v>1</v>
      </c>
      <c r="F11" s="13"/>
      <c r="G11" s="14"/>
      <c r="H11" s="10">
        <f t="shared" si="0"/>
        <v>2</v>
      </c>
      <c r="I11" s="16">
        <v>1</v>
      </c>
      <c r="J11" s="13"/>
      <c r="K11" s="13"/>
      <c r="L11" s="13"/>
      <c r="M11" s="13">
        <v>1</v>
      </c>
      <c r="N11" s="14"/>
      <c r="O11" s="10">
        <f>SUM(Tabelle25[[#This Row],[Spalte9]:[Spalte14]])</f>
        <v>2</v>
      </c>
      <c r="P11" s="16"/>
      <c r="Q11" s="13"/>
      <c r="R11" s="13">
        <v>2</v>
      </c>
      <c r="S11" s="13"/>
      <c r="T11" s="13"/>
      <c r="U11" s="14"/>
      <c r="V11" s="31">
        <f>SUM(Tabelle25[[#This Row],[Spalte16]:[Spalte21]])</f>
        <v>2</v>
      </c>
    </row>
    <row r="12" spans="1:22" x14ac:dyDescent="0.3">
      <c r="A12" s="27" t="s">
        <v>30</v>
      </c>
      <c r="B12" s="12"/>
      <c r="C12" s="13"/>
      <c r="D12" s="13"/>
      <c r="E12" s="13"/>
      <c r="F12" s="13"/>
      <c r="G12" s="14"/>
      <c r="H12" s="10">
        <f t="shared" si="0"/>
        <v>0</v>
      </c>
      <c r="I12" s="16"/>
      <c r="J12" s="13"/>
      <c r="K12" s="13"/>
      <c r="L12" s="13"/>
      <c r="M12" s="13">
        <v>2</v>
      </c>
      <c r="N12" s="14"/>
      <c r="O12" s="10">
        <f>SUM(Tabelle25[[#This Row],[Spalte9]:[Spalte14]])</f>
        <v>2</v>
      </c>
      <c r="P12" s="16"/>
      <c r="Q12" s="13"/>
      <c r="R12" s="13"/>
      <c r="S12" s="13"/>
      <c r="T12" s="13">
        <v>1</v>
      </c>
      <c r="U12" s="14"/>
      <c r="V12" s="31">
        <f>SUM(Tabelle25[[#This Row],[Spalte16]:[Spalte21]])</f>
        <v>1</v>
      </c>
    </row>
    <row r="13" spans="1:22" x14ac:dyDescent="0.3">
      <c r="A13" s="27" t="s">
        <v>32</v>
      </c>
      <c r="B13" s="12"/>
      <c r="C13" s="13"/>
      <c r="D13" s="13">
        <v>6</v>
      </c>
      <c r="E13" s="13"/>
      <c r="F13" s="13"/>
      <c r="G13" s="14"/>
      <c r="H13" s="10">
        <f t="shared" si="0"/>
        <v>6</v>
      </c>
      <c r="I13" s="16"/>
      <c r="J13" s="13"/>
      <c r="K13" s="13"/>
      <c r="L13" s="13"/>
      <c r="M13" s="13"/>
      <c r="N13" s="14">
        <v>1</v>
      </c>
      <c r="O13" s="10">
        <f>SUM(Tabelle25[[#This Row],[Spalte9]:[Spalte14]])</f>
        <v>1</v>
      </c>
      <c r="P13" s="16"/>
      <c r="Q13" s="13"/>
      <c r="R13" s="13"/>
      <c r="S13" s="13"/>
      <c r="T13" s="13"/>
      <c r="U13" s="14"/>
      <c r="V13" s="31">
        <f>SUM(Tabelle25[[#This Row],[Spalte16]:[Spalte21]])</f>
        <v>0</v>
      </c>
    </row>
    <row r="14" spans="1:22" x14ac:dyDescent="0.3">
      <c r="A14" s="28" t="s">
        <v>33</v>
      </c>
      <c r="B14" s="12"/>
      <c r="C14" s="13"/>
      <c r="D14" s="13"/>
      <c r="E14" s="13"/>
      <c r="F14" s="13"/>
      <c r="G14" s="14"/>
      <c r="H14" s="10">
        <f t="shared" si="0"/>
        <v>0</v>
      </c>
      <c r="I14" s="16"/>
      <c r="J14" s="13">
        <v>4</v>
      </c>
      <c r="K14" s="13"/>
      <c r="L14" s="13"/>
      <c r="M14" s="13"/>
      <c r="N14" s="14"/>
      <c r="O14" s="10">
        <f>SUM(Tabelle25[[#This Row],[Spalte9]:[Spalte14]])</f>
        <v>4</v>
      </c>
      <c r="P14" s="16"/>
      <c r="Q14" s="13"/>
      <c r="R14" s="13">
        <v>1</v>
      </c>
      <c r="S14" s="13"/>
      <c r="T14" s="13"/>
      <c r="U14" s="14"/>
      <c r="V14" s="31">
        <f>SUM(Tabelle25[[#This Row],[Spalte16]:[Spalte21]])</f>
        <v>1</v>
      </c>
    </row>
    <row r="15" spans="1:22" x14ac:dyDescent="0.3">
      <c r="A15" s="28" t="s">
        <v>34</v>
      </c>
      <c r="B15" s="12"/>
      <c r="C15" s="13"/>
      <c r="D15" s="13"/>
      <c r="E15" s="13"/>
      <c r="F15" s="13"/>
      <c r="G15" s="14"/>
      <c r="H15" s="10">
        <f t="shared" si="0"/>
        <v>0</v>
      </c>
      <c r="I15" s="16"/>
      <c r="J15" s="13"/>
      <c r="K15" s="13">
        <v>1</v>
      </c>
      <c r="L15" s="13"/>
      <c r="M15" s="13">
        <v>1</v>
      </c>
      <c r="N15" s="14"/>
      <c r="O15" s="10">
        <f>SUM(Tabelle25[[#This Row],[Spalte9]:[Spalte14]])</f>
        <v>2</v>
      </c>
      <c r="P15" s="16"/>
      <c r="Q15" s="13"/>
      <c r="R15" s="13"/>
      <c r="S15" s="13"/>
      <c r="T15" s="13"/>
      <c r="U15" s="14"/>
      <c r="V15" s="31">
        <f>SUM(Tabelle25[[#This Row],[Spalte16]:[Spalte21]])</f>
        <v>0</v>
      </c>
    </row>
    <row r="16" spans="1:22" x14ac:dyDescent="0.3">
      <c r="A16" s="28" t="s">
        <v>35</v>
      </c>
      <c r="B16" s="12"/>
      <c r="C16" s="13"/>
      <c r="D16" s="13">
        <v>2</v>
      </c>
      <c r="E16" s="13">
        <v>1</v>
      </c>
      <c r="F16" s="13">
        <v>2</v>
      </c>
      <c r="G16" s="14"/>
      <c r="H16" s="10">
        <f t="shared" si="0"/>
        <v>5</v>
      </c>
      <c r="I16" s="16"/>
      <c r="J16" s="13"/>
      <c r="K16" s="13">
        <v>2</v>
      </c>
      <c r="L16" s="13"/>
      <c r="M16" s="13">
        <v>9</v>
      </c>
      <c r="N16" s="14"/>
      <c r="O16" s="10">
        <f>SUM(Tabelle25[[#This Row],[Spalte9]:[Spalte14]])</f>
        <v>11</v>
      </c>
      <c r="P16" s="16">
        <v>1</v>
      </c>
      <c r="Q16" s="13"/>
      <c r="R16" s="13">
        <v>2</v>
      </c>
      <c r="S16" s="13"/>
      <c r="T16" s="13"/>
      <c r="U16" s="14"/>
      <c r="V16" s="31">
        <f>SUM(Tabelle25[[#This Row],[Spalte16]:[Spalte21]])</f>
        <v>3</v>
      </c>
    </row>
    <row r="17" spans="1:22" x14ac:dyDescent="0.3">
      <c r="A17" s="28" t="s">
        <v>36</v>
      </c>
      <c r="B17" s="12">
        <v>1</v>
      </c>
      <c r="C17" s="13"/>
      <c r="D17" s="13">
        <v>5</v>
      </c>
      <c r="E17" s="13"/>
      <c r="F17" s="13">
        <v>5</v>
      </c>
      <c r="G17" s="14"/>
      <c r="H17" s="10">
        <f t="shared" si="0"/>
        <v>11</v>
      </c>
      <c r="I17" s="16"/>
      <c r="J17" s="13"/>
      <c r="K17" s="13">
        <v>1</v>
      </c>
      <c r="L17" s="13"/>
      <c r="M17" s="13"/>
      <c r="N17" s="14"/>
      <c r="O17" s="10">
        <f>SUM(Tabelle25[[#This Row],[Spalte9]:[Spalte14]])</f>
        <v>1</v>
      </c>
      <c r="P17" s="16"/>
      <c r="Q17" s="13"/>
      <c r="R17" s="13"/>
      <c r="S17" s="13"/>
      <c r="T17" s="13"/>
      <c r="U17" s="14"/>
      <c r="V17" s="31">
        <f>SUM(Tabelle25[[#This Row],[Spalte16]:[Spalte21]])</f>
        <v>0</v>
      </c>
    </row>
    <row r="18" spans="1:22" x14ac:dyDescent="0.3">
      <c r="A18" s="28" t="s">
        <v>37</v>
      </c>
      <c r="B18" s="12"/>
      <c r="C18" s="13"/>
      <c r="D18" s="13"/>
      <c r="E18" s="13"/>
      <c r="F18" s="13"/>
      <c r="G18" s="14"/>
      <c r="H18" s="10">
        <f>SUM(B18:G18)</f>
        <v>0</v>
      </c>
      <c r="I18" s="16"/>
      <c r="J18" s="13"/>
      <c r="K18" s="13"/>
      <c r="L18" s="13"/>
      <c r="M18" s="13"/>
      <c r="N18" s="14"/>
      <c r="O18" s="10">
        <f>SUM(Tabelle25[[#This Row],[Spalte9]:[Spalte14]])</f>
        <v>0</v>
      </c>
      <c r="P18" s="16">
        <v>11</v>
      </c>
      <c r="Q18" s="13">
        <v>4</v>
      </c>
      <c r="R18" s="13"/>
      <c r="S18" s="13"/>
      <c r="T18" s="13"/>
      <c r="U18" s="14"/>
      <c r="V18" s="31">
        <f>SUM(Tabelle25[[#This Row],[Spalte16]:[Spalte21]])</f>
        <v>15</v>
      </c>
    </row>
    <row r="19" spans="1:22" x14ac:dyDescent="0.3">
      <c r="A19" s="28" t="s">
        <v>38</v>
      </c>
      <c r="B19" s="12"/>
      <c r="C19" s="13"/>
      <c r="D19" s="13"/>
      <c r="E19" s="13"/>
      <c r="F19" s="13"/>
      <c r="G19" s="14"/>
      <c r="H19" s="10">
        <f t="shared" si="0"/>
        <v>0</v>
      </c>
      <c r="I19" s="16"/>
      <c r="J19" s="13"/>
      <c r="K19" s="13"/>
      <c r="L19" s="13"/>
      <c r="M19" s="13">
        <v>8</v>
      </c>
      <c r="N19" s="14">
        <v>2</v>
      </c>
      <c r="O19" s="10">
        <f>SUM(Tabelle25[[#This Row],[Spalte9]:[Spalte14]])</f>
        <v>10</v>
      </c>
      <c r="P19" s="16"/>
      <c r="Q19" s="13"/>
      <c r="R19" s="13"/>
      <c r="S19" s="13"/>
      <c r="T19" s="13"/>
      <c r="U19" s="14"/>
      <c r="V19" s="31">
        <f>SUM(Tabelle25[[#This Row],[Spalte16]:[Spalte21]])</f>
        <v>0</v>
      </c>
    </row>
    <row r="20" spans="1:22" x14ac:dyDescent="0.3">
      <c r="A20" s="28" t="s">
        <v>745</v>
      </c>
      <c r="B20" s="12"/>
      <c r="C20" s="13"/>
      <c r="D20" s="13"/>
      <c r="E20" s="13"/>
      <c r="F20" s="13"/>
      <c r="G20" s="14"/>
      <c r="H20" s="10">
        <f t="shared" si="0"/>
        <v>0</v>
      </c>
      <c r="I20" s="16"/>
      <c r="J20" s="13"/>
      <c r="K20" s="13"/>
      <c r="L20" s="13"/>
      <c r="M20" s="13"/>
      <c r="N20" s="14"/>
      <c r="O20" s="10">
        <f>SUM(Tabelle25[[#This Row],[Spalte9]:[Spalte14]])</f>
        <v>0</v>
      </c>
      <c r="P20" s="16"/>
      <c r="Q20" s="13"/>
      <c r="R20" s="13"/>
      <c r="S20" s="13"/>
      <c r="T20" s="13"/>
      <c r="U20" s="14"/>
      <c r="V20" s="31">
        <f>SUM(Tabelle25[[#This Row],[Spalte16]:[Spalte21]])</f>
        <v>0</v>
      </c>
    </row>
    <row r="21" spans="1:22" x14ac:dyDescent="0.3">
      <c r="A21" s="28" t="s">
        <v>39</v>
      </c>
      <c r="B21" s="12">
        <v>1</v>
      </c>
      <c r="C21" s="13"/>
      <c r="D21" s="13">
        <v>3</v>
      </c>
      <c r="E21" s="13">
        <v>1</v>
      </c>
      <c r="F21" s="13">
        <v>1</v>
      </c>
      <c r="G21" s="14">
        <v>1</v>
      </c>
      <c r="H21" s="10">
        <f t="shared" si="0"/>
        <v>7</v>
      </c>
      <c r="I21" s="16"/>
      <c r="J21" s="13"/>
      <c r="K21" s="13">
        <v>1</v>
      </c>
      <c r="L21" s="13"/>
      <c r="M21" s="13">
        <v>1</v>
      </c>
      <c r="N21" s="14">
        <v>1</v>
      </c>
      <c r="O21" s="10">
        <f>SUM(Tabelle25[[#This Row],[Spalte9]:[Spalte14]])</f>
        <v>3</v>
      </c>
      <c r="P21" s="16"/>
      <c r="Q21" s="13"/>
      <c r="R21" s="13"/>
      <c r="S21" s="13"/>
      <c r="T21" s="13"/>
      <c r="U21" s="14"/>
      <c r="V21" s="31">
        <f>SUM(Tabelle25[[#This Row],[Spalte16]:[Spalte21]])</f>
        <v>0</v>
      </c>
    </row>
    <row r="22" spans="1:22" x14ac:dyDescent="0.3">
      <c r="A22" s="28" t="s">
        <v>40</v>
      </c>
      <c r="B22" s="12"/>
      <c r="C22" s="13"/>
      <c r="D22" s="13"/>
      <c r="E22" s="13"/>
      <c r="F22" s="13"/>
      <c r="G22" s="14">
        <v>1</v>
      </c>
      <c r="H22" s="10">
        <f t="shared" si="0"/>
        <v>1</v>
      </c>
      <c r="I22" s="16"/>
      <c r="J22" s="13"/>
      <c r="K22" s="13"/>
      <c r="L22" s="13"/>
      <c r="M22" s="13"/>
      <c r="N22" s="14"/>
      <c r="O22" s="10">
        <f>SUM(Tabelle25[[#This Row],[Spalte9]:[Spalte14]])</f>
        <v>0</v>
      </c>
      <c r="P22" s="16"/>
      <c r="Q22" s="13"/>
      <c r="R22" s="13"/>
      <c r="S22" s="13"/>
      <c r="T22" s="13"/>
      <c r="U22" s="14"/>
      <c r="V22" s="31">
        <f>SUM(Tabelle25[[#This Row],[Spalte16]:[Spalte21]])</f>
        <v>0</v>
      </c>
    </row>
    <row r="23" spans="1:22" x14ac:dyDescent="0.3">
      <c r="A23" s="28" t="s">
        <v>105</v>
      </c>
      <c r="B23" s="12"/>
      <c r="C23" s="13"/>
      <c r="D23" s="13"/>
      <c r="E23" s="13"/>
      <c r="F23" s="13"/>
      <c r="G23" s="14"/>
      <c r="H23" s="10">
        <f t="shared" si="0"/>
        <v>0</v>
      </c>
      <c r="I23" s="16"/>
      <c r="J23" s="13"/>
      <c r="K23" s="13"/>
      <c r="L23" s="13"/>
      <c r="M23" s="13"/>
      <c r="N23" s="14"/>
      <c r="O23" s="10">
        <f>SUM(Tabelle25[[#This Row],[Spalte9]:[Spalte14]])</f>
        <v>0</v>
      </c>
      <c r="P23" s="16"/>
      <c r="Q23" s="13"/>
      <c r="R23" s="13"/>
      <c r="S23" s="13"/>
      <c r="T23" s="13"/>
      <c r="U23" s="14"/>
      <c r="V23" s="31">
        <f>SUM(Tabelle25[[#This Row],[Spalte16]:[Spalte21]])</f>
        <v>0</v>
      </c>
    </row>
    <row r="24" spans="1:22" x14ac:dyDescent="0.3">
      <c r="A24" s="28" t="s">
        <v>41</v>
      </c>
      <c r="B24" s="12"/>
      <c r="C24" s="13"/>
      <c r="D24" s="13"/>
      <c r="E24" s="13"/>
      <c r="F24" s="13"/>
      <c r="G24" s="14"/>
      <c r="H24" s="10">
        <f t="shared" si="0"/>
        <v>0</v>
      </c>
      <c r="I24" s="16"/>
      <c r="J24" s="13"/>
      <c r="K24" s="13"/>
      <c r="L24" s="13"/>
      <c r="M24" s="13"/>
      <c r="N24" s="14"/>
      <c r="O24" s="10">
        <f>SUM(Tabelle25[[#This Row],[Spalte9]:[Spalte14]])</f>
        <v>0</v>
      </c>
      <c r="P24" s="16">
        <v>2</v>
      </c>
      <c r="Q24" s="13"/>
      <c r="R24" s="13"/>
      <c r="S24" s="13"/>
      <c r="T24" s="13"/>
      <c r="U24" s="14"/>
      <c r="V24" s="31">
        <f>SUM(Tabelle25[[#This Row],[Spalte16]:[Spalte21]])</f>
        <v>2</v>
      </c>
    </row>
    <row r="25" spans="1:22" x14ac:dyDescent="0.3">
      <c r="A25" s="28" t="s">
        <v>612</v>
      </c>
      <c r="B25" s="12"/>
      <c r="C25" s="13"/>
      <c r="D25" s="13"/>
      <c r="E25" s="13"/>
      <c r="F25" s="13"/>
      <c r="G25" s="14"/>
      <c r="H25" s="10">
        <f>SUM(B25:G25)</f>
        <v>0</v>
      </c>
      <c r="I25" s="16"/>
      <c r="J25" s="13"/>
      <c r="K25" s="13"/>
      <c r="L25" s="13"/>
      <c r="M25" s="13"/>
      <c r="N25" s="14"/>
      <c r="O25" s="10">
        <f>SUM(Tabelle25[[#This Row],[Spalte9]:[Spalte14]])</f>
        <v>0</v>
      </c>
      <c r="P25" s="16"/>
      <c r="Q25" s="13"/>
      <c r="R25" s="13"/>
      <c r="S25" s="13"/>
      <c r="T25" s="13"/>
      <c r="U25" s="14"/>
      <c r="V25" s="31">
        <f>SUM(Tabelle25[[#This Row],[Spalte16]:[Spalte21]])</f>
        <v>0</v>
      </c>
    </row>
    <row r="26" spans="1:22" x14ac:dyDescent="0.3">
      <c r="A26" s="28" t="s">
        <v>42</v>
      </c>
      <c r="B26" s="12"/>
      <c r="C26" s="13"/>
      <c r="D26" s="13"/>
      <c r="E26" s="13"/>
      <c r="F26" s="13"/>
      <c r="G26" s="14"/>
      <c r="H26" s="10">
        <f t="shared" si="0"/>
        <v>0</v>
      </c>
      <c r="I26" s="16">
        <v>5</v>
      </c>
      <c r="J26" s="13"/>
      <c r="K26" s="13">
        <v>10</v>
      </c>
      <c r="L26" s="13"/>
      <c r="M26" s="13"/>
      <c r="N26" s="14"/>
      <c r="O26" s="10">
        <f>SUM(Tabelle25[[#This Row],[Spalte9]:[Spalte14]])</f>
        <v>15</v>
      </c>
      <c r="P26" s="16">
        <v>10</v>
      </c>
      <c r="Q26" s="13">
        <v>1</v>
      </c>
      <c r="R26" s="13">
        <v>2</v>
      </c>
      <c r="S26" s="13"/>
      <c r="T26" s="13"/>
      <c r="U26" s="14"/>
      <c r="V26" s="31">
        <f>SUM(Tabelle25[[#This Row],[Spalte16]:[Spalte21]])</f>
        <v>13</v>
      </c>
    </row>
    <row r="27" spans="1:22" x14ac:dyDescent="0.3">
      <c r="A27" s="28" t="s">
        <v>43</v>
      </c>
      <c r="B27" s="12"/>
      <c r="C27" s="13"/>
      <c r="D27" s="13"/>
      <c r="E27" s="13"/>
      <c r="F27" s="13"/>
      <c r="G27" s="14"/>
      <c r="H27" s="10">
        <f t="shared" si="0"/>
        <v>0</v>
      </c>
      <c r="I27" s="16"/>
      <c r="J27" s="13"/>
      <c r="K27" s="13"/>
      <c r="L27" s="13"/>
      <c r="M27" s="13"/>
      <c r="N27" s="14"/>
      <c r="O27" s="10">
        <f>SUM(Tabelle25[[#This Row],[Spalte9]:[Spalte14]])</f>
        <v>0</v>
      </c>
      <c r="P27" s="16">
        <v>1</v>
      </c>
      <c r="Q27" s="13"/>
      <c r="R27" s="13"/>
      <c r="S27" s="13"/>
      <c r="T27" s="13"/>
      <c r="U27" s="14"/>
      <c r="V27" s="31">
        <f>SUM(Tabelle25[[#This Row],[Spalte16]:[Spalte21]])</f>
        <v>1</v>
      </c>
    </row>
    <row r="28" spans="1:22" x14ac:dyDescent="0.3">
      <c r="A28" s="28" t="s">
        <v>44</v>
      </c>
      <c r="B28" s="12"/>
      <c r="C28" s="13"/>
      <c r="D28" s="13"/>
      <c r="E28" s="13"/>
      <c r="F28" s="13"/>
      <c r="G28" s="14"/>
      <c r="H28" s="10">
        <f t="shared" si="0"/>
        <v>0</v>
      </c>
      <c r="I28" s="16"/>
      <c r="J28" s="13"/>
      <c r="K28" s="13"/>
      <c r="L28" s="13"/>
      <c r="M28" s="13"/>
      <c r="N28" s="14"/>
      <c r="O28" s="10">
        <f>SUM(Tabelle25[[#This Row],[Spalte9]:[Spalte14]])</f>
        <v>0</v>
      </c>
      <c r="P28" s="16"/>
      <c r="Q28" s="13"/>
      <c r="R28" s="13"/>
      <c r="S28" s="13"/>
      <c r="T28" s="13"/>
      <c r="U28" s="14"/>
      <c r="V28" s="31">
        <f>SUM(Tabelle25[[#This Row],[Spalte16]:[Spalte21]])</f>
        <v>0</v>
      </c>
    </row>
    <row r="29" spans="1:22" x14ac:dyDescent="0.3">
      <c r="A29" s="28" t="s">
        <v>45</v>
      </c>
      <c r="B29" s="12"/>
      <c r="C29" s="13">
        <v>2</v>
      </c>
      <c r="D29" s="13"/>
      <c r="E29" s="13"/>
      <c r="F29" s="13"/>
      <c r="G29" s="14"/>
      <c r="H29" s="10">
        <f t="shared" si="0"/>
        <v>2</v>
      </c>
      <c r="I29" s="16">
        <v>2</v>
      </c>
      <c r="J29" s="13"/>
      <c r="K29" s="13">
        <v>2</v>
      </c>
      <c r="L29" s="13"/>
      <c r="M29" s="13">
        <v>1</v>
      </c>
      <c r="N29" s="14"/>
      <c r="O29" s="10">
        <f>SUM(Tabelle25[[#This Row],[Spalte9]:[Spalte14]])</f>
        <v>5</v>
      </c>
      <c r="P29" s="16">
        <v>1</v>
      </c>
      <c r="Q29" s="13"/>
      <c r="R29" s="13">
        <v>2</v>
      </c>
      <c r="S29" s="13"/>
      <c r="T29" s="13"/>
      <c r="U29" s="14"/>
      <c r="V29" s="31">
        <f>SUM(Tabelle25[[#This Row],[Spalte16]:[Spalte21]])</f>
        <v>3</v>
      </c>
    </row>
    <row r="30" spans="1:22" x14ac:dyDescent="0.3">
      <c r="A30" s="29" t="s">
        <v>46</v>
      </c>
      <c r="B30" s="12"/>
      <c r="C30" s="13">
        <v>1</v>
      </c>
      <c r="D30" s="13"/>
      <c r="E30" s="13"/>
      <c r="F30" s="13"/>
      <c r="G30" s="14"/>
      <c r="H30" s="10">
        <f t="shared" si="0"/>
        <v>1</v>
      </c>
      <c r="I30" s="16"/>
      <c r="J30" s="13"/>
      <c r="K30" s="13"/>
      <c r="L30" s="13"/>
      <c r="M30" s="13"/>
      <c r="N30" s="14"/>
      <c r="O30" s="10">
        <f>SUM(Tabelle25[[#This Row],[Spalte9]:[Spalte14]])</f>
        <v>0</v>
      </c>
      <c r="P30" s="16">
        <v>1</v>
      </c>
      <c r="Q30" s="13">
        <v>1</v>
      </c>
      <c r="R30" s="13"/>
      <c r="S30" s="13"/>
      <c r="T30" s="13"/>
      <c r="U30" s="14"/>
      <c r="V30" s="31">
        <f>SUM(Tabelle25[[#This Row],[Spalte16]:[Spalte21]])</f>
        <v>2</v>
      </c>
    </row>
    <row r="31" spans="1:22" x14ac:dyDescent="0.3">
      <c r="A31" s="29" t="s">
        <v>47</v>
      </c>
      <c r="B31" s="12"/>
      <c r="C31" s="13"/>
      <c r="D31" s="13"/>
      <c r="E31" s="13"/>
      <c r="F31" s="13"/>
      <c r="G31" s="14"/>
      <c r="H31" s="10">
        <f t="shared" si="0"/>
        <v>0</v>
      </c>
      <c r="I31" s="16"/>
      <c r="J31" s="13"/>
      <c r="K31" s="13"/>
      <c r="L31" s="13"/>
      <c r="M31" s="13"/>
      <c r="N31" s="14"/>
      <c r="O31" s="10">
        <f>SUM(Tabelle25[[#This Row],[Spalte9]:[Spalte14]])</f>
        <v>0</v>
      </c>
      <c r="P31" s="16">
        <v>9</v>
      </c>
      <c r="Q31" s="13"/>
      <c r="R31" s="13"/>
      <c r="S31" s="13"/>
      <c r="T31" s="13"/>
      <c r="U31" s="14"/>
      <c r="V31" s="31">
        <f>SUM(Tabelle25[[#This Row],[Spalte16]:[Spalte21]])</f>
        <v>9</v>
      </c>
    </row>
    <row r="32" spans="1:22" x14ac:dyDescent="0.3">
      <c r="A32" s="28" t="s">
        <v>48</v>
      </c>
      <c r="B32" s="12"/>
      <c r="C32" s="13"/>
      <c r="D32" s="13">
        <v>38</v>
      </c>
      <c r="E32" s="13"/>
      <c r="F32" s="13">
        <v>4</v>
      </c>
      <c r="G32" s="14"/>
      <c r="H32" s="10">
        <f>SUM(B32:G32)</f>
        <v>42</v>
      </c>
      <c r="I32" s="16"/>
      <c r="J32" s="13"/>
      <c r="K32" s="13"/>
      <c r="L32" s="13"/>
      <c r="M32" s="13"/>
      <c r="N32" s="14"/>
      <c r="O32" s="10">
        <f>SUM(Tabelle25[[#This Row],[Spalte9]:[Spalte14]])</f>
        <v>0</v>
      </c>
      <c r="P32" s="16"/>
      <c r="Q32" s="13"/>
      <c r="R32" s="13"/>
      <c r="S32" s="13"/>
      <c r="T32" s="13"/>
      <c r="U32" s="14"/>
      <c r="V32" s="31">
        <f>SUM(Tabelle25[[#This Row],[Spalte16]:[Spalte21]])</f>
        <v>0</v>
      </c>
    </row>
    <row r="33" spans="1:22" x14ac:dyDescent="0.3">
      <c r="A33" s="28" t="s">
        <v>49</v>
      </c>
      <c r="B33" s="12"/>
      <c r="C33" s="13"/>
      <c r="D33" s="13"/>
      <c r="E33" s="13"/>
      <c r="F33" s="13"/>
      <c r="G33" s="14"/>
      <c r="H33" s="10">
        <f t="shared" si="0"/>
        <v>0</v>
      </c>
      <c r="I33" s="16"/>
      <c r="J33" s="13"/>
      <c r="K33" s="13"/>
      <c r="L33" s="13"/>
      <c r="M33" s="13"/>
      <c r="N33" s="14"/>
      <c r="O33" s="10">
        <f>SUM(Tabelle25[[#This Row],[Spalte9]:[Spalte14]])</f>
        <v>0</v>
      </c>
      <c r="P33" s="16"/>
      <c r="Q33" s="13"/>
      <c r="R33" s="13"/>
      <c r="S33" s="13"/>
      <c r="T33" s="13"/>
      <c r="U33" s="14"/>
      <c r="V33" s="31">
        <f>SUM(Tabelle25[[#This Row],[Spalte16]:[Spalte21]])</f>
        <v>0</v>
      </c>
    </row>
    <row r="34" spans="1:22" x14ac:dyDescent="0.3">
      <c r="A34" s="28" t="s">
        <v>50</v>
      </c>
      <c r="B34" s="12"/>
      <c r="C34" s="13"/>
      <c r="D34" s="13"/>
      <c r="E34" s="13"/>
      <c r="F34" s="13"/>
      <c r="G34" s="14"/>
      <c r="H34" s="10">
        <f t="shared" si="0"/>
        <v>0</v>
      </c>
      <c r="I34" s="16"/>
      <c r="J34" s="13"/>
      <c r="K34" s="13"/>
      <c r="L34" s="13"/>
      <c r="M34" s="13"/>
      <c r="N34" s="14"/>
      <c r="O34" s="10">
        <f>SUM(Tabelle25[[#This Row],[Spalte9]:[Spalte14]])</f>
        <v>0</v>
      </c>
      <c r="P34" s="16"/>
      <c r="Q34" s="13"/>
      <c r="R34" s="13"/>
      <c r="S34" s="13"/>
      <c r="T34" s="13"/>
      <c r="U34" s="14"/>
      <c r="V34" s="31">
        <f>SUM(Tabelle25[[#This Row],[Spalte16]:[Spalte21]])</f>
        <v>0</v>
      </c>
    </row>
    <row r="35" spans="1:22" x14ac:dyDescent="0.3">
      <c r="A35" s="28" t="s">
        <v>51</v>
      </c>
      <c r="B35" s="12"/>
      <c r="C35" s="13"/>
      <c r="D35" s="13"/>
      <c r="E35" s="13"/>
      <c r="F35" s="13"/>
      <c r="G35" s="14"/>
      <c r="H35" s="10">
        <f t="shared" si="0"/>
        <v>0</v>
      </c>
      <c r="I35" s="16"/>
      <c r="J35" s="13"/>
      <c r="K35" s="13"/>
      <c r="L35" s="13"/>
      <c r="M35" s="13"/>
      <c r="N35" s="14"/>
      <c r="O35" s="10">
        <f>SUM(Tabelle25[[#This Row],[Spalte9]:[Spalte14]])</f>
        <v>0</v>
      </c>
      <c r="P35" s="16"/>
      <c r="Q35" s="13"/>
      <c r="R35" s="13"/>
      <c r="S35" s="13"/>
      <c r="T35" s="13"/>
      <c r="U35" s="14"/>
      <c r="V35" s="31">
        <f>SUM(Tabelle25[[#This Row],[Spalte16]:[Spalte21]])</f>
        <v>0</v>
      </c>
    </row>
    <row r="36" spans="1:22" x14ac:dyDescent="0.3">
      <c r="A36" s="28" t="s">
        <v>52</v>
      </c>
      <c r="B36" s="12"/>
      <c r="C36" s="13"/>
      <c r="D36" s="13"/>
      <c r="E36" s="13"/>
      <c r="F36" s="13"/>
      <c r="G36" s="14"/>
      <c r="H36" s="10">
        <f t="shared" si="0"/>
        <v>0</v>
      </c>
      <c r="I36" s="16"/>
      <c r="J36" s="13"/>
      <c r="K36" s="13"/>
      <c r="L36" s="13"/>
      <c r="M36" s="13">
        <v>3</v>
      </c>
      <c r="N36" s="14">
        <v>1</v>
      </c>
      <c r="O36" s="10">
        <f>SUM(Tabelle25[[#This Row],[Spalte9]:[Spalte14]])</f>
        <v>4</v>
      </c>
      <c r="P36" s="16"/>
      <c r="Q36" s="13"/>
      <c r="R36" s="13"/>
      <c r="S36" s="13"/>
      <c r="T36" s="13"/>
      <c r="U36" s="14"/>
      <c r="V36" s="31">
        <f>SUM(Tabelle25[[#This Row],[Spalte16]:[Spalte21]])</f>
        <v>0</v>
      </c>
    </row>
    <row r="37" spans="1:22" x14ac:dyDescent="0.3">
      <c r="A37" s="28" t="s">
        <v>53</v>
      </c>
      <c r="B37" s="12"/>
      <c r="C37" s="13"/>
      <c r="D37" s="13"/>
      <c r="E37" s="13">
        <v>1</v>
      </c>
      <c r="F37" s="13">
        <v>5</v>
      </c>
      <c r="G37" s="14">
        <v>7</v>
      </c>
      <c r="H37" s="10">
        <f t="shared" si="0"/>
        <v>13</v>
      </c>
      <c r="I37" s="16"/>
      <c r="J37" s="13"/>
      <c r="K37" s="13"/>
      <c r="L37" s="13"/>
      <c r="M37" s="13"/>
      <c r="N37" s="14"/>
      <c r="O37" s="10">
        <f>SUM(Tabelle25[[#This Row],[Spalte9]:[Spalte14]])</f>
        <v>0</v>
      </c>
      <c r="P37" s="16"/>
      <c r="Q37" s="13"/>
      <c r="R37" s="13"/>
      <c r="S37" s="13"/>
      <c r="T37" s="13"/>
      <c r="U37" s="14"/>
      <c r="V37" s="31">
        <f>SUM(Tabelle25[[#This Row],[Spalte16]:[Spalte21]])</f>
        <v>0</v>
      </c>
    </row>
    <row r="38" spans="1:22" x14ac:dyDescent="0.3">
      <c r="A38" s="28" t="s">
        <v>54</v>
      </c>
      <c r="B38" s="12">
        <v>1</v>
      </c>
      <c r="C38" s="13"/>
      <c r="D38" s="13">
        <v>6</v>
      </c>
      <c r="E38" s="13">
        <v>2</v>
      </c>
      <c r="F38" s="13">
        <v>30</v>
      </c>
      <c r="G38" s="14">
        <v>3</v>
      </c>
      <c r="H38" s="10">
        <f t="shared" si="0"/>
        <v>42</v>
      </c>
      <c r="I38" s="16"/>
      <c r="J38" s="13">
        <v>1</v>
      </c>
      <c r="K38" s="13">
        <v>1</v>
      </c>
      <c r="L38" s="13">
        <v>1</v>
      </c>
      <c r="M38" s="13">
        <v>11</v>
      </c>
      <c r="N38" s="14">
        <v>8</v>
      </c>
      <c r="O38" s="10">
        <f>SUM(Tabelle25[[#This Row],[Spalte9]:[Spalte14]])</f>
        <v>22</v>
      </c>
      <c r="P38" s="16"/>
      <c r="Q38" s="13"/>
      <c r="R38" s="13"/>
      <c r="S38" s="13">
        <v>7</v>
      </c>
      <c r="T38" s="13">
        <v>5</v>
      </c>
      <c r="U38" s="14">
        <v>1</v>
      </c>
      <c r="V38" s="31">
        <f>SUM(Tabelle25[[#This Row],[Spalte16]:[Spalte21]])</f>
        <v>13</v>
      </c>
    </row>
    <row r="39" spans="1:22" x14ac:dyDescent="0.3">
      <c r="A39" s="28" t="s">
        <v>55</v>
      </c>
      <c r="B39" s="12"/>
      <c r="C39" s="13"/>
      <c r="D39" s="13"/>
      <c r="E39" s="13"/>
      <c r="F39" s="13"/>
      <c r="G39" s="14"/>
      <c r="H39" s="10">
        <f t="shared" si="0"/>
        <v>0</v>
      </c>
      <c r="I39" s="16"/>
      <c r="J39" s="13"/>
      <c r="K39" s="13"/>
      <c r="L39" s="13"/>
      <c r="M39" s="13"/>
      <c r="N39" s="14"/>
      <c r="O39" s="10">
        <f>SUM(Tabelle25[[#This Row],[Spalte9]:[Spalte14]])</f>
        <v>0</v>
      </c>
      <c r="P39" s="16"/>
      <c r="Q39" s="13"/>
      <c r="R39" s="13"/>
      <c r="S39" s="13"/>
      <c r="T39" s="13"/>
      <c r="U39" s="14"/>
      <c r="V39" s="31">
        <f>SUM(Tabelle25[[#This Row],[Spalte16]:[Spalte21]])</f>
        <v>0</v>
      </c>
    </row>
    <row r="40" spans="1:22" x14ac:dyDescent="0.3">
      <c r="A40" s="28" t="s">
        <v>56</v>
      </c>
      <c r="B40" s="12"/>
      <c r="C40" s="13"/>
      <c r="D40" s="13"/>
      <c r="E40" s="13">
        <v>14</v>
      </c>
      <c r="F40" s="13"/>
      <c r="G40" s="14"/>
      <c r="H40" s="10">
        <f t="shared" si="0"/>
        <v>14</v>
      </c>
      <c r="I40" s="16"/>
      <c r="J40" s="13"/>
      <c r="K40" s="13"/>
      <c r="L40" s="13"/>
      <c r="M40" s="13"/>
      <c r="N40" s="14"/>
      <c r="O40" s="10">
        <f>SUM(Tabelle25[[#This Row],[Spalte9]:[Spalte14]])</f>
        <v>0</v>
      </c>
      <c r="P40" s="16">
        <v>1</v>
      </c>
      <c r="Q40" s="13">
        <v>3</v>
      </c>
      <c r="R40" s="13">
        <v>2</v>
      </c>
      <c r="S40" s="13"/>
      <c r="T40" s="13"/>
      <c r="U40" s="14"/>
      <c r="V40" s="31">
        <f>SUM(Tabelle25[[#This Row],[Spalte16]:[Spalte21]])</f>
        <v>6</v>
      </c>
    </row>
    <row r="41" spans="1:22" x14ac:dyDescent="0.3">
      <c r="A41" s="28" t="s">
        <v>95</v>
      </c>
      <c r="B41" s="12"/>
      <c r="C41" s="13"/>
      <c r="D41" s="13"/>
      <c r="E41" s="13"/>
      <c r="F41" s="13"/>
      <c r="G41" s="14"/>
      <c r="H41" s="10">
        <f t="shared" si="0"/>
        <v>0</v>
      </c>
      <c r="I41" s="16"/>
      <c r="J41" s="13"/>
      <c r="K41" s="13"/>
      <c r="L41" s="13"/>
      <c r="M41" s="13"/>
      <c r="N41" s="14"/>
      <c r="O41" s="10">
        <f>SUM(Tabelle25[[#This Row],[Spalte9]:[Spalte14]])</f>
        <v>0</v>
      </c>
      <c r="P41" s="16"/>
      <c r="Q41" s="13"/>
      <c r="R41" s="13"/>
      <c r="S41" s="13"/>
      <c r="T41" s="13"/>
      <c r="U41" s="14"/>
      <c r="V41" s="31">
        <f>SUM(Tabelle25[[#This Row],[Spalte16]:[Spalte21]])</f>
        <v>0</v>
      </c>
    </row>
    <row r="42" spans="1:22" x14ac:dyDescent="0.3">
      <c r="A42" s="28" t="s">
        <v>57</v>
      </c>
      <c r="B42" s="12"/>
      <c r="C42" s="13"/>
      <c r="D42" s="13"/>
      <c r="E42" s="13"/>
      <c r="F42" s="13"/>
      <c r="G42" s="14"/>
      <c r="H42" s="10">
        <f>SUM(B42:G42)</f>
        <v>0</v>
      </c>
      <c r="I42" s="16"/>
      <c r="J42" s="13"/>
      <c r="K42" s="13"/>
      <c r="L42" s="13"/>
      <c r="M42" s="13"/>
      <c r="N42" s="14"/>
      <c r="O42" s="10">
        <f>SUM(Tabelle25[[#This Row],[Spalte9]:[Spalte14]])</f>
        <v>0</v>
      </c>
      <c r="P42" s="16"/>
      <c r="Q42" s="13"/>
      <c r="R42" s="13"/>
      <c r="S42" s="13"/>
      <c r="T42" s="13"/>
      <c r="U42" s="14"/>
      <c r="V42" s="31">
        <f>SUM(Tabelle25[[#This Row],[Spalte16]:[Spalte21]])</f>
        <v>0</v>
      </c>
    </row>
    <row r="43" spans="1:22" x14ac:dyDescent="0.3">
      <c r="A43" s="28" t="s">
        <v>58</v>
      </c>
      <c r="B43" s="12"/>
      <c r="C43" s="13"/>
      <c r="D43" s="13"/>
      <c r="E43" s="13"/>
      <c r="F43" s="13"/>
      <c r="G43" s="14"/>
      <c r="H43" s="10">
        <f t="shared" si="0"/>
        <v>0</v>
      </c>
      <c r="I43" s="16"/>
      <c r="J43" s="13"/>
      <c r="K43" s="13"/>
      <c r="L43" s="13"/>
      <c r="M43" s="13"/>
      <c r="N43" s="14"/>
      <c r="O43" s="10">
        <f>SUM(Tabelle25[[#This Row],[Spalte9]:[Spalte14]])</f>
        <v>0</v>
      </c>
      <c r="P43" s="16"/>
      <c r="Q43" s="13"/>
      <c r="R43" s="13"/>
      <c r="S43" s="13"/>
      <c r="T43" s="13"/>
      <c r="U43" s="14"/>
      <c r="V43" s="31">
        <f>SUM(Tabelle25[[#This Row],[Spalte16]:[Spalte21]])</f>
        <v>0</v>
      </c>
    </row>
    <row r="44" spans="1:22" x14ac:dyDescent="0.3">
      <c r="A44" s="28" t="s">
        <v>59</v>
      </c>
      <c r="B44" s="12"/>
      <c r="C44" s="13"/>
      <c r="D44" s="13">
        <v>14</v>
      </c>
      <c r="E44" s="13">
        <v>6</v>
      </c>
      <c r="F44" s="13"/>
      <c r="G44" s="14"/>
      <c r="H44" s="10">
        <f t="shared" si="0"/>
        <v>20</v>
      </c>
      <c r="I44" s="16"/>
      <c r="J44" s="13"/>
      <c r="K44" s="13"/>
      <c r="L44" s="13"/>
      <c r="M44" s="13"/>
      <c r="N44" s="14"/>
      <c r="O44" s="10">
        <f>SUM(Tabelle25[[#This Row],[Spalte9]:[Spalte14]])</f>
        <v>0</v>
      </c>
      <c r="P44" s="16">
        <v>1</v>
      </c>
      <c r="Q44" s="13">
        <v>3</v>
      </c>
      <c r="R44" s="13"/>
      <c r="S44" s="13"/>
      <c r="T44" s="13"/>
      <c r="U44" s="14"/>
      <c r="V44" s="31">
        <f>SUM(Tabelle25[[#This Row],[Spalte16]:[Spalte21]])</f>
        <v>4</v>
      </c>
    </row>
    <row r="45" spans="1:22" x14ac:dyDescent="0.3">
      <c r="A45" s="28" t="s">
        <v>60</v>
      </c>
      <c r="B45" s="12"/>
      <c r="C45" s="13"/>
      <c r="D45" s="13"/>
      <c r="E45" s="13"/>
      <c r="F45" s="13"/>
      <c r="G45" s="14"/>
      <c r="H45" s="10">
        <f t="shared" si="0"/>
        <v>0</v>
      </c>
      <c r="I45" s="16"/>
      <c r="J45" s="13"/>
      <c r="K45" s="13"/>
      <c r="L45" s="13"/>
      <c r="M45" s="13"/>
      <c r="N45" s="14"/>
      <c r="O45" s="10">
        <f>SUM(Tabelle25[[#This Row],[Spalte9]:[Spalte14]])</f>
        <v>0</v>
      </c>
      <c r="P45" s="16">
        <v>6</v>
      </c>
      <c r="Q45" s="13">
        <v>9</v>
      </c>
      <c r="R45" s="13"/>
      <c r="S45" s="13"/>
      <c r="T45" s="13"/>
      <c r="U45" s="14"/>
      <c r="V45" s="31">
        <f>SUM(Tabelle25[[#This Row],[Spalte16]:[Spalte21]])</f>
        <v>15</v>
      </c>
    </row>
    <row r="46" spans="1:22" x14ac:dyDescent="0.3">
      <c r="A46" s="28" t="s">
        <v>98</v>
      </c>
      <c r="B46" s="12"/>
      <c r="C46" s="13"/>
      <c r="D46" s="13"/>
      <c r="E46" s="13"/>
      <c r="F46" s="13"/>
      <c r="G46" s="14"/>
      <c r="H46" s="10">
        <f t="shared" si="0"/>
        <v>0</v>
      </c>
      <c r="I46" s="16"/>
      <c r="J46" s="13"/>
      <c r="K46" s="13"/>
      <c r="L46" s="13"/>
      <c r="M46" s="13"/>
      <c r="N46" s="14"/>
      <c r="O46" s="10">
        <f>SUM(Tabelle25[[#This Row],[Spalte9]:[Spalte14]])</f>
        <v>0</v>
      </c>
      <c r="P46" s="16"/>
      <c r="Q46" s="13"/>
      <c r="R46" s="13"/>
      <c r="S46" s="13"/>
      <c r="T46" s="13"/>
      <c r="U46" s="14"/>
      <c r="V46" s="31">
        <f>SUM(Tabelle25[[#This Row],[Spalte16]:[Spalte21]])</f>
        <v>0</v>
      </c>
    </row>
    <row r="47" spans="1:22" x14ac:dyDescent="0.3">
      <c r="A47" s="28" t="s">
        <v>61</v>
      </c>
      <c r="B47" s="12"/>
      <c r="C47" s="13"/>
      <c r="D47" s="13">
        <v>1</v>
      </c>
      <c r="E47" s="13"/>
      <c r="F47" s="13"/>
      <c r="G47" s="14"/>
      <c r="H47" s="10">
        <f t="shared" si="0"/>
        <v>1</v>
      </c>
      <c r="I47" s="16"/>
      <c r="J47" s="13"/>
      <c r="K47" s="13"/>
      <c r="L47" s="13"/>
      <c r="M47" s="13"/>
      <c r="N47" s="14"/>
      <c r="O47" s="10">
        <f>SUM(Tabelle25[[#This Row],[Spalte9]:[Spalte14]])</f>
        <v>0</v>
      </c>
      <c r="P47" s="16"/>
      <c r="Q47" s="13"/>
      <c r="R47" s="13"/>
      <c r="S47" s="13"/>
      <c r="T47" s="13"/>
      <c r="U47" s="14"/>
      <c r="V47" s="31">
        <f>SUM(Tabelle25[[#This Row],[Spalte16]:[Spalte21]])</f>
        <v>0</v>
      </c>
    </row>
    <row r="48" spans="1:22" x14ac:dyDescent="0.3">
      <c r="A48" s="28" t="s">
        <v>96</v>
      </c>
      <c r="B48" s="12">
        <v>1</v>
      </c>
      <c r="C48" s="13"/>
      <c r="D48" s="13"/>
      <c r="E48" s="13"/>
      <c r="F48" s="13"/>
      <c r="G48" s="14"/>
      <c r="H48" s="10">
        <f t="shared" si="0"/>
        <v>1</v>
      </c>
      <c r="I48" s="16"/>
      <c r="J48" s="13"/>
      <c r="K48" s="13"/>
      <c r="L48" s="13"/>
      <c r="M48" s="13"/>
      <c r="N48" s="14"/>
      <c r="O48" s="10">
        <f>SUM(Tabelle25[[#This Row],[Spalte9]:[Spalte14]])</f>
        <v>0</v>
      </c>
      <c r="P48" s="16"/>
      <c r="Q48" s="13"/>
      <c r="R48" s="13"/>
      <c r="S48" s="13"/>
      <c r="T48" s="13"/>
      <c r="U48" s="14"/>
      <c r="V48" s="31">
        <f>SUM(Tabelle25[[#This Row],[Spalte16]:[Spalte21]])</f>
        <v>0</v>
      </c>
    </row>
    <row r="49" spans="1:22" x14ac:dyDescent="0.3">
      <c r="A49" s="28" t="s">
        <v>62</v>
      </c>
      <c r="B49" s="12"/>
      <c r="C49" s="13"/>
      <c r="D49" s="13">
        <v>2</v>
      </c>
      <c r="E49" s="13"/>
      <c r="F49" s="13"/>
      <c r="G49" s="14"/>
      <c r="H49" s="10">
        <f t="shared" si="0"/>
        <v>2</v>
      </c>
      <c r="I49" s="16">
        <v>3</v>
      </c>
      <c r="J49" s="13">
        <v>3</v>
      </c>
      <c r="K49" s="13"/>
      <c r="L49" s="13">
        <v>1</v>
      </c>
      <c r="M49" s="13"/>
      <c r="N49" s="14"/>
      <c r="O49" s="10">
        <f>SUM(Tabelle25[[#This Row],[Spalte9]:[Spalte14]])</f>
        <v>7</v>
      </c>
      <c r="P49" s="16"/>
      <c r="Q49" s="13"/>
      <c r="R49" s="13"/>
      <c r="S49" s="13"/>
      <c r="T49" s="13">
        <v>1</v>
      </c>
      <c r="U49" s="14"/>
      <c r="V49" s="31">
        <f>SUM(Tabelle25[[#This Row],[Spalte16]:[Spalte21]])</f>
        <v>1</v>
      </c>
    </row>
    <row r="50" spans="1:22" x14ac:dyDescent="0.3">
      <c r="A50" s="28" t="s">
        <v>63</v>
      </c>
      <c r="B50" s="12"/>
      <c r="C50" s="13"/>
      <c r="D50" s="13"/>
      <c r="E50" s="13"/>
      <c r="F50" s="13"/>
      <c r="G50" s="14"/>
      <c r="H50" s="10">
        <f t="shared" si="0"/>
        <v>0</v>
      </c>
      <c r="I50" s="16"/>
      <c r="J50" s="13"/>
      <c r="K50" s="13"/>
      <c r="L50" s="13"/>
      <c r="M50" s="13"/>
      <c r="N50" s="14"/>
      <c r="O50" s="10">
        <f>SUM(Tabelle25[[#This Row],[Spalte9]:[Spalte14]])</f>
        <v>0</v>
      </c>
      <c r="P50" s="16"/>
      <c r="Q50" s="13"/>
      <c r="R50" s="13"/>
      <c r="S50" s="13"/>
      <c r="T50" s="13"/>
      <c r="U50" s="14"/>
      <c r="V50" s="31">
        <f>SUM(Tabelle25[[#This Row],[Spalte16]:[Spalte21]])</f>
        <v>0</v>
      </c>
    </row>
    <row r="51" spans="1:22" x14ac:dyDescent="0.3">
      <c r="A51" s="28" t="s">
        <v>64</v>
      </c>
      <c r="B51" s="12">
        <v>11</v>
      </c>
      <c r="C51" s="13"/>
      <c r="D51" s="13">
        <v>18</v>
      </c>
      <c r="E51" s="13"/>
      <c r="F51" s="13">
        <v>8</v>
      </c>
      <c r="G51" s="14"/>
      <c r="H51" s="10">
        <f>SUM(B51:G51)</f>
        <v>37</v>
      </c>
      <c r="I51" s="16"/>
      <c r="J51" s="13"/>
      <c r="K51" s="13"/>
      <c r="L51" s="13"/>
      <c r="M51" s="13"/>
      <c r="N51" s="14"/>
      <c r="O51" s="10">
        <f>SUM(Tabelle25[[#This Row],[Spalte9]:[Spalte14]])</f>
        <v>0</v>
      </c>
      <c r="P51" s="16"/>
      <c r="Q51" s="13">
        <v>1</v>
      </c>
      <c r="R51" s="13"/>
      <c r="S51" s="13"/>
      <c r="T51" s="13"/>
      <c r="U51" s="14"/>
      <c r="V51" s="31">
        <f>SUM(Tabelle25[[#This Row],[Spalte16]:[Spalte21]])</f>
        <v>1</v>
      </c>
    </row>
    <row r="52" spans="1:22" x14ac:dyDescent="0.3">
      <c r="A52" s="28" t="s">
        <v>97</v>
      </c>
      <c r="B52" s="12"/>
      <c r="C52" s="13"/>
      <c r="D52" s="13"/>
      <c r="E52" s="13"/>
      <c r="F52" s="13"/>
      <c r="G52" s="14"/>
      <c r="H52" s="10">
        <f t="shared" si="0"/>
        <v>0</v>
      </c>
      <c r="I52" s="16"/>
      <c r="J52" s="13"/>
      <c r="K52" s="13"/>
      <c r="L52" s="13"/>
      <c r="M52" s="13"/>
      <c r="N52" s="14"/>
      <c r="O52" s="10">
        <f>SUM(Tabelle25[[#This Row],[Spalte9]:[Spalte14]])</f>
        <v>0</v>
      </c>
      <c r="P52" s="16"/>
      <c r="Q52" s="13"/>
      <c r="R52" s="13"/>
      <c r="S52" s="13"/>
      <c r="T52" s="13"/>
      <c r="U52" s="14"/>
      <c r="V52" s="31">
        <f>SUM(Tabelle25[[#This Row],[Spalte16]:[Spalte21]])</f>
        <v>0</v>
      </c>
    </row>
    <row r="53" spans="1:22" x14ac:dyDescent="0.3">
      <c r="A53" s="28" t="s">
        <v>65</v>
      </c>
      <c r="B53" s="12"/>
      <c r="C53" s="13"/>
      <c r="D53" s="13"/>
      <c r="E53" s="13"/>
      <c r="F53" s="13"/>
      <c r="G53" s="14"/>
      <c r="H53" s="10">
        <f t="shared" si="0"/>
        <v>0</v>
      </c>
      <c r="I53" s="16"/>
      <c r="J53" s="13"/>
      <c r="K53" s="13"/>
      <c r="L53" s="13"/>
      <c r="M53" s="13"/>
      <c r="N53" s="14">
        <v>2</v>
      </c>
      <c r="O53" s="10">
        <f>SUM(Tabelle25[[#This Row],[Spalte9]:[Spalte14]])</f>
        <v>2</v>
      </c>
      <c r="P53" s="16"/>
      <c r="Q53" s="13"/>
      <c r="R53" s="13"/>
      <c r="S53" s="13"/>
      <c r="T53" s="13"/>
      <c r="U53" s="14"/>
      <c r="V53" s="31">
        <f>SUM(Tabelle25[[#This Row],[Spalte16]:[Spalte21]])</f>
        <v>0</v>
      </c>
    </row>
    <row r="54" spans="1:22" x14ac:dyDescent="0.3">
      <c r="A54" s="28" t="s">
        <v>66</v>
      </c>
      <c r="B54" s="12"/>
      <c r="C54" s="13"/>
      <c r="D54" s="13"/>
      <c r="E54" s="13"/>
      <c r="F54" s="13"/>
      <c r="G54" s="14"/>
      <c r="H54" s="10">
        <f t="shared" si="0"/>
        <v>0</v>
      </c>
      <c r="I54" s="16"/>
      <c r="J54" s="13"/>
      <c r="K54" s="13"/>
      <c r="L54" s="13"/>
      <c r="M54" s="13"/>
      <c r="N54" s="14">
        <v>2</v>
      </c>
      <c r="O54" s="10">
        <f>SUM(Tabelle25[[#This Row],[Spalte9]:[Spalte14]])</f>
        <v>2</v>
      </c>
      <c r="P54" s="16"/>
      <c r="Q54" s="13"/>
      <c r="R54" s="13"/>
      <c r="S54" s="13"/>
      <c r="T54" s="13"/>
      <c r="U54" s="14"/>
      <c r="V54" s="31">
        <f>SUM(Tabelle25[[#This Row],[Spalte16]:[Spalte21]])</f>
        <v>0</v>
      </c>
    </row>
    <row r="55" spans="1:22" x14ac:dyDescent="0.3">
      <c r="A55" s="29" t="s">
        <v>67</v>
      </c>
      <c r="B55" s="12"/>
      <c r="C55" s="13"/>
      <c r="D55" s="13"/>
      <c r="E55" s="13"/>
      <c r="F55" s="13"/>
      <c r="G55" s="14"/>
      <c r="H55" s="10">
        <f t="shared" si="0"/>
        <v>0</v>
      </c>
      <c r="I55" s="16"/>
      <c r="J55" s="13"/>
      <c r="K55" s="13"/>
      <c r="L55" s="13">
        <v>3</v>
      </c>
      <c r="M55" s="13"/>
      <c r="N55" s="14">
        <v>8</v>
      </c>
      <c r="O55" s="10">
        <f>SUM(Tabelle25[[#This Row],[Spalte9]:[Spalte14]])</f>
        <v>11</v>
      </c>
      <c r="P55" s="16"/>
      <c r="Q55" s="13"/>
      <c r="R55" s="13"/>
      <c r="S55" s="13">
        <v>4</v>
      </c>
      <c r="T55" s="13"/>
      <c r="U55" s="14"/>
      <c r="V55" s="31">
        <f>SUM(Tabelle25[[#This Row],[Spalte16]:[Spalte21]])</f>
        <v>4</v>
      </c>
    </row>
    <row r="56" spans="1:22" x14ac:dyDescent="0.3">
      <c r="A56" s="28" t="s">
        <v>68</v>
      </c>
      <c r="B56" s="12"/>
      <c r="C56" s="13"/>
      <c r="D56" s="13"/>
      <c r="E56" s="13"/>
      <c r="F56" s="13"/>
      <c r="G56" s="14"/>
      <c r="H56" s="10">
        <f t="shared" si="0"/>
        <v>0</v>
      </c>
      <c r="I56" s="16"/>
      <c r="J56" s="13"/>
      <c r="K56" s="13"/>
      <c r="L56" s="13"/>
      <c r="M56" s="13"/>
      <c r="N56" s="14"/>
      <c r="O56" s="10">
        <f>SUM(Tabelle25[[#This Row],[Spalte9]:[Spalte14]])</f>
        <v>0</v>
      </c>
      <c r="P56" s="16">
        <v>2</v>
      </c>
      <c r="Q56" s="13"/>
      <c r="R56" s="13"/>
      <c r="S56" s="13"/>
      <c r="T56" s="13"/>
      <c r="U56" s="14"/>
      <c r="V56" s="31">
        <f>SUM(Tabelle25[[#This Row],[Spalte16]:[Spalte21]])</f>
        <v>2</v>
      </c>
    </row>
    <row r="57" spans="1:22" x14ac:dyDescent="0.3">
      <c r="A57" s="28" t="s">
        <v>69</v>
      </c>
      <c r="B57" s="12"/>
      <c r="C57" s="13">
        <v>3</v>
      </c>
      <c r="D57" s="13">
        <v>5</v>
      </c>
      <c r="E57" s="13"/>
      <c r="F57" s="13"/>
      <c r="G57" s="14"/>
      <c r="H57" s="10">
        <f t="shared" si="0"/>
        <v>8</v>
      </c>
      <c r="I57" s="16"/>
      <c r="J57" s="13"/>
      <c r="K57" s="13"/>
      <c r="L57" s="13"/>
      <c r="M57" s="13"/>
      <c r="N57" s="14"/>
      <c r="O57" s="10">
        <f>SUM(Tabelle25[[#This Row],[Spalte9]:[Spalte14]])</f>
        <v>0</v>
      </c>
      <c r="P57" s="16"/>
      <c r="Q57" s="13"/>
      <c r="R57" s="13"/>
      <c r="S57" s="13"/>
      <c r="T57" s="13"/>
      <c r="U57" s="14"/>
      <c r="V57" s="31">
        <f>SUM(Tabelle25[[#This Row],[Spalte16]:[Spalte21]])</f>
        <v>0</v>
      </c>
    </row>
    <row r="58" spans="1:22" x14ac:dyDescent="0.3">
      <c r="A58" s="28" t="s">
        <v>70</v>
      </c>
      <c r="B58" s="12"/>
      <c r="C58" s="13">
        <v>6</v>
      </c>
      <c r="D58" s="13">
        <v>6</v>
      </c>
      <c r="E58" s="13">
        <v>1</v>
      </c>
      <c r="F58" s="13"/>
      <c r="G58" s="14"/>
      <c r="H58" s="10">
        <f t="shared" si="0"/>
        <v>13</v>
      </c>
      <c r="I58" s="16">
        <v>1</v>
      </c>
      <c r="J58" s="13"/>
      <c r="K58" s="13">
        <v>1</v>
      </c>
      <c r="L58" s="13"/>
      <c r="M58" s="13"/>
      <c r="N58" s="14"/>
      <c r="O58" s="10">
        <f>SUM(Tabelle25[[#This Row],[Spalte9]:[Spalte14]])</f>
        <v>2</v>
      </c>
      <c r="P58" s="16"/>
      <c r="Q58" s="13"/>
      <c r="R58" s="13"/>
      <c r="S58" s="13"/>
      <c r="T58" s="13"/>
      <c r="U58" s="14"/>
      <c r="V58" s="31">
        <f>SUM(Tabelle25[[#This Row],[Spalte16]:[Spalte21]])</f>
        <v>0</v>
      </c>
    </row>
    <row r="59" spans="1:22" x14ac:dyDescent="0.3">
      <c r="A59" s="28" t="s">
        <v>71</v>
      </c>
      <c r="B59" s="12">
        <v>1</v>
      </c>
      <c r="C59" s="13">
        <v>21</v>
      </c>
      <c r="D59" s="13"/>
      <c r="E59" s="13">
        <v>5</v>
      </c>
      <c r="F59" s="13"/>
      <c r="G59" s="14"/>
      <c r="H59" s="10">
        <f t="shared" si="0"/>
        <v>27</v>
      </c>
      <c r="I59" s="16">
        <v>1</v>
      </c>
      <c r="J59" s="13"/>
      <c r="K59" s="13">
        <v>33</v>
      </c>
      <c r="L59" s="13">
        <v>8</v>
      </c>
      <c r="M59" s="13"/>
      <c r="N59" s="14">
        <v>18</v>
      </c>
      <c r="O59" s="10">
        <f>SUM(Tabelle25[[#This Row],[Spalte9]:[Spalte14]])</f>
        <v>60</v>
      </c>
      <c r="P59" s="16">
        <v>121</v>
      </c>
      <c r="Q59" s="13">
        <v>45</v>
      </c>
      <c r="R59" s="13"/>
      <c r="S59" s="13">
        <v>1</v>
      </c>
      <c r="T59" s="13">
        <v>7</v>
      </c>
      <c r="U59" s="14"/>
      <c r="V59" s="31">
        <f>SUM(Tabelle25[[#This Row],[Spalte16]:[Spalte21]])</f>
        <v>174</v>
      </c>
    </row>
    <row r="60" spans="1:22" x14ac:dyDescent="0.3">
      <c r="A60" s="28" t="s">
        <v>72</v>
      </c>
      <c r="B60" s="12"/>
      <c r="C60" s="13">
        <v>2</v>
      </c>
      <c r="D60" s="13"/>
      <c r="E60" s="13"/>
      <c r="F60" s="13">
        <v>1</v>
      </c>
      <c r="G60" s="14"/>
      <c r="H60" s="10">
        <f t="shared" si="0"/>
        <v>3</v>
      </c>
      <c r="I60" s="16"/>
      <c r="J60" s="13"/>
      <c r="K60" s="13">
        <v>1</v>
      </c>
      <c r="L60" s="13">
        <v>4</v>
      </c>
      <c r="M60" s="13">
        <v>22</v>
      </c>
      <c r="N60" s="14">
        <v>12</v>
      </c>
      <c r="O60" s="10">
        <f>SUM(Tabelle25[[#This Row],[Spalte9]:[Spalte14]])</f>
        <v>39</v>
      </c>
      <c r="P60" s="16"/>
      <c r="Q60" s="13">
        <v>1</v>
      </c>
      <c r="R60" s="13"/>
      <c r="S60" s="13"/>
      <c r="T60" s="13"/>
      <c r="U60" s="14"/>
      <c r="V60" s="31">
        <f>SUM(Tabelle25[[#This Row],[Spalte16]:[Spalte21]])</f>
        <v>1</v>
      </c>
    </row>
    <row r="61" spans="1:22" x14ac:dyDescent="0.3">
      <c r="A61" s="28" t="s">
        <v>73</v>
      </c>
      <c r="B61" s="12"/>
      <c r="C61" s="13"/>
      <c r="D61" s="13"/>
      <c r="E61" s="13"/>
      <c r="F61" s="13">
        <v>3</v>
      </c>
      <c r="G61" s="14"/>
      <c r="H61" s="10">
        <f t="shared" si="0"/>
        <v>3</v>
      </c>
      <c r="I61" s="16"/>
      <c r="J61" s="13"/>
      <c r="K61" s="13">
        <v>1</v>
      </c>
      <c r="L61" s="13"/>
      <c r="M61" s="13">
        <v>2</v>
      </c>
      <c r="N61" s="14"/>
      <c r="O61" s="10">
        <f>SUM(Tabelle25[[#This Row],[Spalte9]:[Spalte14]])</f>
        <v>3</v>
      </c>
      <c r="P61" s="16">
        <v>1</v>
      </c>
      <c r="Q61" s="13"/>
      <c r="R61" s="13"/>
      <c r="S61" s="13"/>
      <c r="T61" s="13"/>
      <c r="U61" s="14"/>
      <c r="V61" s="31">
        <f>SUM(Tabelle25[[#This Row],[Spalte16]:[Spalte21]])</f>
        <v>1</v>
      </c>
    </row>
    <row r="62" spans="1:22" x14ac:dyDescent="0.3">
      <c r="A62" s="28" t="s">
        <v>74</v>
      </c>
      <c r="B62" s="12"/>
      <c r="C62" s="13"/>
      <c r="D62" s="13"/>
      <c r="E62" s="13">
        <v>1</v>
      </c>
      <c r="F62" s="13"/>
      <c r="G62" s="14">
        <v>1</v>
      </c>
      <c r="H62" s="10">
        <f t="shared" si="0"/>
        <v>2</v>
      </c>
      <c r="I62" s="16"/>
      <c r="J62" s="13"/>
      <c r="K62" s="13"/>
      <c r="L62" s="13">
        <v>20</v>
      </c>
      <c r="M62" s="13">
        <v>11</v>
      </c>
      <c r="N62" s="14">
        <v>3</v>
      </c>
      <c r="O62" s="10">
        <f>SUM(Tabelle25[[#This Row],[Spalte9]:[Spalte14]])</f>
        <v>34</v>
      </c>
      <c r="P62" s="16"/>
      <c r="Q62" s="13"/>
      <c r="R62" s="13"/>
      <c r="S62" s="13"/>
      <c r="T62" s="13"/>
      <c r="U62" s="14"/>
      <c r="V62" s="31">
        <f>SUM(Tabelle25[[#This Row],[Spalte16]:[Spalte21]])</f>
        <v>0</v>
      </c>
    </row>
    <row r="63" spans="1:22" x14ac:dyDescent="0.3">
      <c r="A63" s="28" t="s">
        <v>75</v>
      </c>
      <c r="B63" s="12"/>
      <c r="C63" s="13"/>
      <c r="D63" s="13"/>
      <c r="E63" s="13"/>
      <c r="F63" s="13"/>
      <c r="G63" s="14"/>
      <c r="H63" s="10">
        <f t="shared" si="0"/>
        <v>0</v>
      </c>
      <c r="I63" s="16"/>
      <c r="J63" s="13"/>
      <c r="K63" s="13"/>
      <c r="L63" s="13"/>
      <c r="M63" s="13"/>
      <c r="N63" s="14"/>
      <c r="O63" s="10">
        <f>SUM(Tabelle25[[#This Row],[Spalte9]:[Spalte14]])</f>
        <v>0</v>
      </c>
      <c r="P63" s="16"/>
      <c r="Q63" s="13"/>
      <c r="R63" s="13"/>
      <c r="S63" s="13"/>
      <c r="T63" s="13"/>
      <c r="U63" s="14"/>
      <c r="V63" s="31">
        <f>SUM(Tabelle25[[#This Row],[Spalte16]:[Spalte21]])</f>
        <v>0</v>
      </c>
    </row>
    <row r="64" spans="1:22" x14ac:dyDescent="0.3">
      <c r="A64" s="28" t="s">
        <v>76</v>
      </c>
      <c r="B64" s="12">
        <v>8</v>
      </c>
      <c r="C64" s="13"/>
      <c r="D64" s="13">
        <v>1</v>
      </c>
      <c r="E64" s="13">
        <v>1</v>
      </c>
      <c r="F64" s="13">
        <v>2</v>
      </c>
      <c r="G64" s="14"/>
      <c r="H64" s="10">
        <f>SUM(B64:G64)</f>
        <v>12</v>
      </c>
      <c r="I64" s="16"/>
      <c r="J64" s="13"/>
      <c r="K64" s="13"/>
      <c r="L64" s="13"/>
      <c r="M64" s="13"/>
      <c r="N64" s="14"/>
      <c r="O64" s="10">
        <f>SUM(Tabelle25[[#This Row],[Spalte9]:[Spalte14]])</f>
        <v>0</v>
      </c>
      <c r="P64" s="16"/>
      <c r="Q64" s="13"/>
      <c r="R64" s="13"/>
      <c r="S64" s="13"/>
      <c r="T64" s="13"/>
      <c r="U64" s="14"/>
      <c r="V64" s="31">
        <f>SUM(Tabelle25[[#This Row],[Spalte16]:[Spalte21]])</f>
        <v>0</v>
      </c>
    </row>
    <row r="65" spans="1:22" x14ac:dyDescent="0.3">
      <c r="A65" s="28" t="s">
        <v>77</v>
      </c>
      <c r="B65" s="12"/>
      <c r="C65" s="13"/>
      <c r="D65" s="13"/>
      <c r="E65" s="13"/>
      <c r="F65" s="13"/>
      <c r="G65" s="14"/>
      <c r="H65" s="10">
        <f t="shared" si="0"/>
        <v>0</v>
      </c>
      <c r="I65" s="16"/>
      <c r="J65" s="13"/>
      <c r="K65" s="13"/>
      <c r="L65" s="13"/>
      <c r="M65" s="13"/>
      <c r="N65" s="14"/>
      <c r="O65" s="10">
        <f>SUM(Tabelle25[[#This Row],[Spalte9]:[Spalte14]])</f>
        <v>0</v>
      </c>
      <c r="P65" s="16"/>
      <c r="Q65" s="13"/>
      <c r="R65" s="13"/>
      <c r="S65" s="13"/>
      <c r="T65" s="13"/>
      <c r="U65" s="14"/>
      <c r="V65" s="31">
        <f>SUM(Tabelle25[[#This Row],[Spalte16]:[Spalte21]])</f>
        <v>0</v>
      </c>
    </row>
    <row r="66" spans="1:22" x14ac:dyDescent="0.3">
      <c r="A66" s="28" t="s">
        <v>775</v>
      </c>
      <c r="B66" s="12"/>
      <c r="C66" s="13"/>
      <c r="D66" s="13"/>
      <c r="E66" s="13"/>
      <c r="F66" s="13"/>
      <c r="G66" s="14"/>
      <c r="H66" s="10">
        <f>SUM(B66:G66)</f>
        <v>0</v>
      </c>
      <c r="I66" s="16"/>
      <c r="J66" s="13"/>
      <c r="K66" s="13"/>
      <c r="L66" s="13"/>
      <c r="M66" s="13"/>
      <c r="N66" s="14"/>
      <c r="O66" s="10">
        <f>SUM(Tabelle25[[#This Row],[Spalte9]:[Spalte14]])</f>
        <v>0</v>
      </c>
      <c r="P66" s="16"/>
      <c r="Q66" s="13"/>
      <c r="R66" s="13"/>
      <c r="S66" s="13"/>
      <c r="T66" s="13"/>
      <c r="U66" s="14"/>
      <c r="V66" s="31">
        <f>SUM(Tabelle25[[#This Row],[Spalte16]:[Spalte21]])</f>
        <v>0</v>
      </c>
    </row>
    <row r="67" spans="1:22" x14ac:dyDescent="0.3">
      <c r="A67" s="28" t="s">
        <v>100</v>
      </c>
      <c r="B67" s="12"/>
      <c r="C67" s="13"/>
      <c r="D67" s="13"/>
      <c r="E67" s="13"/>
      <c r="F67" s="13">
        <v>2</v>
      </c>
      <c r="G67" s="14"/>
      <c r="H67" s="10">
        <f t="shared" si="0"/>
        <v>2</v>
      </c>
      <c r="I67" s="16"/>
      <c r="J67" s="13"/>
      <c r="K67" s="13"/>
      <c r="L67" s="13"/>
      <c r="M67" s="13"/>
      <c r="N67" s="14"/>
      <c r="O67" s="10">
        <f>SUM(Tabelle25[[#This Row],[Spalte9]:[Spalte14]])</f>
        <v>0</v>
      </c>
      <c r="P67" s="16"/>
      <c r="Q67" s="13"/>
      <c r="R67" s="13"/>
      <c r="S67" s="13"/>
      <c r="T67" s="13"/>
      <c r="U67" s="14"/>
      <c r="V67" s="31">
        <f>SUM(Tabelle25[[#This Row],[Spalte16]:[Spalte21]])</f>
        <v>0</v>
      </c>
    </row>
    <row r="68" spans="1:22" x14ac:dyDescent="0.3">
      <c r="A68" s="28" t="s">
        <v>78</v>
      </c>
      <c r="B68" s="12"/>
      <c r="C68" s="13"/>
      <c r="D68" s="13"/>
      <c r="E68" s="13"/>
      <c r="F68" s="13"/>
      <c r="G68" s="14"/>
      <c r="H68" s="10">
        <f t="shared" si="0"/>
        <v>0</v>
      </c>
      <c r="I68" s="16"/>
      <c r="J68" s="13"/>
      <c r="K68" s="13"/>
      <c r="L68" s="13"/>
      <c r="M68" s="13"/>
      <c r="N68" s="14"/>
      <c r="O68" s="10">
        <f>SUM(Tabelle25[[#This Row],[Spalte9]:[Spalte14]])</f>
        <v>0</v>
      </c>
      <c r="P68" s="16"/>
      <c r="Q68" s="13"/>
      <c r="R68" s="13"/>
      <c r="S68" s="13"/>
      <c r="T68" s="13"/>
      <c r="U68" s="14"/>
      <c r="V68" s="31">
        <f>SUM(Tabelle25[[#This Row],[Spalte16]:[Spalte21]])</f>
        <v>0</v>
      </c>
    </row>
    <row r="69" spans="1:22" x14ac:dyDescent="0.3">
      <c r="A69" s="28" t="s">
        <v>79</v>
      </c>
      <c r="B69" s="12"/>
      <c r="C69" s="13">
        <v>4</v>
      </c>
      <c r="D69" s="13">
        <v>1</v>
      </c>
      <c r="E69" s="13"/>
      <c r="F69" s="13"/>
      <c r="G69" s="14"/>
      <c r="H69" s="10">
        <f t="shared" si="0"/>
        <v>5</v>
      </c>
      <c r="I69" s="16">
        <v>1</v>
      </c>
      <c r="J69" s="13">
        <v>4</v>
      </c>
      <c r="K69" s="13">
        <v>4</v>
      </c>
      <c r="L69" s="13"/>
      <c r="M69" s="13">
        <v>1</v>
      </c>
      <c r="N69" s="14">
        <v>1</v>
      </c>
      <c r="O69" s="10">
        <f>SUM(Tabelle25[[#This Row],[Spalte9]:[Spalte14]])</f>
        <v>11</v>
      </c>
      <c r="P69" s="16">
        <v>8</v>
      </c>
      <c r="Q69" s="13">
        <v>3</v>
      </c>
      <c r="R69" s="13"/>
      <c r="S69" s="13"/>
      <c r="T69" s="13"/>
      <c r="U69" s="14"/>
      <c r="V69" s="31">
        <f>SUM(Tabelle25[[#This Row],[Spalte16]:[Spalte21]])</f>
        <v>11</v>
      </c>
    </row>
    <row r="70" spans="1:22" x14ac:dyDescent="0.3">
      <c r="A70" s="28" t="s">
        <v>80</v>
      </c>
      <c r="B70" s="12">
        <v>2</v>
      </c>
      <c r="C70" s="13"/>
      <c r="D70" s="13"/>
      <c r="E70" s="13"/>
      <c r="F70" s="13">
        <v>1</v>
      </c>
      <c r="G70" s="14"/>
      <c r="H70" s="10">
        <f t="shared" ref="H70:H82" si="1">SUM(B70:G70)</f>
        <v>3</v>
      </c>
      <c r="I70" s="16"/>
      <c r="J70" s="13">
        <v>1</v>
      </c>
      <c r="K70" s="13">
        <v>1</v>
      </c>
      <c r="L70" s="13"/>
      <c r="M70" s="13"/>
      <c r="N70" s="14"/>
      <c r="O70" s="10">
        <f>SUM(Tabelle25[[#This Row],[Spalte9]:[Spalte14]])</f>
        <v>2</v>
      </c>
      <c r="P70" s="16">
        <v>1</v>
      </c>
      <c r="Q70" s="13">
        <v>1</v>
      </c>
      <c r="R70" s="13"/>
      <c r="S70" s="13"/>
      <c r="T70" s="13"/>
      <c r="U70" s="14"/>
      <c r="V70" s="31">
        <f>SUM(Tabelle25[[#This Row],[Spalte16]:[Spalte21]])</f>
        <v>2</v>
      </c>
    </row>
    <row r="71" spans="1:22" x14ac:dyDescent="0.3">
      <c r="A71" s="28" t="s">
        <v>101</v>
      </c>
      <c r="B71" s="12"/>
      <c r="C71" s="13"/>
      <c r="D71" s="13"/>
      <c r="E71" s="13"/>
      <c r="F71" s="13"/>
      <c r="G71" s="14"/>
      <c r="H71" s="10">
        <f t="shared" si="1"/>
        <v>0</v>
      </c>
      <c r="I71" s="16"/>
      <c r="J71" s="13"/>
      <c r="K71" s="13"/>
      <c r="L71" s="13"/>
      <c r="M71" s="13"/>
      <c r="N71" s="14"/>
      <c r="O71" s="10">
        <f>SUM(Tabelle25[[#This Row],[Spalte9]:[Spalte14]])</f>
        <v>0</v>
      </c>
      <c r="P71" s="16"/>
      <c r="Q71" s="13"/>
      <c r="R71" s="13"/>
      <c r="S71" s="13">
        <v>3</v>
      </c>
      <c r="T71" s="13"/>
      <c r="U71" s="14"/>
      <c r="V71" s="31">
        <f>SUM(Tabelle25[[#This Row],[Spalte16]:[Spalte21]])</f>
        <v>3</v>
      </c>
    </row>
    <row r="72" spans="1:22" x14ac:dyDescent="0.3">
      <c r="A72" s="28" t="s">
        <v>81</v>
      </c>
      <c r="B72" s="12">
        <v>1</v>
      </c>
      <c r="C72" s="13"/>
      <c r="D72" s="13"/>
      <c r="E72" s="13"/>
      <c r="F72" s="13"/>
      <c r="G72" s="14">
        <v>2</v>
      </c>
      <c r="H72" s="10">
        <f t="shared" si="1"/>
        <v>3</v>
      </c>
      <c r="I72" s="16"/>
      <c r="J72" s="13"/>
      <c r="K72" s="13"/>
      <c r="L72" s="13"/>
      <c r="M72" s="13"/>
      <c r="N72" s="14"/>
      <c r="O72" s="10">
        <f>SUM(Tabelle25[[#This Row],[Spalte9]:[Spalte14]])</f>
        <v>0</v>
      </c>
      <c r="P72" s="16"/>
      <c r="Q72" s="13"/>
      <c r="R72" s="13"/>
      <c r="S72" s="13"/>
      <c r="T72" s="13"/>
      <c r="U72" s="14"/>
      <c r="V72" s="31">
        <f>SUM(Tabelle25[[#This Row],[Spalte16]:[Spalte21]])</f>
        <v>0</v>
      </c>
    </row>
    <row r="73" spans="1:22" x14ac:dyDescent="0.3">
      <c r="A73" s="28" t="s">
        <v>82</v>
      </c>
      <c r="B73" s="12"/>
      <c r="C73" s="13"/>
      <c r="D73" s="13"/>
      <c r="E73" s="13"/>
      <c r="F73" s="13"/>
      <c r="G73" s="14"/>
      <c r="H73" s="10">
        <f t="shared" si="1"/>
        <v>0</v>
      </c>
      <c r="I73" s="16"/>
      <c r="J73" s="13"/>
      <c r="K73" s="13"/>
      <c r="L73" s="13"/>
      <c r="M73" s="13"/>
      <c r="N73" s="14"/>
      <c r="O73" s="10">
        <f>SUM(Tabelle25[[#This Row],[Spalte9]:[Spalte14]])</f>
        <v>0</v>
      </c>
      <c r="P73" s="16"/>
      <c r="Q73" s="13"/>
      <c r="R73" s="13"/>
      <c r="S73" s="13"/>
      <c r="T73" s="13"/>
      <c r="U73" s="14"/>
      <c r="V73" s="31">
        <f>SUM(Tabelle25[[#This Row],[Spalte16]:[Spalte21]])</f>
        <v>0</v>
      </c>
    </row>
    <row r="74" spans="1:22" x14ac:dyDescent="0.3">
      <c r="A74" s="28" t="s">
        <v>83</v>
      </c>
      <c r="B74" s="12"/>
      <c r="C74" s="13"/>
      <c r="D74" s="13"/>
      <c r="E74" s="13"/>
      <c r="F74" s="13"/>
      <c r="G74" s="14"/>
      <c r="H74" s="10">
        <f t="shared" si="1"/>
        <v>0</v>
      </c>
      <c r="I74" s="16"/>
      <c r="J74" s="13"/>
      <c r="K74" s="13"/>
      <c r="L74" s="13"/>
      <c r="M74" s="13"/>
      <c r="N74" s="14"/>
      <c r="O74" s="10">
        <f>SUM(Tabelle25[[#This Row],[Spalte9]:[Spalte14]])</f>
        <v>0</v>
      </c>
      <c r="P74" s="16"/>
      <c r="Q74" s="13"/>
      <c r="R74" s="13"/>
      <c r="S74" s="13"/>
      <c r="T74" s="13"/>
      <c r="U74" s="14"/>
      <c r="V74" s="31">
        <f>SUM(Tabelle25[[#This Row],[Spalte16]:[Spalte21]])</f>
        <v>0</v>
      </c>
    </row>
    <row r="75" spans="1:22" x14ac:dyDescent="0.3">
      <c r="A75" s="29" t="s">
        <v>84</v>
      </c>
      <c r="B75" s="12"/>
      <c r="C75" s="13"/>
      <c r="D75" s="13"/>
      <c r="E75" s="13"/>
      <c r="F75" s="13"/>
      <c r="G75" s="14"/>
      <c r="H75" s="10">
        <f t="shared" si="1"/>
        <v>0</v>
      </c>
      <c r="I75" s="16"/>
      <c r="J75" s="13"/>
      <c r="K75" s="13"/>
      <c r="L75" s="13"/>
      <c r="M75" s="13"/>
      <c r="N75" s="14"/>
      <c r="O75" s="10">
        <f>SUM(Tabelle25[[#This Row],[Spalte9]:[Spalte14]])</f>
        <v>0</v>
      </c>
      <c r="P75" s="16"/>
      <c r="Q75" s="13"/>
      <c r="R75" s="13"/>
      <c r="S75" s="13"/>
      <c r="T75" s="13">
        <v>8</v>
      </c>
      <c r="U75" s="14"/>
      <c r="V75" s="31">
        <f>SUM(Tabelle25[[#This Row],[Spalte16]:[Spalte21]])</f>
        <v>8</v>
      </c>
    </row>
    <row r="76" spans="1:22" x14ac:dyDescent="0.3">
      <c r="A76" s="28" t="s">
        <v>85</v>
      </c>
      <c r="B76" s="12"/>
      <c r="C76" s="13"/>
      <c r="D76" s="13"/>
      <c r="E76" s="13"/>
      <c r="F76" s="13"/>
      <c r="G76" s="14"/>
      <c r="H76" s="10">
        <f t="shared" si="1"/>
        <v>0</v>
      </c>
      <c r="I76" s="16"/>
      <c r="J76" s="13"/>
      <c r="K76" s="13"/>
      <c r="L76" s="13"/>
      <c r="M76" s="13"/>
      <c r="N76" s="14"/>
      <c r="O76" s="10">
        <f>SUM(Tabelle25[[#This Row],[Spalte9]:[Spalte14]])</f>
        <v>0</v>
      </c>
      <c r="P76" s="16"/>
      <c r="Q76" s="13"/>
      <c r="R76" s="13"/>
      <c r="S76" s="13">
        <v>4</v>
      </c>
      <c r="T76" s="13"/>
      <c r="U76" s="14"/>
      <c r="V76" s="31">
        <f>SUM(Tabelle25[[#This Row],[Spalte16]:[Spalte21]])</f>
        <v>4</v>
      </c>
    </row>
    <row r="77" spans="1:22" x14ac:dyDescent="0.3">
      <c r="A77" s="28" t="s">
        <v>86</v>
      </c>
      <c r="B77" s="12"/>
      <c r="C77" s="13"/>
      <c r="D77" s="13"/>
      <c r="E77" s="13"/>
      <c r="F77" s="13"/>
      <c r="G77" s="14"/>
      <c r="H77" s="10">
        <f t="shared" si="1"/>
        <v>0</v>
      </c>
      <c r="I77" s="16"/>
      <c r="J77" s="13">
        <v>1</v>
      </c>
      <c r="K77" s="13"/>
      <c r="L77" s="13"/>
      <c r="M77" s="13"/>
      <c r="N77" s="14"/>
      <c r="O77" s="10">
        <f>SUM(Tabelle25[[#This Row],[Spalte9]:[Spalte14]])</f>
        <v>1</v>
      </c>
      <c r="P77" s="16">
        <v>1</v>
      </c>
      <c r="Q77" s="13"/>
      <c r="R77" s="13"/>
      <c r="S77" s="13"/>
      <c r="T77" s="13"/>
      <c r="U77" s="14"/>
      <c r="V77" s="31">
        <f>SUM(Tabelle25[[#This Row],[Spalte16]:[Spalte21]])</f>
        <v>1</v>
      </c>
    </row>
    <row r="78" spans="1:22" x14ac:dyDescent="0.3">
      <c r="A78" s="28" t="s">
        <v>102</v>
      </c>
      <c r="B78" s="12"/>
      <c r="C78" s="13"/>
      <c r="D78" s="13"/>
      <c r="E78" s="13"/>
      <c r="F78" s="13"/>
      <c r="G78" s="14"/>
      <c r="H78" s="10">
        <f t="shared" si="1"/>
        <v>0</v>
      </c>
      <c r="I78" s="16"/>
      <c r="J78" s="13"/>
      <c r="K78" s="13"/>
      <c r="L78" s="13"/>
      <c r="M78" s="13"/>
      <c r="N78" s="14"/>
      <c r="O78" s="10">
        <f>SUM(Tabelle25[[#This Row],[Spalte9]:[Spalte14]])</f>
        <v>0</v>
      </c>
      <c r="P78" s="16"/>
      <c r="Q78" s="13"/>
      <c r="R78" s="13"/>
      <c r="S78" s="13"/>
      <c r="T78" s="13"/>
      <c r="U78" s="14"/>
      <c r="V78" s="31">
        <f>SUM(Tabelle25[[#This Row],[Spalte16]:[Spalte21]])</f>
        <v>0</v>
      </c>
    </row>
    <row r="79" spans="1:22" x14ac:dyDescent="0.3">
      <c r="A79" s="28" t="s">
        <v>103</v>
      </c>
      <c r="B79" s="12"/>
      <c r="C79" s="13"/>
      <c r="D79" s="13"/>
      <c r="E79" s="13"/>
      <c r="F79" s="13"/>
      <c r="G79" s="14"/>
      <c r="H79" s="10">
        <f>SUM(B79:G79)</f>
        <v>0</v>
      </c>
      <c r="I79" s="16"/>
      <c r="J79" s="13"/>
      <c r="K79" s="13"/>
      <c r="L79" s="13"/>
      <c r="M79" s="13"/>
      <c r="N79" s="14"/>
      <c r="O79" s="10">
        <f>SUM(Tabelle25[[#This Row],[Spalte9]:[Spalte14]])</f>
        <v>0</v>
      </c>
      <c r="P79" s="16"/>
      <c r="Q79" s="13"/>
      <c r="R79" s="13"/>
      <c r="S79" s="13"/>
      <c r="T79" s="13"/>
      <c r="U79" s="14"/>
      <c r="V79" s="31">
        <f>SUM(Tabelle25[[#This Row],[Spalte16]:[Spalte21]])</f>
        <v>0</v>
      </c>
    </row>
    <row r="80" spans="1:22" x14ac:dyDescent="0.3">
      <c r="A80" s="28" t="s">
        <v>87</v>
      </c>
      <c r="B80" s="12"/>
      <c r="C80" s="13"/>
      <c r="D80" s="13"/>
      <c r="E80" s="13"/>
      <c r="F80" s="13"/>
      <c r="G80" s="14"/>
      <c r="H80" s="10">
        <f t="shared" si="1"/>
        <v>0</v>
      </c>
      <c r="I80" s="16">
        <v>3</v>
      </c>
      <c r="J80" s="13">
        <v>4</v>
      </c>
      <c r="K80" s="13">
        <v>1</v>
      </c>
      <c r="L80" s="13"/>
      <c r="M80" s="13"/>
      <c r="N80" s="14"/>
      <c r="O80" s="10">
        <f>SUM(Tabelle25[[#This Row],[Spalte9]:[Spalte14]])</f>
        <v>8</v>
      </c>
      <c r="P80" s="16">
        <v>1</v>
      </c>
      <c r="Q80" s="13"/>
      <c r="R80" s="13"/>
      <c r="S80" s="13"/>
      <c r="T80" s="13"/>
      <c r="U80" s="14"/>
      <c r="V80" s="31">
        <f>SUM(Tabelle25[[#This Row],[Spalte16]:[Spalte21]])</f>
        <v>1</v>
      </c>
    </row>
    <row r="81" spans="1:22" x14ac:dyDescent="0.3">
      <c r="A81" s="28" t="s">
        <v>88</v>
      </c>
      <c r="B81" s="12"/>
      <c r="C81" s="13"/>
      <c r="D81" s="13">
        <v>2</v>
      </c>
      <c r="E81" s="13"/>
      <c r="F81" s="13"/>
      <c r="G81" s="14"/>
      <c r="H81" s="10">
        <f t="shared" si="1"/>
        <v>2</v>
      </c>
      <c r="I81" s="16"/>
      <c r="J81" s="13"/>
      <c r="K81" s="13">
        <v>1</v>
      </c>
      <c r="L81" s="13"/>
      <c r="M81" s="13"/>
      <c r="N81" s="14">
        <v>1</v>
      </c>
      <c r="O81" s="10">
        <f>SUM(Tabelle25[[#This Row],[Spalte9]:[Spalte14]])</f>
        <v>2</v>
      </c>
      <c r="P81" s="16"/>
      <c r="Q81" s="13"/>
      <c r="R81" s="13">
        <v>1</v>
      </c>
      <c r="S81" s="13"/>
      <c r="T81" s="13"/>
      <c r="U81" s="14"/>
      <c r="V81" s="31">
        <f>SUM(Tabelle25[[#This Row],[Spalte16]:[Spalte21]])</f>
        <v>1</v>
      </c>
    </row>
    <row r="82" spans="1:22" x14ac:dyDescent="0.3">
      <c r="A82" s="33" t="s">
        <v>89</v>
      </c>
      <c r="B82" s="34"/>
      <c r="C82" s="35"/>
      <c r="D82" s="35"/>
      <c r="E82" s="35"/>
      <c r="F82" s="35"/>
      <c r="G82" s="36"/>
      <c r="H82" s="10">
        <f t="shared" si="1"/>
        <v>0</v>
      </c>
      <c r="I82" s="38"/>
      <c r="J82" s="35"/>
      <c r="K82" s="35"/>
      <c r="L82" s="35"/>
      <c r="M82" s="35"/>
      <c r="N82" s="36"/>
      <c r="O82" s="10">
        <f>SUM(Tabelle25[[#This Row],[Spalte9]:[Spalte14]])</f>
        <v>0</v>
      </c>
      <c r="P82" s="38"/>
      <c r="Q82" s="35"/>
      <c r="R82" s="35"/>
      <c r="S82" s="35"/>
      <c r="T82" s="35"/>
      <c r="U82" s="36"/>
      <c r="V82" s="31">
        <f>SUM(Tabelle25[[#This Row],[Spalte16]:[Spalte21]])</f>
        <v>0</v>
      </c>
    </row>
    <row r="83" spans="1:22" x14ac:dyDescent="0.3">
      <c r="A83" s="17"/>
      <c r="B83" s="12"/>
      <c r="C83" s="13"/>
      <c r="D83" s="13"/>
      <c r="E83" s="13"/>
      <c r="F83" s="13"/>
      <c r="G83" s="14"/>
      <c r="H83" s="15"/>
      <c r="I83" s="16"/>
      <c r="J83" s="13"/>
      <c r="K83" s="13"/>
      <c r="L83" s="13"/>
      <c r="M83" s="13"/>
      <c r="N83" s="14"/>
      <c r="O83" s="15"/>
      <c r="P83" s="16"/>
      <c r="Q83" s="13"/>
      <c r="R83" s="13"/>
      <c r="S83" s="13"/>
      <c r="T83" s="13"/>
      <c r="U83" s="14"/>
      <c r="V83" s="15"/>
    </row>
    <row r="84" spans="1:22" x14ac:dyDescent="0.3">
      <c r="A84" s="17"/>
      <c r="B84" s="12"/>
      <c r="C84" s="13"/>
      <c r="D84" s="13"/>
      <c r="E84" s="13"/>
      <c r="F84" s="13"/>
      <c r="G84" s="14"/>
      <c r="H84" s="15"/>
      <c r="I84" s="16"/>
      <c r="J84" s="13"/>
      <c r="K84" s="13"/>
      <c r="L84" s="13"/>
      <c r="M84" s="13"/>
      <c r="N84" s="14"/>
      <c r="O84" s="15"/>
      <c r="P84" s="16"/>
      <c r="Q84" s="13"/>
      <c r="R84" s="13"/>
      <c r="S84" s="13"/>
      <c r="T84" s="13"/>
      <c r="U84" s="14"/>
      <c r="V84" s="15"/>
    </row>
    <row r="85" spans="1:22" x14ac:dyDescent="0.3">
      <c r="A85" s="17"/>
      <c r="B85" s="12"/>
      <c r="C85" s="13"/>
      <c r="D85" s="13"/>
      <c r="E85" s="13"/>
      <c r="F85" s="13"/>
      <c r="G85" s="14"/>
      <c r="H85" s="15"/>
      <c r="I85" s="16"/>
      <c r="J85" s="13"/>
      <c r="K85" s="13"/>
      <c r="L85" s="13"/>
      <c r="M85" s="13"/>
      <c r="N85" s="14"/>
      <c r="O85" s="15"/>
      <c r="P85" s="16"/>
      <c r="Q85" s="13"/>
      <c r="R85" s="13"/>
      <c r="S85" s="13"/>
      <c r="T85" s="13"/>
      <c r="U85" s="14"/>
      <c r="V85" s="15"/>
    </row>
    <row r="86" spans="1:22" x14ac:dyDescent="0.3">
      <c r="A86" s="17" t="s">
        <v>90</v>
      </c>
      <c r="B86" s="12">
        <f t="shared" ref="B86:V86" si="2">SUM(B5:B82)</f>
        <v>37</v>
      </c>
      <c r="C86" s="13">
        <f t="shared" si="2"/>
        <v>43</v>
      </c>
      <c r="D86" s="13">
        <f t="shared" si="2"/>
        <v>112</v>
      </c>
      <c r="E86" s="13">
        <f t="shared" si="2"/>
        <v>36</v>
      </c>
      <c r="F86" s="13">
        <f t="shared" si="2"/>
        <v>64</v>
      </c>
      <c r="G86" s="14">
        <f t="shared" si="2"/>
        <v>23</v>
      </c>
      <c r="H86" s="15">
        <f t="shared" si="2"/>
        <v>315</v>
      </c>
      <c r="I86" s="16">
        <f t="shared" si="2"/>
        <v>36</v>
      </c>
      <c r="J86" s="13">
        <f t="shared" si="2"/>
        <v>20</v>
      </c>
      <c r="K86" s="13">
        <f t="shared" si="2"/>
        <v>61</v>
      </c>
      <c r="L86" s="13">
        <f t="shared" si="2"/>
        <v>37</v>
      </c>
      <c r="M86" s="13">
        <f t="shared" si="2"/>
        <v>73</v>
      </c>
      <c r="N86" s="14">
        <f t="shared" si="2"/>
        <v>60</v>
      </c>
      <c r="O86" s="15">
        <f t="shared" si="2"/>
        <v>287</v>
      </c>
      <c r="P86" s="16">
        <f t="shared" si="2"/>
        <v>185</v>
      </c>
      <c r="Q86" s="13">
        <f t="shared" si="2"/>
        <v>74</v>
      </c>
      <c r="R86" s="13">
        <f t="shared" si="2"/>
        <v>42</v>
      </c>
      <c r="S86" s="13">
        <f t="shared" si="2"/>
        <v>20</v>
      </c>
      <c r="T86" s="13">
        <f t="shared" si="2"/>
        <v>25</v>
      </c>
      <c r="U86" s="14">
        <f t="shared" si="2"/>
        <v>1</v>
      </c>
      <c r="V86" s="15">
        <f t="shared" si="2"/>
        <v>347</v>
      </c>
    </row>
    <row r="87" spans="1:22" x14ac:dyDescent="0.3">
      <c r="A87" s="18" t="s">
        <v>111</v>
      </c>
      <c r="B87" s="40">
        <f>SUM(H86,O86,V86,AE86)</f>
        <v>949</v>
      </c>
      <c r="C87" s="13"/>
      <c r="D87" s="13"/>
      <c r="E87" s="13"/>
      <c r="F87" s="13"/>
      <c r="G87" s="14"/>
      <c r="H87" s="15"/>
      <c r="I87" s="16"/>
      <c r="J87" s="13"/>
      <c r="K87" s="13"/>
      <c r="L87" s="13"/>
      <c r="M87" s="13"/>
      <c r="N87" s="14"/>
      <c r="O87" s="15"/>
      <c r="P87" s="16"/>
      <c r="Q87" s="13"/>
      <c r="R87" s="13"/>
      <c r="S87" s="13"/>
      <c r="T87" s="13"/>
      <c r="U87" s="14"/>
      <c r="V87" s="15"/>
    </row>
    <row r="88" spans="1:22" x14ac:dyDescent="0.3">
      <c r="A88" s="17"/>
      <c r="B88" s="12"/>
      <c r="C88" s="13"/>
      <c r="D88" s="13"/>
      <c r="E88" s="13"/>
      <c r="F88" s="13"/>
      <c r="G88" s="14"/>
      <c r="H88" s="15"/>
      <c r="I88" s="16"/>
      <c r="J88" s="13"/>
      <c r="K88" s="13"/>
      <c r="L88" s="13"/>
      <c r="M88" s="13"/>
      <c r="N88" s="14"/>
      <c r="O88" s="15"/>
      <c r="P88" s="16"/>
      <c r="Q88" s="13"/>
      <c r="R88" s="13"/>
      <c r="S88" s="13"/>
      <c r="T88" s="13"/>
      <c r="U88" s="14"/>
      <c r="V88" s="15"/>
    </row>
    <row r="89" spans="1:22" ht="15" thickBot="1" x14ac:dyDescent="0.35">
      <c r="A89" s="19" t="s">
        <v>92</v>
      </c>
      <c r="B89" s="20">
        <f t="shared" ref="B89:G89" si="3">COUNT(B5:B82)</f>
        <v>12</v>
      </c>
      <c r="C89" s="20">
        <f t="shared" si="3"/>
        <v>9</v>
      </c>
      <c r="D89" s="20">
        <f t="shared" si="3"/>
        <v>16</v>
      </c>
      <c r="E89" s="20">
        <f t="shared" si="3"/>
        <v>12</v>
      </c>
      <c r="F89" s="20">
        <f t="shared" si="3"/>
        <v>12</v>
      </c>
      <c r="G89" s="20">
        <f t="shared" si="3"/>
        <v>7</v>
      </c>
      <c r="H89" s="20">
        <v>31</v>
      </c>
      <c r="I89" s="24">
        <f t="shared" ref="I89:N89" si="4">COUNT(I5:I82)</f>
        <v>9</v>
      </c>
      <c r="J89" s="21">
        <f t="shared" si="4"/>
        <v>8</v>
      </c>
      <c r="K89" s="21">
        <f t="shared" si="4"/>
        <v>15</v>
      </c>
      <c r="L89" s="21">
        <f t="shared" si="4"/>
        <v>6</v>
      </c>
      <c r="M89" s="21">
        <f t="shared" si="4"/>
        <v>13</v>
      </c>
      <c r="N89" s="22">
        <f t="shared" si="4"/>
        <v>13</v>
      </c>
      <c r="O89" s="23">
        <v>27</v>
      </c>
      <c r="P89" s="24">
        <f t="shared" ref="P89:U89" si="5">COUNT(P5:P82)</f>
        <v>20</v>
      </c>
      <c r="Q89" s="21">
        <f t="shared" si="5"/>
        <v>12</v>
      </c>
      <c r="R89" s="21">
        <f t="shared" si="5"/>
        <v>8</v>
      </c>
      <c r="S89" s="21">
        <f t="shared" si="5"/>
        <v>6</v>
      </c>
      <c r="T89" s="21">
        <f t="shared" si="5"/>
        <v>6</v>
      </c>
      <c r="U89" s="22">
        <f t="shared" si="5"/>
        <v>1</v>
      </c>
      <c r="V89" s="23">
        <v>26</v>
      </c>
    </row>
    <row r="90" spans="1:22" ht="15" thickTop="1" x14ac:dyDescent="0.3"/>
  </sheetData>
  <mergeCells count="3">
    <mergeCell ref="B3:H3"/>
    <mergeCell ref="I3:O3"/>
    <mergeCell ref="P3:V3"/>
  </mergeCells>
  <pageMargins left="0.7" right="0.7" top="0.78740157499999996" bottom="0.78740157499999996" header="0.3" footer="0.3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E870C-9FAC-4068-AF2C-12DB7347DB81}">
  <dimension ref="A1:AA97"/>
  <sheetViews>
    <sheetView topLeftCell="A79" zoomScale="78" zoomScaleNormal="78" workbookViewId="0">
      <selection activeCell="AD104" sqref="AD104"/>
    </sheetView>
  </sheetViews>
  <sheetFormatPr baseColWidth="10" defaultRowHeight="14.4" x14ac:dyDescent="0.3"/>
  <cols>
    <col min="1" max="1" width="26.44140625" bestFit="1" customWidth="1"/>
    <col min="2" max="2" width="8.21875" bestFit="1" customWidth="1"/>
    <col min="3" max="3" width="4.109375" bestFit="1" customWidth="1"/>
    <col min="4" max="4" width="5.88671875" bestFit="1" customWidth="1"/>
    <col min="5" max="5" width="6.88671875" bestFit="1" customWidth="1"/>
    <col min="6" max="7" width="4" bestFit="1" customWidth="1"/>
    <col min="8" max="8" width="3.109375" bestFit="1" customWidth="1"/>
    <col min="9" max="9" width="4" bestFit="1" customWidth="1"/>
    <col min="10" max="12" width="3.109375" bestFit="1" customWidth="1"/>
    <col min="13" max="15" width="4" bestFit="1" customWidth="1"/>
    <col min="16" max="17" width="3" bestFit="1" customWidth="1"/>
    <col min="18" max="18" width="4" bestFit="1" customWidth="1"/>
    <col min="19" max="19" width="3" bestFit="1" customWidth="1"/>
    <col min="20" max="26" width="4.6640625" bestFit="1" customWidth="1"/>
  </cols>
  <sheetData>
    <row r="1" spans="1:27" x14ac:dyDescent="0.3">
      <c r="B1" s="337" t="s">
        <v>4</v>
      </c>
      <c r="C1" s="338" t="s">
        <v>5</v>
      </c>
      <c r="D1" s="338" t="s">
        <v>6</v>
      </c>
      <c r="E1" s="338" t="s">
        <v>7</v>
      </c>
      <c r="F1" s="338" t="s">
        <v>8</v>
      </c>
      <c r="G1" s="339" t="s">
        <v>9</v>
      </c>
      <c r="H1" s="337" t="s">
        <v>11</v>
      </c>
      <c r="I1" s="338" t="s">
        <v>12</v>
      </c>
      <c r="J1" s="338" t="s">
        <v>13</v>
      </c>
      <c r="K1" s="338" t="s">
        <v>14</v>
      </c>
      <c r="L1" s="338" t="s">
        <v>15</v>
      </c>
      <c r="M1" s="339" t="s">
        <v>16</v>
      </c>
      <c r="N1" s="337" t="s">
        <v>18</v>
      </c>
      <c r="O1" s="338" t="s">
        <v>19</v>
      </c>
      <c r="P1" s="338" t="s">
        <v>20</v>
      </c>
      <c r="Q1" s="338" t="s">
        <v>21</v>
      </c>
      <c r="R1" s="338" t="s">
        <v>22</v>
      </c>
      <c r="S1" s="339" t="s">
        <v>23</v>
      </c>
      <c r="T1" s="352" t="s">
        <v>780</v>
      </c>
      <c r="U1" s="353" t="s">
        <v>753</v>
      </c>
      <c r="V1" s="353" t="s">
        <v>839</v>
      </c>
      <c r="W1" s="353" t="s">
        <v>840</v>
      </c>
      <c r="X1" s="353" t="s">
        <v>841</v>
      </c>
      <c r="Y1" s="353" t="s">
        <v>842</v>
      </c>
      <c r="Z1" s="353" t="s">
        <v>843</v>
      </c>
      <c r="AA1" s="354" t="s">
        <v>844</v>
      </c>
    </row>
    <row r="2" spans="1:27" s="197" customFormat="1" x14ac:dyDescent="0.3">
      <c r="A2" s="197" t="s">
        <v>25</v>
      </c>
      <c r="B2" s="340"/>
      <c r="C2" s="341"/>
      <c r="D2" s="341">
        <v>1</v>
      </c>
      <c r="E2" s="341"/>
      <c r="F2" s="341"/>
      <c r="G2" s="342">
        <v>86</v>
      </c>
      <c r="H2" s="340"/>
      <c r="I2" s="341"/>
      <c r="J2" s="341"/>
      <c r="K2" s="341"/>
      <c r="L2" s="341"/>
      <c r="M2" s="342"/>
      <c r="N2" s="340"/>
      <c r="O2" s="341"/>
      <c r="P2" s="341"/>
      <c r="Q2" s="341">
        <v>8</v>
      </c>
      <c r="R2" s="341">
        <v>30</v>
      </c>
      <c r="S2" s="342">
        <v>4</v>
      </c>
      <c r="T2" s="340">
        <v>3</v>
      </c>
      <c r="U2" s="341"/>
      <c r="V2" s="341"/>
      <c r="W2" s="341">
        <v>1</v>
      </c>
      <c r="X2" s="341">
        <v>63</v>
      </c>
      <c r="Y2" s="341">
        <v>48</v>
      </c>
      <c r="Z2" s="341">
        <v>2</v>
      </c>
      <c r="AA2" s="342">
        <v>95</v>
      </c>
    </row>
    <row r="3" spans="1:27" s="197" customFormat="1" x14ac:dyDescent="0.3">
      <c r="A3" s="197" t="s">
        <v>819</v>
      </c>
      <c r="B3" s="340"/>
      <c r="C3" s="341"/>
      <c r="D3" s="341"/>
      <c r="E3" s="341"/>
      <c r="F3" s="341"/>
      <c r="G3" s="342"/>
      <c r="H3" s="340"/>
      <c r="I3" s="341"/>
      <c r="J3" s="341"/>
      <c r="K3" s="341"/>
      <c r="L3" s="341"/>
      <c r="M3" s="342"/>
      <c r="N3" s="340"/>
      <c r="O3" s="341"/>
      <c r="P3" s="341"/>
      <c r="Q3" s="341">
        <v>1</v>
      </c>
      <c r="R3" s="341"/>
      <c r="S3" s="342"/>
      <c r="T3" s="340"/>
      <c r="U3" s="341"/>
      <c r="V3" s="341"/>
      <c r="W3" s="341"/>
      <c r="X3" s="341"/>
      <c r="Y3" s="341"/>
      <c r="Z3" s="341"/>
      <c r="AA3" s="342"/>
    </row>
    <row r="4" spans="1:27" s="197" customFormat="1" x14ac:dyDescent="0.3">
      <c r="A4" s="197" t="s">
        <v>820</v>
      </c>
      <c r="B4" s="340"/>
      <c r="C4" s="341"/>
      <c r="D4" s="341"/>
      <c r="E4" s="341"/>
      <c r="F4" s="341"/>
      <c r="G4" s="342"/>
      <c r="H4" s="340"/>
      <c r="I4" s="341"/>
      <c r="J4" s="341"/>
      <c r="K4" s="341"/>
      <c r="L4" s="341"/>
      <c r="M4" s="342"/>
      <c r="N4" s="340">
        <v>1</v>
      </c>
      <c r="O4" s="341"/>
      <c r="P4" s="341"/>
      <c r="Q4" s="341"/>
      <c r="R4" s="341"/>
      <c r="S4" s="342"/>
      <c r="T4" s="340">
        <v>1</v>
      </c>
      <c r="U4" s="341">
        <v>2</v>
      </c>
      <c r="V4" s="341"/>
      <c r="W4" s="341">
        <v>1</v>
      </c>
      <c r="X4" s="341"/>
      <c r="Y4" s="341"/>
      <c r="Z4" s="341"/>
      <c r="AA4" s="342"/>
    </row>
    <row r="5" spans="1:27" s="197" customFormat="1" x14ac:dyDescent="0.3">
      <c r="A5" s="197" t="s">
        <v>821</v>
      </c>
      <c r="B5" s="340"/>
      <c r="C5" s="341"/>
      <c r="D5" s="341"/>
      <c r="E5" s="341"/>
      <c r="F5" s="341"/>
      <c r="G5" s="342"/>
      <c r="H5" s="340"/>
      <c r="I5" s="341"/>
      <c r="J5" s="341"/>
      <c r="K5" s="341"/>
      <c r="L5" s="341"/>
      <c r="M5" s="342"/>
      <c r="N5" s="340">
        <v>2</v>
      </c>
      <c r="O5" s="341"/>
      <c r="P5" s="341"/>
      <c r="Q5" s="341"/>
      <c r="R5" s="341"/>
      <c r="S5" s="342"/>
      <c r="T5" s="340"/>
      <c r="U5" s="341"/>
      <c r="V5" s="341"/>
      <c r="W5" s="341">
        <v>1</v>
      </c>
      <c r="X5" s="341"/>
      <c r="Y5" s="341"/>
      <c r="Z5" s="341">
        <v>3</v>
      </c>
      <c r="AA5" s="342"/>
    </row>
    <row r="6" spans="1:27" s="195" customFormat="1" x14ac:dyDescent="0.3">
      <c r="A6" s="195" t="s">
        <v>26</v>
      </c>
      <c r="B6" s="343">
        <v>97</v>
      </c>
      <c r="C6" s="344">
        <v>62</v>
      </c>
      <c r="D6" s="344"/>
      <c r="E6" s="344">
        <v>12</v>
      </c>
      <c r="F6" s="344"/>
      <c r="G6" s="345"/>
      <c r="H6" s="343">
        <v>74</v>
      </c>
      <c r="I6" s="344">
        <v>88</v>
      </c>
      <c r="J6" s="344">
        <v>2</v>
      </c>
      <c r="K6" s="344"/>
      <c r="L6" s="344"/>
      <c r="M6" s="345"/>
      <c r="N6" s="343">
        <v>16</v>
      </c>
      <c r="O6" s="344">
        <v>18</v>
      </c>
      <c r="P6" s="344">
        <v>62</v>
      </c>
      <c r="Q6" s="344"/>
      <c r="R6" s="344">
        <v>1</v>
      </c>
      <c r="S6" s="345"/>
      <c r="T6" s="343">
        <v>3</v>
      </c>
      <c r="U6" s="344"/>
      <c r="V6" s="344">
        <v>36</v>
      </c>
      <c r="W6" s="344">
        <v>6</v>
      </c>
      <c r="X6" s="344">
        <v>1</v>
      </c>
      <c r="Y6" s="344"/>
      <c r="Z6" s="344">
        <v>4</v>
      </c>
      <c r="AA6" s="345"/>
    </row>
    <row r="7" spans="1:27" s="195" customFormat="1" x14ac:dyDescent="0.3">
      <c r="A7" s="195" t="s">
        <v>822</v>
      </c>
      <c r="B7" s="343"/>
      <c r="C7" s="344"/>
      <c r="D7" s="344"/>
      <c r="E7" s="344"/>
      <c r="F7" s="344"/>
      <c r="G7" s="345"/>
      <c r="H7" s="343"/>
      <c r="I7" s="344"/>
      <c r="J7" s="344"/>
      <c r="K7" s="344"/>
      <c r="L7" s="344"/>
      <c r="M7" s="345"/>
      <c r="N7" s="343"/>
      <c r="O7" s="344"/>
      <c r="P7" s="344"/>
      <c r="Q7" s="344"/>
      <c r="R7" s="344"/>
      <c r="S7" s="345"/>
      <c r="T7" s="343"/>
      <c r="U7" s="344"/>
      <c r="V7" s="344"/>
      <c r="W7" s="344">
        <v>1</v>
      </c>
      <c r="X7" s="344"/>
      <c r="Y7" s="344"/>
      <c r="Z7" s="344"/>
      <c r="AA7" s="345"/>
    </row>
    <row r="8" spans="1:27" s="195" customFormat="1" x14ac:dyDescent="0.3">
      <c r="A8" s="195" t="s">
        <v>27</v>
      </c>
      <c r="B8" s="343">
        <v>1</v>
      </c>
      <c r="C8" s="344"/>
      <c r="D8" s="344"/>
      <c r="E8" s="344"/>
      <c r="F8" s="344"/>
      <c r="G8" s="345"/>
      <c r="H8" s="343"/>
      <c r="I8" s="344"/>
      <c r="J8" s="344"/>
      <c r="K8" s="344"/>
      <c r="L8" s="344"/>
      <c r="M8" s="345"/>
      <c r="N8" s="343"/>
      <c r="O8" s="344"/>
      <c r="P8" s="344"/>
      <c r="Q8" s="344"/>
      <c r="R8" s="344"/>
      <c r="S8" s="345"/>
      <c r="T8" s="343"/>
      <c r="U8" s="344"/>
      <c r="V8" s="344"/>
      <c r="W8" s="344"/>
      <c r="X8" s="344"/>
      <c r="Y8" s="344"/>
      <c r="Z8" s="344"/>
      <c r="AA8" s="345"/>
    </row>
    <row r="9" spans="1:27" s="195" customFormat="1" x14ac:dyDescent="0.3">
      <c r="A9" s="195" t="s">
        <v>28</v>
      </c>
      <c r="B9" s="343"/>
      <c r="C9" s="344"/>
      <c r="D9" s="344"/>
      <c r="E9" s="344"/>
      <c r="F9" s="344"/>
      <c r="G9" s="345"/>
      <c r="H9" s="343"/>
      <c r="I9" s="344"/>
      <c r="J9" s="344"/>
      <c r="K9" s="344"/>
      <c r="L9" s="344"/>
      <c r="M9" s="345"/>
      <c r="N9" s="343">
        <v>26</v>
      </c>
      <c r="O9" s="344">
        <v>3</v>
      </c>
      <c r="P9" s="344"/>
      <c r="Q9" s="344"/>
      <c r="R9" s="344"/>
      <c r="S9" s="345"/>
      <c r="T9" s="343"/>
      <c r="U9" s="344"/>
      <c r="V9" s="344">
        <v>2</v>
      </c>
      <c r="W9" s="344"/>
      <c r="X9" s="344"/>
      <c r="Y9" s="344"/>
      <c r="Z9" s="344"/>
      <c r="AA9" s="345"/>
    </row>
    <row r="10" spans="1:27" s="197" customFormat="1" x14ac:dyDescent="0.3">
      <c r="A10" s="197" t="s">
        <v>29</v>
      </c>
      <c r="B10" s="340">
        <v>5</v>
      </c>
      <c r="C10" s="341"/>
      <c r="D10" s="341">
        <v>1</v>
      </c>
      <c r="E10" s="341"/>
      <c r="F10" s="341"/>
      <c r="G10" s="342"/>
      <c r="H10" s="340"/>
      <c r="I10" s="341"/>
      <c r="J10" s="341"/>
      <c r="K10" s="341"/>
      <c r="L10" s="341"/>
      <c r="M10" s="342"/>
      <c r="N10" s="340"/>
      <c r="O10" s="341"/>
      <c r="P10" s="341"/>
      <c r="Q10" s="341"/>
      <c r="R10" s="341"/>
      <c r="S10" s="342"/>
      <c r="T10" s="340"/>
      <c r="U10" s="341"/>
      <c r="V10" s="341"/>
      <c r="W10" s="341">
        <v>1</v>
      </c>
      <c r="X10" s="341">
        <v>3</v>
      </c>
      <c r="Y10" s="341"/>
      <c r="Z10" s="341"/>
      <c r="AA10" s="342"/>
    </row>
    <row r="11" spans="1:27" s="197" customFormat="1" x14ac:dyDescent="0.3">
      <c r="A11" s="197" t="s">
        <v>30</v>
      </c>
      <c r="B11" s="340">
        <v>2</v>
      </c>
      <c r="C11" s="341"/>
      <c r="D11" s="341">
        <v>14</v>
      </c>
      <c r="E11" s="341">
        <v>1</v>
      </c>
      <c r="F11" s="341">
        <v>1</v>
      </c>
      <c r="G11" s="342"/>
      <c r="H11" s="340"/>
      <c r="I11" s="341">
        <v>1</v>
      </c>
      <c r="J11" s="341">
        <v>2</v>
      </c>
      <c r="K11" s="341"/>
      <c r="L11" s="341">
        <v>4</v>
      </c>
      <c r="M11" s="342"/>
      <c r="N11" s="340"/>
      <c r="O11" s="341"/>
      <c r="P11" s="341">
        <v>4</v>
      </c>
      <c r="Q11" s="341"/>
      <c r="R11" s="341">
        <v>1</v>
      </c>
      <c r="S11" s="342"/>
      <c r="T11" s="340"/>
      <c r="U11" s="341"/>
      <c r="V11" s="341"/>
      <c r="W11" s="341"/>
      <c r="X11" s="341">
        <v>2</v>
      </c>
      <c r="Y11" s="341"/>
      <c r="Z11" s="341"/>
      <c r="AA11" s="342"/>
    </row>
    <row r="12" spans="1:27" s="195" customFormat="1" x14ac:dyDescent="0.3">
      <c r="A12" s="195" t="s">
        <v>823</v>
      </c>
      <c r="B12" s="343">
        <v>2</v>
      </c>
      <c r="C12" s="344"/>
      <c r="D12" s="344"/>
      <c r="E12" s="344"/>
      <c r="F12" s="344"/>
      <c r="G12" s="345"/>
      <c r="H12" s="343"/>
      <c r="I12" s="344"/>
      <c r="J12" s="344"/>
      <c r="K12" s="344"/>
      <c r="L12" s="344"/>
      <c r="M12" s="345"/>
      <c r="N12" s="343"/>
      <c r="O12" s="344"/>
      <c r="P12" s="344"/>
      <c r="Q12" s="344"/>
      <c r="R12" s="344"/>
      <c r="S12" s="345"/>
      <c r="T12" s="343"/>
      <c r="U12" s="344"/>
      <c r="V12" s="344"/>
      <c r="W12" s="344"/>
      <c r="X12" s="344"/>
      <c r="Y12" s="344"/>
      <c r="Z12" s="344"/>
      <c r="AA12" s="345"/>
    </row>
    <row r="13" spans="1:27" s="195" customFormat="1" x14ac:dyDescent="0.3">
      <c r="A13" s="195" t="s">
        <v>31</v>
      </c>
      <c r="B13" s="343"/>
      <c r="C13" s="344"/>
      <c r="D13" s="344"/>
      <c r="E13" s="344"/>
      <c r="F13" s="344"/>
      <c r="G13" s="345"/>
      <c r="H13" s="343"/>
      <c r="I13" s="344"/>
      <c r="J13" s="344"/>
      <c r="K13" s="344"/>
      <c r="L13" s="344"/>
      <c r="M13" s="345"/>
      <c r="N13" s="343"/>
      <c r="O13" s="344"/>
      <c r="P13" s="344"/>
      <c r="Q13" s="344"/>
      <c r="R13" s="344"/>
      <c r="S13" s="345"/>
      <c r="T13" s="343">
        <v>1</v>
      </c>
      <c r="U13" s="344"/>
      <c r="V13" s="344"/>
      <c r="W13" s="344"/>
      <c r="X13" s="344"/>
      <c r="Y13" s="344"/>
      <c r="Z13" s="344"/>
      <c r="AA13" s="345"/>
    </row>
    <row r="14" spans="1:27" s="197" customFormat="1" x14ac:dyDescent="0.3">
      <c r="A14" s="197" t="s">
        <v>32</v>
      </c>
      <c r="B14" s="340"/>
      <c r="C14" s="341"/>
      <c r="D14" s="341"/>
      <c r="E14" s="341"/>
      <c r="F14" s="341"/>
      <c r="G14" s="342"/>
      <c r="H14" s="340"/>
      <c r="I14" s="341">
        <v>5</v>
      </c>
      <c r="J14" s="341"/>
      <c r="K14" s="341"/>
      <c r="L14" s="341"/>
      <c r="M14" s="342"/>
      <c r="N14" s="340"/>
      <c r="O14" s="341"/>
      <c r="P14" s="341"/>
      <c r="Q14" s="341"/>
      <c r="R14" s="341"/>
      <c r="S14" s="342"/>
      <c r="T14" s="340"/>
      <c r="U14" s="341"/>
      <c r="V14" s="341"/>
      <c r="W14" s="341"/>
      <c r="X14" s="341"/>
      <c r="Y14" s="341"/>
      <c r="Z14" s="341"/>
      <c r="AA14" s="342"/>
    </row>
    <row r="15" spans="1:27" s="195" customFormat="1" x14ac:dyDescent="0.3">
      <c r="A15" s="195" t="s">
        <v>824</v>
      </c>
      <c r="B15" s="343"/>
      <c r="C15" s="344"/>
      <c r="D15" s="344"/>
      <c r="E15" s="344"/>
      <c r="F15" s="344"/>
      <c r="G15" s="345"/>
      <c r="H15" s="343"/>
      <c r="I15" s="344"/>
      <c r="J15" s="344"/>
      <c r="K15" s="344"/>
      <c r="L15" s="344"/>
      <c r="M15" s="345"/>
      <c r="N15" s="343"/>
      <c r="O15" s="344"/>
      <c r="P15" s="344"/>
      <c r="Q15" s="344"/>
      <c r="R15" s="344"/>
      <c r="S15" s="345"/>
      <c r="T15" s="343">
        <v>1</v>
      </c>
      <c r="U15" s="344"/>
      <c r="V15" s="344"/>
      <c r="W15" s="344"/>
      <c r="X15" s="344"/>
      <c r="Y15" s="344"/>
      <c r="Z15" s="344"/>
      <c r="AA15" s="345"/>
    </row>
    <row r="16" spans="1:27" s="195" customFormat="1" x14ac:dyDescent="0.3">
      <c r="A16" s="195" t="s">
        <v>825</v>
      </c>
      <c r="B16" s="343"/>
      <c r="C16" s="344">
        <v>1</v>
      </c>
      <c r="D16" s="344"/>
      <c r="E16" s="344"/>
      <c r="F16" s="344"/>
      <c r="G16" s="345"/>
      <c r="H16" s="343"/>
      <c r="I16" s="344"/>
      <c r="J16" s="344"/>
      <c r="K16" s="344"/>
      <c r="L16" s="344"/>
      <c r="M16" s="345"/>
      <c r="N16" s="343"/>
      <c r="O16" s="344"/>
      <c r="P16" s="344"/>
      <c r="Q16" s="344"/>
      <c r="R16" s="344"/>
      <c r="S16" s="345"/>
      <c r="T16" s="343"/>
      <c r="U16" s="344"/>
      <c r="V16" s="344"/>
      <c r="W16" s="344"/>
      <c r="X16" s="344"/>
      <c r="Y16" s="344"/>
      <c r="Z16" s="344"/>
      <c r="AA16" s="345"/>
    </row>
    <row r="17" spans="1:27" s="197" customFormat="1" x14ac:dyDescent="0.3">
      <c r="A17" s="197" t="s">
        <v>33</v>
      </c>
      <c r="B17" s="340"/>
      <c r="C17" s="341"/>
      <c r="D17" s="341"/>
      <c r="E17" s="341">
        <v>1</v>
      </c>
      <c r="F17" s="341"/>
      <c r="G17" s="342"/>
      <c r="H17" s="340"/>
      <c r="I17" s="341">
        <v>7</v>
      </c>
      <c r="J17" s="341"/>
      <c r="K17" s="341"/>
      <c r="L17" s="341"/>
      <c r="M17" s="342"/>
      <c r="N17" s="340"/>
      <c r="O17" s="341"/>
      <c r="P17" s="341"/>
      <c r="Q17" s="341"/>
      <c r="R17" s="341">
        <v>1</v>
      </c>
      <c r="S17" s="342"/>
      <c r="T17" s="340"/>
      <c r="U17" s="341"/>
      <c r="V17" s="341"/>
      <c r="W17" s="341">
        <v>3</v>
      </c>
      <c r="X17" s="341"/>
      <c r="Y17" s="341"/>
      <c r="Z17" s="341"/>
      <c r="AA17" s="342"/>
    </row>
    <row r="18" spans="1:27" s="197" customFormat="1" x14ac:dyDescent="0.3">
      <c r="A18" s="197" t="s">
        <v>34</v>
      </c>
      <c r="B18" s="340">
        <v>3</v>
      </c>
      <c r="C18" s="341">
        <v>2</v>
      </c>
      <c r="D18" s="341">
        <v>5</v>
      </c>
      <c r="E18" s="341">
        <v>1</v>
      </c>
      <c r="F18" s="341">
        <v>10</v>
      </c>
      <c r="G18" s="342">
        <v>2</v>
      </c>
      <c r="H18" s="340">
        <v>1</v>
      </c>
      <c r="I18" s="341"/>
      <c r="J18" s="341">
        <v>1</v>
      </c>
      <c r="K18" s="341"/>
      <c r="L18" s="341">
        <v>14</v>
      </c>
      <c r="M18" s="342">
        <v>12</v>
      </c>
      <c r="N18" s="340">
        <v>2</v>
      </c>
      <c r="O18" s="341"/>
      <c r="P18" s="341">
        <v>2</v>
      </c>
      <c r="Q18" s="341"/>
      <c r="R18" s="341"/>
      <c r="S18" s="342">
        <v>1</v>
      </c>
      <c r="T18" s="340">
        <v>2</v>
      </c>
      <c r="U18" s="341"/>
      <c r="V18" s="341">
        <v>3</v>
      </c>
      <c r="W18" s="341">
        <v>1</v>
      </c>
      <c r="X18" s="341">
        <v>1</v>
      </c>
      <c r="Y18" s="341"/>
      <c r="Z18" s="341">
        <v>3</v>
      </c>
      <c r="AA18" s="342"/>
    </row>
    <row r="19" spans="1:27" s="197" customFormat="1" x14ac:dyDescent="0.3">
      <c r="A19" s="197" t="s">
        <v>35</v>
      </c>
      <c r="B19" s="340"/>
      <c r="C19" s="341"/>
      <c r="D19" s="341">
        <v>1</v>
      </c>
      <c r="E19" s="341"/>
      <c r="F19" s="341"/>
      <c r="G19" s="342"/>
      <c r="H19" s="340"/>
      <c r="I19" s="341"/>
      <c r="J19" s="341"/>
      <c r="K19" s="341"/>
      <c r="L19" s="341">
        <v>2</v>
      </c>
      <c r="M19" s="342">
        <v>2</v>
      </c>
      <c r="N19" s="340">
        <v>2</v>
      </c>
      <c r="O19" s="341">
        <v>1</v>
      </c>
      <c r="P19" s="341"/>
      <c r="Q19" s="341"/>
      <c r="R19" s="341"/>
      <c r="S19" s="342"/>
      <c r="T19" s="340">
        <v>2</v>
      </c>
      <c r="U19" s="341"/>
      <c r="V19" s="341"/>
      <c r="W19" s="341"/>
      <c r="X19" s="341">
        <v>1</v>
      </c>
      <c r="Y19" s="341"/>
      <c r="Z19" s="341"/>
      <c r="AA19" s="342"/>
    </row>
    <row r="20" spans="1:27" s="195" customFormat="1" x14ac:dyDescent="0.3">
      <c r="A20" s="195" t="s">
        <v>826</v>
      </c>
      <c r="B20" s="343"/>
      <c r="C20" s="344"/>
      <c r="D20" s="344"/>
      <c r="E20" s="344"/>
      <c r="F20" s="344"/>
      <c r="G20" s="345"/>
      <c r="H20" s="343"/>
      <c r="I20" s="344"/>
      <c r="J20" s="344"/>
      <c r="K20" s="344"/>
      <c r="L20" s="344"/>
      <c r="M20" s="345"/>
      <c r="N20" s="343"/>
      <c r="O20" s="344"/>
      <c r="P20" s="344">
        <v>2</v>
      </c>
      <c r="Q20" s="344"/>
      <c r="R20" s="344"/>
      <c r="S20" s="345"/>
      <c r="T20" s="343"/>
      <c r="U20" s="344"/>
      <c r="V20" s="344"/>
      <c r="W20" s="344"/>
      <c r="X20" s="344"/>
      <c r="Y20" s="344"/>
      <c r="Z20" s="344"/>
      <c r="AA20" s="345"/>
    </row>
    <row r="21" spans="1:27" s="195" customFormat="1" x14ac:dyDescent="0.3">
      <c r="A21" s="195" t="s">
        <v>36</v>
      </c>
      <c r="B21" s="343">
        <v>1</v>
      </c>
      <c r="C21" s="344">
        <v>1</v>
      </c>
      <c r="D21" s="344">
        <v>30</v>
      </c>
      <c r="E21" s="344"/>
      <c r="F21" s="344">
        <v>18</v>
      </c>
      <c r="G21" s="345">
        <v>1</v>
      </c>
      <c r="H21" s="343">
        <v>1</v>
      </c>
      <c r="I21" s="344"/>
      <c r="J21" s="344">
        <v>1</v>
      </c>
      <c r="K21" s="344"/>
      <c r="L21" s="344"/>
      <c r="M21" s="345"/>
      <c r="N21" s="343"/>
      <c r="O21" s="344"/>
      <c r="P21" s="344"/>
      <c r="Q21" s="344"/>
      <c r="R21" s="344"/>
      <c r="S21" s="345"/>
      <c r="T21" s="343"/>
      <c r="U21" s="344"/>
      <c r="V21" s="344"/>
      <c r="W21" s="344"/>
      <c r="X21" s="344"/>
      <c r="Y21" s="344"/>
      <c r="Z21" s="344"/>
      <c r="AA21" s="345"/>
    </row>
    <row r="22" spans="1:27" s="196" customFormat="1" x14ac:dyDescent="0.3">
      <c r="A22" s="196" t="s">
        <v>37</v>
      </c>
      <c r="B22" s="346"/>
      <c r="C22" s="347"/>
      <c r="D22" s="347"/>
      <c r="E22" s="347"/>
      <c r="F22" s="347"/>
      <c r="G22" s="348"/>
      <c r="H22" s="346"/>
      <c r="I22" s="347"/>
      <c r="J22" s="347"/>
      <c r="K22" s="347"/>
      <c r="L22" s="347"/>
      <c r="M22" s="348"/>
      <c r="N22" s="346">
        <v>2</v>
      </c>
      <c r="O22" s="347"/>
      <c r="P22" s="347"/>
      <c r="Q22" s="347"/>
      <c r="R22" s="347"/>
      <c r="S22" s="348">
        <v>1</v>
      </c>
      <c r="T22" s="346"/>
      <c r="U22" s="347"/>
      <c r="V22" s="347">
        <v>15</v>
      </c>
      <c r="W22" s="347">
        <v>5</v>
      </c>
      <c r="X22" s="347"/>
      <c r="Y22" s="347"/>
      <c r="Z22" s="347">
        <v>2</v>
      </c>
      <c r="AA22" s="348"/>
    </row>
    <row r="23" spans="1:27" s="197" customFormat="1" x14ac:dyDescent="0.3">
      <c r="A23" s="197" t="s">
        <v>38</v>
      </c>
      <c r="B23" s="340"/>
      <c r="C23" s="341"/>
      <c r="D23" s="341"/>
      <c r="E23" s="341"/>
      <c r="F23" s="341"/>
      <c r="G23" s="342">
        <v>1</v>
      </c>
      <c r="H23" s="340"/>
      <c r="I23" s="341"/>
      <c r="J23" s="341">
        <v>1</v>
      </c>
      <c r="K23" s="341">
        <v>1</v>
      </c>
      <c r="L23" s="341">
        <v>5</v>
      </c>
      <c r="M23" s="342">
        <v>6</v>
      </c>
      <c r="N23" s="340"/>
      <c r="O23" s="341"/>
      <c r="P23" s="341"/>
      <c r="Q23" s="341"/>
      <c r="R23" s="341"/>
      <c r="S23" s="342"/>
      <c r="T23" s="340"/>
      <c r="U23" s="341"/>
      <c r="V23" s="341"/>
      <c r="W23" s="341"/>
      <c r="X23" s="341"/>
      <c r="Y23" s="341"/>
      <c r="Z23" s="341"/>
      <c r="AA23" s="342"/>
    </row>
    <row r="24" spans="1:27" s="195" customFormat="1" x14ac:dyDescent="0.3">
      <c r="A24" s="195" t="s">
        <v>745</v>
      </c>
      <c r="B24" s="343"/>
      <c r="C24" s="344"/>
      <c r="D24" s="344"/>
      <c r="E24" s="344"/>
      <c r="F24" s="344"/>
      <c r="G24" s="345"/>
      <c r="H24" s="343"/>
      <c r="I24" s="344"/>
      <c r="J24" s="344"/>
      <c r="K24" s="344"/>
      <c r="L24" s="344">
        <v>1</v>
      </c>
      <c r="M24" s="345"/>
      <c r="N24" s="343"/>
      <c r="O24" s="344"/>
      <c r="P24" s="344"/>
      <c r="Q24" s="344"/>
      <c r="R24" s="344"/>
      <c r="S24" s="345"/>
      <c r="T24" s="343"/>
      <c r="U24" s="344"/>
      <c r="V24" s="344"/>
      <c r="W24" s="344"/>
      <c r="X24" s="344"/>
      <c r="Y24" s="344"/>
      <c r="Z24" s="344">
        <v>2</v>
      </c>
      <c r="AA24" s="345"/>
    </row>
    <row r="25" spans="1:27" s="197" customFormat="1" x14ac:dyDescent="0.3">
      <c r="A25" s="197" t="s">
        <v>39</v>
      </c>
      <c r="B25" s="340"/>
      <c r="C25" s="341">
        <v>6</v>
      </c>
      <c r="D25" s="341">
        <v>27</v>
      </c>
      <c r="E25" s="341"/>
      <c r="F25" s="341">
        <v>19</v>
      </c>
      <c r="G25" s="342">
        <v>4</v>
      </c>
      <c r="H25" s="340"/>
      <c r="I25" s="341"/>
      <c r="J25" s="341">
        <v>16</v>
      </c>
      <c r="K25" s="341">
        <v>3</v>
      </c>
      <c r="L25" s="341">
        <v>4</v>
      </c>
      <c r="M25" s="342">
        <v>3</v>
      </c>
      <c r="N25" s="340"/>
      <c r="O25" s="341">
        <v>1</v>
      </c>
      <c r="P25" s="341">
        <v>1</v>
      </c>
      <c r="Q25" s="341"/>
      <c r="R25" s="341"/>
      <c r="S25" s="342"/>
      <c r="T25" s="340"/>
      <c r="U25" s="341"/>
      <c r="V25" s="341"/>
      <c r="W25" s="341"/>
      <c r="X25" s="341">
        <v>1</v>
      </c>
      <c r="Y25" s="341"/>
      <c r="Z25" s="341"/>
      <c r="AA25" s="342">
        <v>1</v>
      </c>
    </row>
    <row r="26" spans="1:27" s="196" customFormat="1" x14ac:dyDescent="0.3">
      <c r="A26" s="196" t="s">
        <v>40</v>
      </c>
      <c r="B26" s="346"/>
      <c r="C26" s="347">
        <v>1</v>
      </c>
      <c r="D26" s="347">
        <v>1</v>
      </c>
      <c r="E26" s="347"/>
      <c r="F26" s="347">
        <v>4</v>
      </c>
      <c r="G26" s="348">
        <v>3</v>
      </c>
      <c r="H26" s="346"/>
      <c r="I26" s="347"/>
      <c r="J26" s="347">
        <v>1</v>
      </c>
      <c r="K26" s="347">
        <v>1</v>
      </c>
      <c r="L26" s="347"/>
      <c r="M26" s="348"/>
      <c r="N26" s="346"/>
      <c r="O26" s="347"/>
      <c r="P26" s="347"/>
      <c r="Q26" s="347">
        <v>2</v>
      </c>
      <c r="R26" s="347">
        <v>2</v>
      </c>
      <c r="S26" s="348"/>
      <c r="T26" s="346"/>
      <c r="U26" s="347"/>
      <c r="V26" s="347"/>
      <c r="W26" s="347"/>
      <c r="X26" s="347">
        <v>2</v>
      </c>
      <c r="Y26" s="347">
        <v>1</v>
      </c>
      <c r="Z26" s="347"/>
      <c r="AA26" s="348"/>
    </row>
    <row r="27" spans="1:27" s="196" customFormat="1" x14ac:dyDescent="0.3">
      <c r="A27" s="196" t="s">
        <v>827</v>
      </c>
      <c r="B27" s="346"/>
      <c r="C27" s="347"/>
      <c r="D27" s="347"/>
      <c r="E27" s="347"/>
      <c r="F27" s="347"/>
      <c r="G27" s="348"/>
      <c r="H27" s="346"/>
      <c r="I27" s="347"/>
      <c r="J27" s="347"/>
      <c r="K27" s="347"/>
      <c r="L27" s="347"/>
      <c r="M27" s="348"/>
      <c r="N27" s="346">
        <v>2</v>
      </c>
      <c r="O27" s="347"/>
      <c r="P27" s="347"/>
      <c r="Q27" s="347"/>
      <c r="R27" s="347"/>
      <c r="S27" s="348"/>
      <c r="T27" s="346"/>
      <c r="U27" s="347"/>
      <c r="V27" s="347"/>
      <c r="W27" s="347"/>
      <c r="X27" s="347"/>
      <c r="Y27" s="347"/>
      <c r="Z27" s="347"/>
      <c r="AA27" s="348"/>
    </row>
    <row r="28" spans="1:27" s="195" customFormat="1" x14ac:dyDescent="0.3">
      <c r="A28" s="195" t="s">
        <v>41</v>
      </c>
      <c r="B28" s="343"/>
      <c r="C28" s="344"/>
      <c r="D28" s="344"/>
      <c r="E28" s="344"/>
      <c r="F28" s="344"/>
      <c r="G28" s="345"/>
      <c r="H28" s="343"/>
      <c r="I28" s="344"/>
      <c r="J28" s="344"/>
      <c r="K28" s="344"/>
      <c r="L28" s="344"/>
      <c r="M28" s="345"/>
      <c r="N28" s="343">
        <v>78</v>
      </c>
      <c r="O28" s="344">
        <v>62</v>
      </c>
      <c r="P28" s="344"/>
      <c r="Q28" s="344"/>
      <c r="R28" s="344"/>
      <c r="S28" s="345"/>
      <c r="T28" s="343">
        <v>32</v>
      </c>
      <c r="U28" s="344">
        <v>13</v>
      </c>
      <c r="V28" s="344">
        <v>14</v>
      </c>
      <c r="W28" s="344"/>
      <c r="X28" s="344"/>
      <c r="Y28" s="344"/>
      <c r="Z28" s="344">
        <v>1</v>
      </c>
      <c r="AA28" s="345"/>
    </row>
    <row r="29" spans="1:27" s="196" customFormat="1" x14ac:dyDescent="0.3">
      <c r="A29" s="196" t="s">
        <v>42</v>
      </c>
      <c r="B29" s="346"/>
      <c r="C29" s="347">
        <v>10</v>
      </c>
      <c r="D29" s="347"/>
      <c r="E29" s="347"/>
      <c r="F29" s="347"/>
      <c r="G29" s="348"/>
      <c r="H29" s="346">
        <v>1</v>
      </c>
      <c r="I29" s="347"/>
      <c r="J29" s="347">
        <v>3</v>
      </c>
      <c r="K29" s="347"/>
      <c r="L29" s="347"/>
      <c r="M29" s="348"/>
      <c r="N29" s="346">
        <v>4</v>
      </c>
      <c r="O29" s="347">
        <v>1</v>
      </c>
      <c r="P29" s="347">
        <v>5</v>
      </c>
      <c r="Q29" s="347"/>
      <c r="R29" s="347"/>
      <c r="S29" s="348"/>
      <c r="T29" s="346">
        <v>1</v>
      </c>
      <c r="U29" s="347"/>
      <c r="V29" s="347">
        <v>3</v>
      </c>
      <c r="W29" s="347">
        <v>16</v>
      </c>
      <c r="X29" s="347"/>
      <c r="Y29" s="347"/>
      <c r="Z29" s="347"/>
      <c r="AA29" s="348"/>
    </row>
    <row r="30" spans="1:27" s="196" customFormat="1" x14ac:dyDescent="0.3">
      <c r="A30" s="196" t="s">
        <v>43</v>
      </c>
      <c r="B30" s="346"/>
      <c r="C30" s="347">
        <v>1</v>
      </c>
      <c r="D30" s="347"/>
      <c r="E30" s="347"/>
      <c r="F30" s="347"/>
      <c r="G30" s="348"/>
      <c r="H30" s="346"/>
      <c r="I30" s="347"/>
      <c r="J30" s="347"/>
      <c r="K30" s="347"/>
      <c r="L30" s="347"/>
      <c r="M30" s="348"/>
      <c r="N30" s="346"/>
      <c r="O30" s="347"/>
      <c r="P30" s="347"/>
      <c r="Q30" s="347"/>
      <c r="R30" s="347"/>
      <c r="S30" s="348"/>
      <c r="T30" s="346"/>
      <c r="U30" s="347"/>
      <c r="V30" s="347"/>
      <c r="W30" s="347"/>
      <c r="X30" s="347"/>
      <c r="Y30" s="347"/>
      <c r="Z30" s="347"/>
      <c r="AA30" s="348"/>
    </row>
    <row r="31" spans="1:27" s="197" customFormat="1" x14ac:dyDescent="0.3">
      <c r="A31" s="197" t="s">
        <v>44</v>
      </c>
      <c r="B31" s="340"/>
      <c r="C31" s="341">
        <v>1</v>
      </c>
      <c r="D31" s="341"/>
      <c r="E31" s="341"/>
      <c r="F31" s="341"/>
      <c r="G31" s="342"/>
      <c r="H31" s="340"/>
      <c r="I31" s="341"/>
      <c r="J31" s="341"/>
      <c r="K31" s="341"/>
      <c r="L31" s="341"/>
      <c r="M31" s="342"/>
      <c r="N31" s="340"/>
      <c r="O31" s="341"/>
      <c r="P31" s="341"/>
      <c r="Q31" s="341"/>
      <c r="R31" s="341"/>
      <c r="S31" s="342"/>
      <c r="T31" s="340"/>
      <c r="U31" s="341"/>
      <c r="V31" s="341"/>
      <c r="W31" s="341"/>
      <c r="X31" s="341"/>
      <c r="Y31" s="341"/>
      <c r="Z31" s="341"/>
      <c r="AA31" s="342"/>
    </row>
    <row r="32" spans="1:27" s="196" customFormat="1" x14ac:dyDescent="0.3">
      <c r="A32" s="196" t="s">
        <v>45</v>
      </c>
      <c r="B32" s="346"/>
      <c r="C32" s="347">
        <v>15</v>
      </c>
      <c r="D32" s="347"/>
      <c r="E32" s="347"/>
      <c r="F32" s="347"/>
      <c r="G32" s="348"/>
      <c r="H32" s="346">
        <v>2</v>
      </c>
      <c r="I32" s="347">
        <v>1</v>
      </c>
      <c r="J32" s="347">
        <v>1</v>
      </c>
      <c r="K32" s="347"/>
      <c r="L32" s="347"/>
      <c r="M32" s="348"/>
      <c r="N32" s="346">
        <v>2</v>
      </c>
      <c r="O32" s="347"/>
      <c r="P32" s="347">
        <v>7</v>
      </c>
      <c r="Q32" s="347"/>
      <c r="R32" s="347"/>
      <c r="S32" s="348"/>
      <c r="T32" s="346">
        <v>3</v>
      </c>
      <c r="U32" s="347"/>
      <c r="V32" s="347">
        <v>7</v>
      </c>
      <c r="W32" s="347">
        <v>26</v>
      </c>
      <c r="X32" s="347"/>
      <c r="Y32" s="347"/>
      <c r="Z32" s="347"/>
      <c r="AA32" s="348"/>
    </row>
    <row r="33" spans="1:27" s="195" customFormat="1" x14ac:dyDescent="0.3">
      <c r="A33" s="195" t="s">
        <v>46</v>
      </c>
      <c r="B33" s="343"/>
      <c r="C33" s="344">
        <v>6</v>
      </c>
      <c r="D33" s="344"/>
      <c r="E33" s="344">
        <v>1</v>
      </c>
      <c r="F33" s="344"/>
      <c r="G33" s="345"/>
      <c r="H33" s="343"/>
      <c r="I33" s="344"/>
      <c r="J33" s="344"/>
      <c r="K33" s="344"/>
      <c r="L33" s="344"/>
      <c r="M33" s="345"/>
      <c r="N33" s="343">
        <v>27</v>
      </c>
      <c r="O33" s="344">
        <v>7</v>
      </c>
      <c r="P33" s="344"/>
      <c r="Q33" s="344"/>
      <c r="R33" s="344"/>
      <c r="S33" s="345">
        <v>1</v>
      </c>
      <c r="T33" s="343">
        <v>25</v>
      </c>
      <c r="U33" s="344">
        <v>5</v>
      </c>
      <c r="V33" s="344">
        <v>18</v>
      </c>
      <c r="W33" s="344"/>
      <c r="X33" s="344"/>
      <c r="Y33" s="344"/>
      <c r="Z33" s="344">
        <v>4</v>
      </c>
      <c r="AA33" s="345"/>
    </row>
    <row r="34" spans="1:27" s="196" customFormat="1" x14ac:dyDescent="0.3">
      <c r="A34" s="196" t="s">
        <v>47</v>
      </c>
      <c r="B34" s="346"/>
      <c r="C34" s="347"/>
      <c r="D34" s="347"/>
      <c r="E34" s="347"/>
      <c r="F34" s="347"/>
      <c r="G34" s="348"/>
      <c r="H34" s="346"/>
      <c r="I34" s="347"/>
      <c r="J34" s="347"/>
      <c r="K34" s="347"/>
      <c r="L34" s="347"/>
      <c r="M34" s="348"/>
      <c r="N34" s="346">
        <v>3</v>
      </c>
      <c r="O34" s="347"/>
      <c r="P34" s="347"/>
      <c r="Q34" s="347"/>
      <c r="R34" s="347"/>
      <c r="S34" s="348"/>
      <c r="T34" s="346">
        <v>2</v>
      </c>
      <c r="U34" s="347"/>
      <c r="V34" s="347"/>
      <c r="W34" s="347"/>
      <c r="X34" s="347"/>
      <c r="Y34" s="347"/>
      <c r="Z34" s="347"/>
      <c r="AA34" s="348"/>
    </row>
    <row r="35" spans="1:27" s="195" customFormat="1" x14ac:dyDescent="0.3">
      <c r="A35" s="195" t="s">
        <v>48</v>
      </c>
      <c r="B35" s="343">
        <v>6</v>
      </c>
      <c r="C35" s="344"/>
      <c r="D35" s="344">
        <v>863</v>
      </c>
      <c r="E35" s="344">
        <v>1</v>
      </c>
      <c r="F35" s="344">
        <v>115</v>
      </c>
      <c r="G35" s="345">
        <v>1</v>
      </c>
      <c r="H35" s="343"/>
      <c r="I35" s="344"/>
      <c r="J35" s="344"/>
      <c r="K35" s="344"/>
      <c r="L35" s="344"/>
      <c r="M35" s="345"/>
      <c r="N35" s="343"/>
      <c r="O35" s="344"/>
      <c r="P35" s="344"/>
      <c r="Q35" s="344"/>
      <c r="R35" s="344"/>
      <c r="S35" s="345"/>
      <c r="T35" s="343"/>
      <c r="U35" s="344"/>
      <c r="V35" s="344"/>
      <c r="W35" s="344"/>
      <c r="X35" s="344"/>
      <c r="Y35" s="344"/>
      <c r="Z35" s="344"/>
      <c r="AA35" s="345"/>
    </row>
    <row r="36" spans="1:27" s="195" customFormat="1" x14ac:dyDescent="0.3">
      <c r="A36" s="195" t="s">
        <v>828</v>
      </c>
      <c r="B36" s="343"/>
      <c r="C36" s="344"/>
      <c r="D36" s="344"/>
      <c r="E36" s="344"/>
      <c r="F36" s="344"/>
      <c r="G36" s="345"/>
      <c r="H36" s="343"/>
      <c r="I36" s="344"/>
      <c r="J36" s="344"/>
      <c r="K36" s="344"/>
      <c r="L36" s="344"/>
      <c r="M36" s="345"/>
      <c r="N36" s="343">
        <v>1</v>
      </c>
      <c r="O36" s="344"/>
      <c r="P36" s="344"/>
      <c r="Q36" s="344"/>
      <c r="R36" s="344"/>
      <c r="S36" s="345"/>
      <c r="T36" s="343"/>
      <c r="U36" s="344"/>
      <c r="V36" s="344"/>
      <c r="W36" s="344"/>
      <c r="X36" s="344"/>
      <c r="Y36" s="344"/>
      <c r="Z36" s="344"/>
      <c r="AA36" s="345"/>
    </row>
    <row r="37" spans="1:27" s="195" customFormat="1" x14ac:dyDescent="0.3">
      <c r="A37" s="195" t="s">
        <v>49</v>
      </c>
      <c r="B37" s="343"/>
      <c r="C37" s="344"/>
      <c r="D37" s="344"/>
      <c r="E37" s="344"/>
      <c r="F37" s="344"/>
      <c r="G37" s="345"/>
      <c r="H37" s="343"/>
      <c r="I37" s="344"/>
      <c r="J37" s="344"/>
      <c r="K37" s="344"/>
      <c r="L37" s="344"/>
      <c r="M37" s="345"/>
      <c r="N37" s="343"/>
      <c r="O37" s="344"/>
      <c r="P37" s="344"/>
      <c r="Q37" s="344"/>
      <c r="R37" s="344"/>
      <c r="S37" s="345"/>
      <c r="T37" s="343"/>
      <c r="U37" s="344">
        <v>1</v>
      </c>
      <c r="V37" s="344">
        <v>1</v>
      </c>
      <c r="W37" s="344"/>
      <c r="X37" s="344"/>
      <c r="Y37" s="344"/>
      <c r="Z37" s="344"/>
      <c r="AA37" s="345"/>
    </row>
    <row r="38" spans="1:27" s="195" customFormat="1" x14ac:dyDescent="0.3">
      <c r="A38" s="195" t="s">
        <v>50</v>
      </c>
      <c r="B38" s="343">
        <v>1</v>
      </c>
      <c r="C38" s="344"/>
      <c r="D38" s="344"/>
      <c r="E38" s="344"/>
      <c r="F38" s="344"/>
      <c r="G38" s="345"/>
      <c r="H38" s="343">
        <v>3</v>
      </c>
      <c r="I38" s="344">
        <v>4</v>
      </c>
      <c r="J38" s="344">
        <v>1</v>
      </c>
      <c r="K38" s="344"/>
      <c r="L38" s="344"/>
      <c r="M38" s="345">
        <v>1</v>
      </c>
      <c r="N38" s="343"/>
      <c r="O38" s="344"/>
      <c r="P38" s="344"/>
      <c r="Q38" s="344"/>
      <c r="R38" s="344"/>
      <c r="S38" s="345"/>
      <c r="T38" s="343"/>
      <c r="U38" s="344"/>
      <c r="V38" s="344"/>
      <c r="W38" s="344">
        <v>6</v>
      </c>
      <c r="X38" s="344"/>
      <c r="Y38" s="344"/>
      <c r="Z38" s="344"/>
      <c r="AA38" s="345"/>
    </row>
    <row r="39" spans="1:27" s="197" customFormat="1" x14ac:dyDescent="0.3">
      <c r="A39" s="197" t="s">
        <v>51</v>
      </c>
      <c r="B39" s="340">
        <v>2</v>
      </c>
      <c r="C39" s="341">
        <v>2</v>
      </c>
      <c r="D39" s="341"/>
      <c r="E39" s="341"/>
      <c r="F39" s="341"/>
      <c r="G39" s="342"/>
      <c r="H39" s="340"/>
      <c r="I39" s="341">
        <v>5</v>
      </c>
      <c r="J39" s="341"/>
      <c r="K39" s="341"/>
      <c r="L39" s="341"/>
      <c r="M39" s="342"/>
      <c r="N39" s="340"/>
      <c r="O39" s="341"/>
      <c r="P39" s="341"/>
      <c r="Q39" s="341"/>
      <c r="R39" s="341"/>
      <c r="S39" s="342"/>
      <c r="T39" s="340"/>
      <c r="U39" s="341"/>
      <c r="V39" s="341"/>
      <c r="W39" s="341">
        <v>3</v>
      </c>
      <c r="X39" s="341"/>
      <c r="Y39" s="341"/>
      <c r="Z39" s="341"/>
      <c r="AA39" s="342"/>
    </row>
    <row r="40" spans="1:27" s="197" customFormat="1" x14ac:dyDescent="0.3">
      <c r="A40" s="197" t="s">
        <v>52</v>
      </c>
      <c r="B40" s="340"/>
      <c r="C40" s="341"/>
      <c r="D40" s="341"/>
      <c r="E40" s="341"/>
      <c r="F40" s="341"/>
      <c r="G40" s="342"/>
      <c r="H40" s="340"/>
      <c r="I40" s="341"/>
      <c r="J40" s="341"/>
      <c r="K40" s="341">
        <v>2</v>
      </c>
      <c r="L40" s="341">
        <v>2</v>
      </c>
      <c r="M40" s="342">
        <v>15</v>
      </c>
      <c r="N40" s="340"/>
      <c r="O40" s="341"/>
      <c r="P40" s="341"/>
      <c r="Q40" s="341"/>
      <c r="R40" s="341">
        <v>1</v>
      </c>
      <c r="S40" s="342"/>
      <c r="T40" s="340"/>
      <c r="U40" s="341"/>
      <c r="V40" s="341"/>
      <c r="W40" s="341">
        <v>2</v>
      </c>
      <c r="X40" s="341"/>
      <c r="Y40" s="341"/>
      <c r="Z40" s="341"/>
      <c r="AA40" s="342"/>
    </row>
    <row r="41" spans="1:27" s="196" customFormat="1" x14ac:dyDescent="0.3">
      <c r="A41" s="196" t="s">
        <v>829</v>
      </c>
      <c r="B41" s="346"/>
      <c r="C41" s="347"/>
      <c r="D41" s="347"/>
      <c r="E41" s="347"/>
      <c r="F41" s="347"/>
      <c r="G41" s="348"/>
      <c r="H41" s="346"/>
      <c r="I41" s="347"/>
      <c r="J41" s="347"/>
      <c r="K41" s="347"/>
      <c r="L41" s="347"/>
      <c r="M41" s="348"/>
      <c r="N41" s="346"/>
      <c r="O41" s="347"/>
      <c r="P41" s="347"/>
      <c r="Q41" s="347">
        <v>1</v>
      </c>
      <c r="R41" s="347"/>
      <c r="S41" s="348"/>
      <c r="T41" s="346"/>
      <c r="U41" s="347"/>
      <c r="V41" s="347"/>
      <c r="W41" s="347"/>
      <c r="X41" s="347"/>
      <c r="Y41" s="347"/>
      <c r="Z41" s="347"/>
      <c r="AA41" s="348"/>
    </row>
    <row r="42" spans="1:27" s="197" customFormat="1" x14ac:dyDescent="0.3">
      <c r="A42" s="197" t="s">
        <v>53</v>
      </c>
      <c r="B42" s="340">
        <v>5</v>
      </c>
      <c r="C42" s="341">
        <v>6</v>
      </c>
      <c r="D42" s="341">
        <v>13</v>
      </c>
      <c r="E42" s="341">
        <v>13</v>
      </c>
      <c r="F42" s="341">
        <v>49</v>
      </c>
      <c r="G42" s="342">
        <v>64</v>
      </c>
      <c r="H42" s="340">
        <v>1</v>
      </c>
      <c r="I42" s="341">
        <v>5</v>
      </c>
      <c r="J42" s="341">
        <v>20</v>
      </c>
      <c r="K42" s="341">
        <v>4</v>
      </c>
      <c r="L42" s="341">
        <v>2</v>
      </c>
      <c r="M42" s="342">
        <v>6</v>
      </c>
      <c r="N42" s="340"/>
      <c r="O42" s="341"/>
      <c r="P42" s="341">
        <v>4</v>
      </c>
      <c r="Q42" s="341">
        <v>24</v>
      </c>
      <c r="R42" s="341">
        <v>9</v>
      </c>
      <c r="S42" s="342">
        <v>5</v>
      </c>
      <c r="T42" s="340"/>
      <c r="U42" s="341"/>
      <c r="V42" s="341"/>
      <c r="W42" s="341"/>
      <c r="X42" s="341"/>
      <c r="Y42" s="341"/>
      <c r="Z42" s="341"/>
      <c r="AA42" s="342"/>
    </row>
    <row r="43" spans="1:27" s="196" customFormat="1" x14ac:dyDescent="0.3">
      <c r="A43" s="196" t="s">
        <v>830</v>
      </c>
      <c r="B43" s="346"/>
      <c r="C43" s="347"/>
      <c r="D43" s="347"/>
      <c r="E43" s="347"/>
      <c r="F43" s="347"/>
      <c r="G43" s="348"/>
      <c r="H43" s="346"/>
      <c r="I43" s="347"/>
      <c r="J43" s="347"/>
      <c r="K43" s="347"/>
      <c r="L43" s="347"/>
      <c r="M43" s="348"/>
      <c r="N43" s="346"/>
      <c r="O43" s="347"/>
      <c r="P43" s="347"/>
      <c r="Q43" s="347">
        <v>1</v>
      </c>
      <c r="R43" s="347"/>
      <c r="S43" s="348"/>
      <c r="T43" s="346"/>
      <c r="U43" s="347"/>
      <c r="V43" s="347"/>
      <c r="W43" s="347"/>
      <c r="X43" s="347"/>
      <c r="Y43" s="347"/>
      <c r="Z43" s="347"/>
      <c r="AA43" s="348"/>
    </row>
    <row r="44" spans="1:27" s="197" customFormat="1" x14ac:dyDescent="0.3">
      <c r="A44" s="197" t="s">
        <v>54</v>
      </c>
      <c r="B44" s="340">
        <v>1</v>
      </c>
      <c r="C44" s="341"/>
      <c r="D44" s="341">
        <v>3</v>
      </c>
      <c r="E44" s="341">
        <v>2</v>
      </c>
      <c r="F44" s="341">
        <v>56</v>
      </c>
      <c r="G44" s="342">
        <v>33</v>
      </c>
      <c r="H44" s="340"/>
      <c r="I44" s="341">
        <v>1</v>
      </c>
      <c r="J44" s="341">
        <v>5</v>
      </c>
      <c r="K44" s="341">
        <v>47</v>
      </c>
      <c r="L44" s="341">
        <v>15</v>
      </c>
      <c r="M44" s="342">
        <v>45</v>
      </c>
      <c r="N44" s="340"/>
      <c r="O44" s="341"/>
      <c r="P44" s="341">
        <v>2</v>
      </c>
      <c r="Q44" s="341">
        <v>2</v>
      </c>
      <c r="R44" s="341">
        <v>32</v>
      </c>
      <c r="S44" s="342">
        <v>15</v>
      </c>
      <c r="T44" s="340"/>
      <c r="U44" s="341"/>
      <c r="V44" s="341"/>
      <c r="W44" s="341">
        <v>12</v>
      </c>
      <c r="X44" s="341">
        <v>84</v>
      </c>
      <c r="Y44" s="341">
        <v>24</v>
      </c>
      <c r="Z44" s="341"/>
      <c r="AA44" s="342">
        <v>29</v>
      </c>
    </row>
    <row r="45" spans="1:27" s="197" customFormat="1" x14ac:dyDescent="0.3">
      <c r="A45" s="197" t="s">
        <v>55</v>
      </c>
      <c r="B45" s="340"/>
      <c r="C45" s="341"/>
      <c r="D45" s="341"/>
      <c r="E45" s="341"/>
      <c r="F45" s="341"/>
      <c r="G45" s="342"/>
      <c r="H45" s="340"/>
      <c r="I45" s="341"/>
      <c r="J45" s="341"/>
      <c r="K45" s="341"/>
      <c r="L45" s="341"/>
      <c r="M45" s="342"/>
      <c r="N45" s="340"/>
      <c r="O45" s="341"/>
      <c r="P45" s="341"/>
      <c r="Q45" s="341"/>
      <c r="R45" s="341">
        <v>8</v>
      </c>
      <c r="S45" s="342">
        <v>3</v>
      </c>
      <c r="T45" s="340">
        <v>1</v>
      </c>
      <c r="U45" s="341">
        <v>1</v>
      </c>
      <c r="V45" s="341"/>
      <c r="W45" s="341"/>
      <c r="X45" s="341">
        <v>14</v>
      </c>
      <c r="Y45" s="341">
        <v>4</v>
      </c>
      <c r="Z45" s="341"/>
      <c r="AA45" s="342">
        <v>16</v>
      </c>
    </row>
    <row r="46" spans="1:27" s="195" customFormat="1" x14ac:dyDescent="0.3">
      <c r="A46" s="195" t="s">
        <v>56</v>
      </c>
      <c r="B46" s="343"/>
      <c r="C46" s="344">
        <v>1</v>
      </c>
      <c r="D46" s="344"/>
      <c r="E46" s="344">
        <v>4</v>
      </c>
      <c r="F46" s="344"/>
      <c r="G46" s="345"/>
      <c r="H46" s="343">
        <v>1</v>
      </c>
      <c r="I46" s="344"/>
      <c r="J46" s="344"/>
      <c r="K46" s="344"/>
      <c r="L46" s="344"/>
      <c r="M46" s="345"/>
      <c r="N46" s="343">
        <v>3</v>
      </c>
      <c r="O46" s="344">
        <v>3</v>
      </c>
      <c r="P46" s="344"/>
      <c r="Q46" s="344"/>
      <c r="R46" s="344"/>
      <c r="S46" s="345"/>
      <c r="T46" s="343"/>
      <c r="U46" s="344"/>
      <c r="V46" s="344">
        <v>2</v>
      </c>
      <c r="W46" s="344"/>
      <c r="X46" s="344"/>
      <c r="Y46" s="344"/>
      <c r="Z46" s="344"/>
      <c r="AA46" s="345"/>
    </row>
    <row r="47" spans="1:27" s="196" customFormat="1" x14ac:dyDescent="0.3">
      <c r="A47" s="196" t="s">
        <v>57</v>
      </c>
      <c r="B47" s="346"/>
      <c r="C47" s="347"/>
      <c r="D47" s="347"/>
      <c r="E47" s="347">
        <v>1</v>
      </c>
      <c r="F47" s="347"/>
      <c r="G47" s="348"/>
      <c r="H47" s="346"/>
      <c r="I47" s="347"/>
      <c r="J47" s="347"/>
      <c r="K47" s="347"/>
      <c r="L47" s="347"/>
      <c r="M47" s="348"/>
      <c r="N47" s="346"/>
      <c r="O47" s="347">
        <v>1</v>
      </c>
      <c r="P47" s="347"/>
      <c r="Q47" s="347"/>
      <c r="R47" s="347"/>
      <c r="S47" s="348"/>
      <c r="T47" s="346">
        <v>1</v>
      </c>
      <c r="U47" s="347"/>
      <c r="V47" s="347"/>
      <c r="W47" s="347">
        <v>11</v>
      </c>
      <c r="X47" s="347"/>
      <c r="Y47" s="347"/>
      <c r="Z47" s="347">
        <v>1</v>
      </c>
      <c r="AA47" s="348"/>
    </row>
    <row r="48" spans="1:27" s="196" customFormat="1" x14ac:dyDescent="0.3">
      <c r="A48" s="196" t="s">
        <v>58</v>
      </c>
      <c r="B48" s="346"/>
      <c r="C48" s="347"/>
      <c r="D48" s="347"/>
      <c r="E48" s="347"/>
      <c r="F48" s="347"/>
      <c r="G48" s="348"/>
      <c r="H48" s="346"/>
      <c r="I48" s="347"/>
      <c r="J48" s="347"/>
      <c r="K48" s="347"/>
      <c r="L48" s="347"/>
      <c r="M48" s="348"/>
      <c r="N48" s="346"/>
      <c r="O48" s="347"/>
      <c r="P48" s="347"/>
      <c r="Q48" s="347"/>
      <c r="R48" s="347"/>
      <c r="S48" s="348"/>
      <c r="T48" s="346"/>
      <c r="U48" s="347"/>
      <c r="V48" s="347"/>
      <c r="W48" s="347"/>
      <c r="X48" s="347"/>
      <c r="Y48" s="347">
        <v>1</v>
      </c>
      <c r="Z48" s="347">
        <v>1</v>
      </c>
      <c r="AA48" s="348">
        <v>3</v>
      </c>
    </row>
    <row r="49" spans="1:27" s="195" customFormat="1" x14ac:dyDescent="0.3">
      <c r="A49" s="195" t="s">
        <v>59</v>
      </c>
      <c r="B49" s="343">
        <v>6</v>
      </c>
      <c r="C49" s="344">
        <v>1</v>
      </c>
      <c r="D49" s="344">
        <v>37</v>
      </c>
      <c r="E49" s="344">
        <v>25</v>
      </c>
      <c r="F49" s="344"/>
      <c r="G49" s="345"/>
      <c r="H49" s="343"/>
      <c r="I49" s="344"/>
      <c r="J49" s="344"/>
      <c r="K49" s="344"/>
      <c r="L49" s="344"/>
      <c r="M49" s="345"/>
      <c r="N49" s="343">
        <v>19</v>
      </c>
      <c r="O49" s="344">
        <v>17</v>
      </c>
      <c r="P49" s="344"/>
      <c r="Q49" s="344"/>
      <c r="R49" s="344"/>
      <c r="S49" s="345"/>
      <c r="T49" s="343">
        <v>10</v>
      </c>
      <c r="U49" s="344">
        <v>1</v>
      </c>
      <c r="V49" s="344">
        <v>3</v>
      </c>
      <c r="W49" s="344"/>
      <c r="X49" s="344"/>
      <c r="Y49" s="344"/>
      <c r="Z49" s="344"/>
      <c r="AA49" s="345"/>
    </row>
    <row r="50" spans="1:27" s="195" customFormat="1" x14ac:dyDescent="0.3">
      <c r="A50" s="195" t="s">
        <v>60</v>
      </c>
      <c r="B50" s="343"/>
      <c r="C50" s="344"/>
      <c r="D50" s="344"/>
      <c r="E50" s="344">
        <v>3</v>
      </c>
      <c r="F50" s="344"/>
      <c r="G50" s="345"/>
      <c r="H50" s="343"/>
      <c r="I50" s="344"/>
      <c r="J50" s="344"/>
      <c r="K50" s="344"/>
      <c r="L50" s="344"/>
      <c r="M50" s="345"/>
      <c r="N50" s="343">
        <v>43</v>
      </c>
      <c r="O50" s="344">
        <v>43</v>
      </c>
      <c r="P50" s="344"/>
      <c r="Q50" s="344"/>
      <c r="R50" s="344"/>
      <c r="S50" s="345"/>
      <c r="T50" s="343">
        <v>16</v>
      </c>
      <c r="U50" s="344">
        <v>5</v>
      </c>
      <c r="V50" s="344">
        <v>36</v>
      </c>
      <c r="W50" s="344"/>
      <c r="X50" s="344"/>
      <c r="Y50" s="344"/>
      <c r="Z50" s="344"/>
      <c r="AA50" s="345"/>
    </row>
    <row r="51" spans="1:27" s="195" customFormat="1" x14ac:dyDescent="0.3">
      <c r="A51" s="195" t="s">
        <v>61</v>
      </c>
      <c r="B51" s="343"/>
      <c r="C51" s="344"/>
      <c r="D51" s="344"/>
      <c r="E51" s="344"/>
      <c r="F51" s="344"/>
      <c r="G51" s="345"/>
      <c r="H51" s="343"/>
      <c r="I51" s="344"/>
      <c r="J51" s="344"/>
      <c r="K51" s="344"/>
      <c r="L51" s="344"/>
      <c r="M51" s="345"/>
      <c r="N51" s="343"/>
      <c r="O51" s="344"/>
      <c r="P51" s="344"/>
      <c r="Q51" s="344"/>
      <c r="R51" s="344"/>
      <c r="S51" s="345"/>
      <c r="T51" s="343"/>
      <c r="U51" s="344"/>
      <c r="V51" s="344"/>
      <c r="W51" s="344">
        <v>1</v>
      </c>
      <c r="X51" s="344"/>
      <c r="Y51" s="344"/>
      <c r="Z51" s="344"/>
      <c r="AA51" s="345"/>
    </row>
    <row r="52" spans="1:27" s="195" customFormat="1" x14ac:dyDescent="0.3">
      <c r="A52" s="195" t="s">
        <v>62</v>
      </c>
      <c r="B52" s="343">
        <v>4</v>
      </c>
      <c r="C52" s="344">
        <v>1</v>
      </c>
      <c r="D52" s="344">
        <v>8</v>
      </c>
      <c r="E52" s="344"/>
      <c r="F52" s="344">
        <v>2</v>
      </c>
      <c r="G52" s="345"/>
      <c r="H52" s="343">
        <v>9</v>
      </c>
      <c r="I52" s="344">
        <v>1</v>
      </c>
      <c r="J52" s="344"/>
      <c r="K52" s="344"/>
      <c r="L52" s="344"/>
      <c r="M52" s="345">
        <v>2</v>
      </c>
      <c r="N52" s="343">
        <v>2</v>
      </c>
      <c r="O52" s="344">
        <v>2</v>
      </c>
      <c r="P52" s="344"/>
      <c r="Q52" s="344"/>
      <c r="R52" s="344">
        <v>1</v>
      </c>
      <c r="S52" s="345"/>
      <c r="T52" s="343">
        <v>1</v>
      </c>
      <c r="U52" s="344"/>
      <c r="V52" s="344">
        <v>5</v>
      </c>
      <c r="W52" s="344">
        <v>1</v>
      </c>
      <c r="X52" s="344"/>
      <c r="Y52" s="344"/>
      <c r="Z52" s="344"/>
      <c r="AA52" s="345"/>
    </row>
    <row r="53" spans="1:27" s="195" customFormat="1" x14ac:dyDescent="0.3">
      <c r="A53" s="195" t="s">
        <v>63</v>
      </c>
      <c r="B53" s="343">
        <v>6</v>
      </c>
      <c r="C53" s="344"/>
      <c r="D53" s="344">
        <v>6</v>
      </c>
      <c r="E53" s="344"/>
      <c r="F53" s="344">
        <v>1</v>
      </c>
      <c r="G53" s="345"/>
      <c r="H53" s="343">
        <v>1</v>
      </c>
      <c r="I53" s="344"/>
      <c r="J53" s="344"/>
      <c r="K53" s="344"/>
      <c r="L53" s="344"/>
      <c r="M53" s="345"/>
      <c r="N53" s="343">
        <v>15</v>
      </c>
      <c r="O53" s="344">
        <v>5</v>
      </c>
      <c r="P53" s="344"/>
      <c r="Q53" s="344"/>
      <c r="R53" s="344"/>
      <c r="S53" s="345"/>
      <c r="T53" s="343">
        <v>17</v>
      </c>
      <c r="U53" s="344"/>
      <c r="V53" s="344"/>
      <c r="W53" s="344">
        <v>1</v>
      </c>
      <c r="X53" s="344"/>
      <c r="Y53" s="344"/>
      <c r="Z53" s="344">
        <v>2</v>
      </c>
      <c r="AA53" s="345"/>
    </row>
    <row r="54" spans="1:27" s="195" customFormat="1" x14ac:dyDescent="0.3">
      <c r="A54" s="195" t="s">
        <v>831</v>
      </c>
      <c r="B54" s="343"/>
      <c r="C54" s="344"/>
      <c r="D54" s="344"/>
      <c r="E54" s="344"/>
      <c r="F54" s="344"/>
      <c r="G54" s="345"/>
      <c r="H54" s="343"/>
      <c r="I54" s="344">
        <v>1</v>
      </c>
      <c r="J54" s="344"/>
      <c r="K54" s="344"/>
      <c r="L54" s="344"/>
      <c r="M54" s="345"/>
      <c r="N54" s="343"/>
      <c r="O54" s="344"/>
      <c r="P54" s="344"/>
      <c r="Q54" s="344"/>
      <c r="R54" s="344"/>
      <c r="S54" s="345"/>
      <c r="T54" s="343"/>
      <c r="U54" s="344"/>
      <c r="V54" s="344"/>
      <c r="W54" s="344"/>
      <c r="X54" s="344"/>
      <c r="Y54" s="344"/>
      <c r="Z54" s="344"/>
      <c r="AA54" s="345"/>
    </row>
    <row r="55" spans="1:27" s="195" customFormat="1" x14ac:dyDescent="0.3">
      <c r="A55" s="195" t="s">
        <v>64</v>
      </c>
      <c r="B55" s="343">
        <v>30</v>
      </c>
      <c r="C55" s="344">
        <v>2</v>
      </c>
      <c r="D55" s="344">
        <v>28</v>
      </c>
      <c r="E55" s="344">
        <v>2</v>
      </c>
      <c r="F55" s="344">
        <v>7</v>
      </c>
      <c r="G55" s="345"/>
      <c r="H55" s="343">
        <v>1</v>
      </c>
      <c r="I55" s="344"/>
      <c r="J55" s="344"/>
      <c r="K55" s="344"/>
      <c r="L55" s="344"/>
      <c r="M55" s="345"/>
      <c r="N55" s="343"/>
      <c r="O55" s="344"/>
      <c r="P55" s="344"/>
      <c r="Q55" s="344"/>
      <c r="R55" s="344"/>
      <c r="S55" s="345"/>
      <c r="T55" s="343">
        <v>1</v>
      </c>
      <c r="U55" s="344"/>
      <c r="V55" s="344">
        <v>1</v>
      </c>
      <c r="W55" s="344">
        <v>6</v>
      </c>
      <c r="X55" s="344"/>
      <c r="Y55" s="344"/>
      <c r="Z55" s="344"/>
      <c r="AA55" s="345"/>
    </row>
    <row r="56" spans="1:27" s="196" customFormat="1" x14ac:dyDescent="0.3">
      <c r="A56" s="196" t="s">
        <v>65</v>
      </c>
      <c r="B56" s="346"/>
      <c r="C56" s="347"/>
      <c r="D56" s="347"/>
      <c r="E56" s="347"/>
      <c r="F56" s="347">
        <v>2</v>
      </c>
      <c r="G56" s="348"/>
      <c r="H56" s="346"/>
      <c r="I56" s="347"/>
      <c r="J56" s="347"/>
      <c r="K56" s="347"/>
      <c r="L56" s="347"/>
      <c r="M56" s="348">
        <v>1</v>
      </c>
      <c r="N56" s="346"/>
      <c r="O56" s="347"/>
      <c r="P56" s="347"/>
      <c r="Q56" s="347"/>
      <c r="R56" s="347"/>
      <c r="S56" s="348"/>
      <c r="T56" s="346"/>
      <c r="U56" s="347"/>
      <c r="V56" s="347"/>
      <c r="W56" s="347"/>
      <c r="X56" s="347"/>
      <c r="Y56" s="347"/>
      <c r="Z56" s="347"/>
      <c r="AA56" s="348"/>
    </row>
    <row r="57" spans="1:27" s="196" customFormat="1" x14ac:dyDescent="0.3">
      <c r="A57" s="196" t="s">
        <v>66</v>
      </c>
      <c r="B57" s="346"/>
      <c r="C57" s="347"/>
      <c r="D57" s="347"/>
      <c r="E57" s="347"/>
      <c r="F57" s="347">
        <v>1</v>
      </c>
      <c r="G57" s="348"/>
      <c r="H57" s="346"/>
      <c r="I57" s="347"/>
      <c r="J57" s="347"/>
      <c r="K57" s="347">
        <v>1</v>
      </c>
      <c r="L57" s="347">
        <v>3</v>
      </c>
      <c r="M57" s="348">
        <v>7</v>
      </c>
      <c r="N57" s="346"/>
      <c r="O57" s="347"/>
      <c r="P57" s="347"/>
      <c r="Q57" s="347"/>
      <c r="R57" s="347"/>
      <c r="S57" s="348"/>
      <c r="T57" s="346"/>
      <c r="U57" s="347"/>
      <c r="V57" s="347"/>
      <c r="W57" s="347"/>
      <c r="X57" s="347"/>
      <c r="Y57" s="347"/>
      <c r="Z57" s="347"/>
      <c r="AA57" s="348"/>
    </row>
    <row r="58" spans="1:27" s="196" customFormat="1" x14ac:dyDescent="0.3">
      <c r="A58" s="196" t="s">
        <v>67</v>
      </c>
      <c r="B58" s="346"/>
      <c r="C58" s="347"/>
      <c r="D58" s="347"/>
      <c r="E58" s="347"/>
      <c r="F58" s="347"/>
      <c r="G58" s="348"/>
      <c r="H58" s="346"/>
      <c r="I58" s="347"/>
      <c r="J58" s="347"/>
      <c r="K58" s="347">
        <v>8</v>
      </c>
      <c r="L58" s="347"/>
      <c r="M58" s="348">
        <v>7</v>
      </c>
      <c r="N58" s="346"/>
      <c r="O58" s="347"/>
      <c r="P58" s="347"/>
      <c r="Q58" s="347"/>
      <c r="R58" s="347"/>
      <c r="S58" s="348"/>
      <c r="T58" s="346"/>
      <c r="U58" s="347"/>
      <c r="V58" s="347"/>
      <c r="W58" s="347"/>
      <c r="X58" s="347"/>
      <c r="Y58" s="347">
        <v>1</v>
      </c>
      <c r="Z58" s="347"/>
      <c r="AA58" s="348"/>
    </row>
    <row r="59" spans="1:27" s="196" customFormat="1" x14ac:dyDescent="0.3">
      <c r="A59" s="196" t="s">
        <v>68</v>
      </c>
      <c r="B59" s="346"/>
      <c r="C59" s="347"/>
      <c r="D59" s="347"/>
      <c r="E59" s="347"/>
      <c r="F59" s="347">
        <v>1</v>
      </c>
      <c r="G59" s="348"/>
      <c r="H59" s="346"/>
      <c r="I59" s="347"/>
      <c r="J59" s="347"/>
      <c r="K59" s="347"/>
      <c r="L59" s="347">
        <v>1</v>
      </c>
      <c r="M59" s="348">
        <v>1</v>
      </c>
      <c r="N59" s="346"/>
      <c r="O59" s="347"/>
      <c r="P59" s="347"/>
      <c r="Q59" s="347"/>
      <c r="R59" s="347">
        <v>1</v>
      </c>
      <c r="S59" s="348"/>
      <c r="T59" s="346"/>
      <c r="U59" s="347"/>
      <c r="V59" s="347">
        <v>5</v>
      </c>
      <c r="W59" s="347"/>
      <c r="X59" s="347"/>
      <c r="Y59" s="347">
        <v>1</v>
      </c>
      <c r="Z59" s="347">
        <v>16</v>
      </c>
      <c r="AA59" s="348"/>
    </row>
    <row r="60" spans="1:27" s="195" customFormat="1" x14ac:dyDescent="0.3">
      <c r="A60" s="195" t="s">
        <v>69</v>
      </c>
      <c r="B60" s="343">
        <v>3</v>
      </c>
      <c r="C60" s="344">
        <v>2</v>
      </c>
      <c r="D60" s="344">
        <v>39</v>
      </c>
      <c r="E60" s="344"/>
      <c r="F60" s="344">
        <v>1</v>
      </c>
      <c r="G60" s="345"/>
      <c r="H60" s="343"/>
      <c r="I60" s="344"/>
      <c r="J60" s="344"/>
      <c r="K60" s="344"/>
      <c r="L60" s="344"/>
      <c r="M60" s="345"/>
      <c r="N60" s="343"/>
      <c r="O60" s="344"/>
      <c r="P60" s="344"/>
      <c r="Q60" s="344"/>
      <c r="R60" s="344"/>
      <c r="S60" s="345"/>
      <c r="T60" s="343"/>
      <c r="U60" s="344"/>
      <c r="V60" s="344"/>
      <c r="W60" s="344"/>
      <c r="X60" s="344"/>
      <c r="Y60" s="344"/>
      <c r="Z60" s="344"/>
      <c r="AA60" s="345"/>
    </row>
    <row r="61" spans="1:27" s="195" customFormat="1" x14ac:dyDescent="0.3">
      <c r="A61" s="195" t="s">
        <v>70</v>
      </c>
      <c r="B61" s="343">
        <v>22</v>
      </c>
      <c r="C61" s="344">
        <v>8</v>
      </c>
      <c r="D61" s="344">
        <v>83</v>
      </c>
      <c r="E61" s="344">
        <v>9</v>
      </c>
      <c r="F61" s="344">
        <v>7</v>
      </c>
      <c r="G61" s="345">
        <v>4</v>
      </c>
      <c r="H61" s="343">
        <v>2</v>
      </c>
      <c r="I61" s="344"/>
      <c r="J61" s="344"/>
      <c r="K61" s="344">
        <v>1</v>
      </c>
      <c r="L61" s="344"/>
      <c r="M61" s="345">
        <v>1</v>
      </c>
      <c r="N61" s="343"/>
      <c r="O61" s="344"/>
      <c r="P61" s="344">
        <v>3</v>
      </c>
      <c r="Q61" s="344"/>
      <c r="R61" s="344"/>
      <c r="S61" s="345"/>
      <c r="T61" s="343"/>
      <c r="U61" s="344"/>
      <c r="V61" s="344">
        <v>2</v>
      </c>
      <c r="W61" s="344"/>
      <c r="X61" s="344">
        <v>1</v>
      </c>
      <c r="Y61" s="344"/>
      <c r="Z61" s="344">
        <v>1</v>
      </c>
      <c r="AA61" s="345">
        <v>1</v>
      </c>
    </row>
    <row r="62" spans="1:27" s="196" customFormat="1" x14ac:dyDescent="0.3">
      <c r="A62" s="196" t="s">
        <v>71</v>
      </c>
      <c r="B62" s="346">
        <v>11</v>
      </c>
      <c r="C62" s="347">
        <v>44</v>
      </c>
      <c r="D62" s="347">
        <v>1</v>
      </c>
      <c r="E62" s="347">
        <v>49</v>
      </c>
      <c r="F62" s="347"/>
      <c r="G62" s="348">
        <v>1</v>
      </c>
      <c r="H62" s="346">
        <v>11</v>
      </c>
      <c r="I62" s="347"/>
      <c r="J62" s="347">
        <v>1</v>
      </c>
      <c r="K62" s="347">
        <v>42</v>
      </c>
      <c r="L62" s="347">
        <v>28</v>
      </c>
      <c r="M62" s="348">
        <v>198</v>
      </c>
      <c r="N62" s="346">
        <v>161</v>
      </c>
      <c r="O62" s="347">
        <v>158</v>
      </c>
      <c r="P62" s="347"/>
      <c r="Q62" s="347">
        <v>2</v>
      </c>
      <c r="R62" s="347">
        <v>31</v>
      </c>
      <c r="S62" s="348">
        <v>10</v>
      </c>
      <c r="T62" s="346">
        <v>125</v>
      </c>
      <c r="U62" s="347">
        <v>113</v>
      </c>
      <c r="V62" s="347">
        <v>115</v>
      </c>
      <c r="W62" s="347">
        <v>47</v>
      </c>
      <c r="X62" s="347">
        <v>1</v>
      </c>
      <c r="Y62" s="347"/>
      <c r="Z62" s="347">
        <v>160</v>
      </c>
      <c r="AA62" s="348">
        <v>15</v>
      </c>
    </row>
    <row r="63" spans="1:27" s="197" customFormat="1" x14ac:dyDescent="0.3">
      <c r="A63" s="197" t="s">
        <v>72</v>
      </c>
      <c r="B63" s="340">
        <v>1</v>
      </c>
      <c r="C63" s="341">
        <v>2</v>
      </c>
      <c r="D63" s="341">
        <v>1</v>
      </c>
      <c r="E63" s="341">
        <v>3</v>
      </c>
      <c r="F63" s="341">
        <v>14</v>
      </c>
      <c r="G63" s="342">
        <v>25</v>
      </c>
      <c r="H63" s="340">
        <v>1</v>
      </c>
      <c r="I63" s="341"/>
      <c r="J63" s="341"/>
      <c r="K63" s="341">
        <v>14</v>
      </c>
      <c r="L63" s="341">
        <v>19</v>
      </c>
      <c r="M63" s="342">
        <v>25</v>
      </c>
      <c r="N63" s="340"/>
      <c r="O63" s="341">
        <v>2</v>
      </c>
      <c r="P63" s="341"/>
      <c r="Q63" s="341">
        <v>2</v>
      </c>
      <c r="R63" s="341"/>
      <c r="S63" s="342"/>
      <c r="T63" s="340"/>
      <c r="U63" s="341"/>
      <c r="V63" s="341">
        <v>3</v>
      </c>
      <c r="W63" s="341"/>
      <c r="X63" s="341">
        <v>1</v>
      </c>
      <c r="Y63" s="341">
        <v>1</v>
      </c>
      <c r="Z63" s="341">
        <v>1</v>
      </c>
      <c r="AA63" s="342"/>
    </row>
    <row r="64" spans="1:27" s="195" customFormat="1" x14ac:dyDescent="0.3">
      <c r="A64" s="195" t="s">
        <v>832</v>
      </c>
      <c r="B64" s="343"/>
      <c r="C64" s="344"/>
      <c r="D64" s="344"/>
      <c r="E64" s="344"/>
      <c r="F64" s="344">
        <v>12</v>
      </c>
      <c r="G64" s="345">
        <v>1</v>
      </c>
      <c r="H64" s="343"/>
      <c r="I64" s="344"/>
      <c r="J64" s="344"/>
      <c r="K64" s="344"/>
      <c r="L64" s="344">
        <v>2</v>
      </c>
      <c r="M64" s="345"/>
      <c r="N64" s="343"/>
      <c r="O64" s="344"/>
      <c r="P64" s="344"/>
      <c r="Q64" s="344"/>
      <c r="R64" s="344"/>
      <c r="S64" s="345"/>
      <c r="T64" s="343"/>
      <c r="U64" s="344"/>
      <c r="V64" s="344"/>
      <c r="W64" s="344"/>
      <c r="X64" s="344"/>
      <c r="Y64" s="344"/>
      <c r="Z64" s="344"/>
      <c r="AA64" s="345"/>
    </row>
    <row r="65" spans="1:27" s="196" customFormat="1" x14ac:dyDescent="0.3">
      <c r="A65" s="196" t="s">
        <v>73</v>
      </c>
      <c r="B65" s="346"/>
      <c r="C65" s="347"/>
      <c r="D65" s="347"/>
      <c r="E65" s="347"/>
      <c r="F65" s="347">
        <v>6</v>
      </c>
      <c r="G65" s="348"/>
      <c r="H65" s="346"/>
      <c r="I65" s="347"/>
      <c r="J65" s="347"/>
      <c r="K65" s="347"/>
      <c r="L65" s="347"/>
      <c r="M65" s="348"/>
      <c r="N65" s="346"/>
      <c r="O65" s="347"/>
      <c r="P65" s="347"/>
      <c r="Q65" s="347"/>
      <c r="R65" s="347"/>
      <c r="S65" s="348"/>
      <c r="T65" s="346"/>
      <c r="U65" s="347"/>
      <c r="V65" s="347"/>
      <c r="W65" s="347"/>
      <c r="X65" s="347"/>
      <c r="Y65" s="347"/>
      <c r="Z65" s="347"/>
      <c r="AA65" s="348"/>
    </row>
    <row r="66" spans="1:27" s="195" customFormat="1" x14ac:dyDescent="0.3">
      <c r="A66" s="195" t="s">
        <v>74</v>
      </c>
      <c r="B66" s="343"/>
      <c r="C66" s="344"/>
      <c r="D66" s="344"/>
      <c r="E66" s="344"/>
      <c r="F66" s="344">
        <v>3</v>
      </c>
      <c r="G66" s="345">
        <v>39</v>
      </c>
      <c r="H66" s="343">
        <v>1</v>
      </c>
      <c r="I66" s="344">
        <v>1</v>
      </c>
      <c r="J66" s="344"/>
      <c r="K66" s="344">
        <v>52</v>
      </c>
      <c r="L66" s="344">
        <v>62</v>
      </c>
      <c r="M66" s="345">
        <v>36</v>
      </c>
      <c r="N66" s="343">
        <v>1</v>
      </c>
      <c r="O66" s="344"/>
      <c r="P66" s="344">
        <v>1</v>
      </c>
      <c r="Q66" s="344"/>
      <c r="R66" s="344">
        <v>3</v>
      </c>
      <c r="S66" s="345">
        <v>3</v>
      </c>
      <c r="T66" s="343"/>
      <c r="U66" s="344"/>
      <c r="V66" s="344"/>
      <c r="W66" s="344"/>
      <c r="X66" s="344">
        <v>3</v>
      </c>
      <c r="Y66" s="344">
        <v>3</v>
      </c>
      <c r="Z66" s="344"/>
      <c r="AA66" s="345">
        <v>7</v>
      </c>
    </row>
    <row r="67" spans="1:27" s="197" customFormat="1" x14ac:dyDescent="0.3">
      <c r="A67" s="197" t="s">
        <v>833</v>
      </c>
      <c r="B67" s="340"/>
      <c r="C67" s="341"/>
      <c r="D67" s="341"/>
      <c r="E67" s="341"/>
      <c r="F67" s="341"/>
      <c r="G67" s="342"/>
      <c r="H67" s="340"/>
      <c r="I67" s="341"/>
      <c r="J67" s="341"/>
      <c r="K67" s="341"/>
      <c r="L67" s="341"/>
      <c r="M67" s="342"/>
      <c r="N67" s="340"/>
      <c r="O67" s="341"/>
      <c r="P67" s="341"/>
      <c r="Q67" s="341"/>
      <c r="R67" s="341"/>
      <c r="S67" s="342"/>
      <c r="T67" s="340"/>
      <c r="U67" s="341"/>
      <c r="V67" s="341">
        <v>1</v>
      </c>
      <c r="W67" s="341"/>
      <c r="X67" s="341"/>
      <c r="Y67" s="341"/>
      <c r="Z67" s="341"/>
      <c r="AA67" s="342"/>
    </row>
    <row r="68" spans="1:27" s="195" customFormat="1" x14ac:dyDescent="0.3">
      <c r="A68" s="195" t="s">
        <v>75</v>
      </c>
      <c r="B68" s="343"/>
      <c r="C68" s="344">
        <v>2</v>
      </c>
      <c r="D68" s="344"/>
      <c r="E68" s="344"/>
      <c r="F68" s="344"/>
      <c r="G68" s="345"/>
      <c r="H68" s="343"/>
      <c r="I68" s="344"/>
      <c r="J68" s="344"/>
      <c r="K68" s="344"/>
      <c r="L68" s="344"/>
      <c r="M68" s="345"/>
      <c r="N68" s="343"/>
      <c r="O68" s="344"/>
      <c r="P68" s="344"/>
      <c r="Q68" s="344"/>
      <c r="R68" s="344"/>
      <c r="S68" s="345"/>
      <c r="T68" s="343"/>
      <c r="U68" s="344"/>
      <c r="V68" s="344"/>
      <c r="W68" s="344"/>
      <c r="X68" s="344"/>
      <c r="Y68" s="344"/>
      <c r="Z68" s="344"/>
      <c r="AA68" s="345"/>
    </row>
    <row r="69" spans="1:27" s="195" customFormat="1" x14ac:dyDescent="0.3">
      <c r="A69" s="195" t="s">
        <v>834</v>
      </c>
      <c r="B69" s="343"/>
      <c r="C69" s="344"/>
      <c r="D69" s="344"/>
      <c r="E69" s="344"/>
      <c r="F69" s="344">
        <v>1</v>
      </c>
      <c r="G69" s="345"/>
      <c r="H69" s="343"/>
      <c r="I69" s="344"/>
      <c r="J69" s="344"/>
      <c r="K69" s="344"/>
      <c r="L69" s="344"/>
      <c r="M69" s="345"/>
      <c r="N69" s="343">
        <v>3</v>
      </c>
      <c r="O69" s="344"/>
      <c r="P69" s="344"/>
      <c r="Q69" s="344"/>
      <c r="R69" s="344"/>
      <c r="S69" s="345"/>
      <c r="T69" s="343"/>
      <c r="U69" s="344"/>
      <c r="V69" s="344"/>
      <c r="W69" s="344"/>
      <c r="X69" s="344"/>
      <c r="Y69" s="344"/>
      <c r="Z69" s="344"/>
      <c r="AA69" s="345"/>
    </row>
    <row r="70" spans="1:27" s="195" customFormat="1" x14ac:dyDescent="0.3">
      <c r="A70" s="195" t="s">
        <v>76</v>
      </c>
      <c r="B70" s="343">
        <v>54</v>
      </c>
      <c r="C70" s="344"/>
      <c r="D70" s="344">
        <v>46</v>
      </c>
      <c r="E70" s="344">
        <v>30</v>
      </c>
      <c r="F70" s="344">
        <v>19</v>
      </c>
      <c r="G70" s="345">
        <v>1</v>
      </c>
      <c r="H70" s="343"/>
      <c r="I70" s="344"/>
      <c r="J70" s="344"/>
      <c r="K70" s="344"/>
      <c r="L70" s="344"/>
      <c r="M70" s="345"/>
      <c r="N70" s="343"/>
      <c r="O70" s="344"/>
      <c r="P70" s="344"/>
      <c r="Q70" s="344"/>
      <c r="R70" s="344"/>
      <c r="S70" s="345"/>
      <c r="T70" s="343"/>
      <c r="U70" s="344"/>
      <c r="V70" s="344"/>
      <c r="W70" s="344"/>
      <c r="X70" s="344"/>
      <c r="Y70" s="344"/>
      <c r="Z70" s="344"/>
      <c r="AA70" s="345"/>
    </row>
    <row r="71" spans="1:27" s="197" customFormat="1" x14ac:dyDescent="0.3">
      <c r="A71" s="197" t="s">
        <v>77</v>
      </c>
      <c r="B71" s="340"/>
      <c r="C71" s="341"/>
      <c r="D71" s="341"/>
      <c r="E71" s="341">
        <v>1</v>
      </c>
      <c r="F71" s="341"/>
      <c r="G71" s="342"/>
      <c r="H71" s="340"/>
      <c r="I71" s="341"/>
      <c r="J71" s="341"/>
      <c r="K71" s="341"/>
      <c r="L71" s="341"/>
      <c r="M71" s="342"/>
      <c r="N71" s="340"/>
      <c r="O71" s="341"/>
      <c r="P71" s="341"/>
      <c r="Q71" s="341"/>
      <c r="R71" s="341"/>
      <c r="S71" s="342"/>
      <c r="T71" s="340"/>
      <c r="U71" s="341"/>
      <c r="V71" s="341"/>
      <c r="W71" s="341"/>
      <c r="X71" s="341"/>
      <c r="Y71" s="341"/>
      <c r="Z71" s="341"/>
      <c r="AA71" s="342"/>
    </row>
    <row r="72" spans="1:27" s="195" customFormat="1" x14ac:dyDescent="0.3">
      <c r="A72" s="195" t="s">
        <v>775</v>
      </c>
      <c r="B72" s="343"/>
      <c r="C72" s="344">
        <v>2</v>
      </c>
      <c r="D72" s="344"/>
      <c r="E72" s="344"/>
      <c r="F72" s="344"/>
      <c r="G72" s="345"/>
      <c r="H72" s="343"/>
      <c r="I72" s="344"/>
      <c r="J72" s="344"/>
      <c r="K72" s="344"/>
      <c r="L72" s="344"/>
      <c r="M72" s="345"/>
      <c r="N72" s="343"/>
      <c r="O72" s="344"/>
      <c r="P72" s="344"/>
      <c r="Q72" s="344"/>
      <c r="R72" s="344"/>
      <c r="S72" s="345"/>
      <c r="T72" s="343"/>
      <c r="U72" s="344"/>
      <c r="V72" s="344"/>
      <c r="W72" s="344"/>
      <c r="X72" s="344"/>
      <c r="Y72" s="344"/>
      <c r="Z72" s="344"/>
      <c r="AA72" s="345"/>
    </row>
    <row r="73" spans="1:27" s="195" customFormat="1" x14ac:dyDescent="0.3">
      <c r="A73" s="195" t="s">
        <v>78</v>
      </c>
      <c r="B73" s="343"/>
      <c r="C73" s="344"/>
      <c r="D73" s="344"/>
      <c r="E73" s="344"/>
      <c r="F73" s="344">
        <v>1</v>
      </c>
      <c r="G73" s="345"/>
      <c r="H73" s="343"/>
      <c r="I73" s="344"/>
      <c r="J73" s="344">
        <v>10</v>
      </c>
      <c r="K73" s="344">
        <v>1</v>
      </c>
      <c r="L73" s="344">
        <v>1</v>
      </c>
      <c r="M73" s="345">
        <v>1</v>
      </c>
      <c r="N73" s="343"/>
      <c r="O73" s="344"/>
      <c r="P73" s="344">
        <v>1</v>
      </c>
      <c r="Q73" s="344"/>
      <c r="R73" s="344"/>
      <c r="S73" s="345"/>
      <c r="T73" s="343"/>
      <c r="U73" s="344"/>
      <c r="V73" s="344"/>
      <c r="W73" s="344"/>
      <c r="X73" s="344">
        <v>2</v>
      </c>
      <c r="Y73" s="344"/>
      <c r="Z73" s="344"/>
      <c r="AA73" s="345"/>
    </row>
    <row r="74" spans="1:27" s="196" customFormat="1" x14ac:dyDescent="0.3">
      <c r="A74" s="196" t="s">
        <v>835</v>
      </c>
      <c r="B74" s="346"/>
      <c r="C74" s="347"/>
      <c r="D74" s="347"/>
      <c r="E74" s="347"/>
      <c r="F74" s="347"/>
      <c r="G74" s="348"/>
      <c r="H74" s="346"/>
      <c r="I74" s="347"/>
      <c r="J74" s="347"/>
      <c r="K74" s="347"/>
      <c r="L74" s="347"/>
      <c r="M74" s="348"/>
      <c r="N74" s="346">
        <v>1</v>
      </c>
      <c r="O74" s="347"/>
      <c r="P74" s="347"/>
      <c r="Q74" s="347"/>
      <c r="R74" s="347"/>
      <c r="S74" s="348"/>
      <c r="T74" s="346"/>
      <c r="U74" s="347"/>
      <c r="V74" s="347"/>
      <c r="W74" s="347"/>
      <c r="X74" s="347"/>
      <c r="Y74" s="347"/>
      <c r="Z74" s="347"/>
      <c r="AA74" s="348"/>
    </row>
    <row r="75" spans="1:27" s="197" customFormat="1" x14ac:dyDescent="0.3">
      <c r="A75" s="197" t="s">
        <v>836</v>
      </c>
      <c r="B75" s="340"/>
      <c r="C75" s="341">
        <v>1</v>
      </c>
      <c r="D75" s="341"/>
      <c r="E75" s="341"/>
      <c r="F75" s="341"/>
      <c r="G75" s="342"/>
      <c r="H75" s="340"/>
      <c r="I75" s="341"/>
      <c r="J75" s="341"/>
      <c r="K75" s="341"/>
      <c r="L75" s="341"/>
      <c r="M75" s="342"/>
      <c r="N75" s="340"/>
      <c r="O75" s="341"/>
      <c r="P75" s="341"/>
      <c r="Q75" s="341"/>
      <c r="R75" s="341"/>
      <c r="S75" s="342"/>
      <c r="T75" s="340"/>
      <c r="U75" s="341"/>
      <c r="V75" s="341"/>
      <c r="W75" s="341"/>
      <c r="X75" s="341"/>
      <c r="Y75" s="341"/>
      <c r="Z75" s="341"/>
      <c r="AA75" s="342"/>
    </row>
    <row r="76" spans="1:27" s="196" customFormat="1" x14ac:dyDescent="0.3">
      <c r="A76" s="196" t="s">
        <v>79</v>
      </c>
      <c r="B76" s="346">
        <v>2</v>
      </c>
      <c r="C76" s="347">
        <v>7</v>
      </c>
      <c r="D76" s="347"/>
      <c r="E76" s="347">
        <v>3</v>
      </c>
      <c r="F76" s="347">
        <v>2</v>
      </c>
      <c r="G76" s="348"/>
      <c r="H76" s="346">
        <v>4</v>
      </c>
      <c r="I76" s="347">
        <v>4</v>
      </c>
      <c r="J76" s="347">
        <v>2</v>
      </c>
      <c r="K76" s="347">
        <v>1</v>
      </c>
      <c r="L76" s="347">
        <v>2</v>
      </c>
      <c r="M76" s="348"/>
      <c r="N76" s="346">
        <v>1</v>
      </c>
      <c r="O76" s="347">
        <v>3</v>
      </c>
      <c r="P76" s="347"/>
      <c r="Q76" s="347"/>
      <c r="R76" s="347"/>
      <c r="S76" s="348"/>
      <c r="T76" s="346">
        <v>2</v>
      </c>
      <c r="U76" s="347">
        <v>2</v>
      </c>
      <c r="V76" s="347">
        <v>6</v>
      </c>
      <c r="W76" s="347">
        <v>41</v>
      </c>
      <c r="X76" s="347"/>
      <c r="Y76" s="347"/>
      <c r="Z76" s="347">
        <v>10</v>
      </c>
      <c r="AA76" s="348">
        <v>1</v>
      </c>
    </row>
    <row r="77" spans="1:27" s="197" customFormat="1" x14ac:dyDescent="0.3">
      <c r="A77" s="197" t="s">
        <v>719</v>
      </c>
      <c r="B77" s="340">
        <v>7</v>
      </c>
      <c r="C77" s="341">
        <v>7</v>
      </c>
      <c r="D77" s="341">
        <v>2</v>
      </c>
      <c r="E77" s="341"/>
      <c r="F77" s="341">
        <v>12</v>
      </c>
      <c r="G77" s="342"/>
      <c r="H77" s="340"/>
      <c r="I77" s="341">
        <v>15</v>
      </c>
      <c r="J77" s="341">
        <v>5</v>
      </c>
      <c r="K77" s="341"/>
      <c r="L77" s="341"/>
      <c r="M77" s="342"/>
      <c r="N77" s="340">
        <v>2</v>
      </c>
      <c r="O77" s="341">
        <v>1</v>
      </c>
      <c r="P77" s="341">
        <v>2</v>
      </c>
      <c r="Q77" s="341"/>
      <c r="R77" s="341"/>
      <c r="S77" s="342"/>
      <c r="T77" s="340"/>
      <c r="U77" s="341"/>
      <c r="V77" s="341">
        <v>1</v>
      </c>
      <c r="W77" s="341">
        <v>146</v>
      </c>
      <c r="X77" s="341"/>
      <c r="Y77" s="341">
        <v>1</v>
      </c>
      <c r="Z77" s="341">
        <v>1</v>
      </c>
      <c r="AA77" s="342"/>
    </row>
    <row r="78" spans="1:27" s="197" customFormat="1" x14ac:dyDescent="0.3">
      <c r="A78" s="197" t="s">
        <v>81</v>
      </c>
      <c r="B78" s="340"/>
      <c r="C78" s="341"/>
      <c r="D78" s="341"/>
      <c r="E78" s="341"/>
      <c r="F78" s="341"/>
      <c r="G78" s="342">
        <v>11</v>
      </c>
      <c r="H78" s="340"/>
      <c r="I78" s="341"/>
      <c r="J78" s="341"/>
      <c r="K78" s="341"/>
      <c r="L78" s="341"/>
      <c r="M78" s="342"/>
      <c r="N78" s="340"/>
      <c r="O78" s="341"/>
      <c r="P78" s="341"/>
      <c r="Q78" s="341"/>
      <c r="R78" s="341"/>
      <c r="S78" s="342"/>
      <c r="T78" s="340"/>
      <c r="U78" s="341"/>
      <c r="V78" s="341"/>
      <c r="W78" s="341"/>
      <c r="X78" s="341"/>
      <c r="Y78" s="341"/>
      <c r="Z78" s="341"/>
      <c r="AA78" s="342"/>
    </row>
    <row r="79" spans="1:27" s="196" customFormat="1" x14ac:dyDescent="0.3">
      <c r="A79" s="196" t="s">
        <v>82</v>
      </c>
      <c r="B79" s="346">
        <v>1</v>
      </c>
      <c r="C79" s="347">
        <v>1</v>
      </c>
      <c r="D79" s="347"/>
      <c r="E79" s="347"/>
      <c r="F79" s="347"/>
      <c r="G79" s="348"/>
      <c r="H79" s="346"/>
      <c r="I79" s="347"/>
      <c r="J79" s="347"/>
      <c r="K79" s="347"/>
      <c r="L79" s="347"/>
      <c r="M79" s="348">
        <v>3</v>
      </c>
      <c r="N79" s="346"/>
      <c r="O79" s="347"/>
      <c r="P79" s="347"/>
      <c r="Q79" s="347"/>
      <c r="R79" s="347"/>
      <c r="S79" s="348"/>
      <c r="T79" s="346"/>
      <c r="U79" s="347"/>
      <c r="V79" s="347"/>
      <c r="W79" s="347">
        <v>3</v>
      </c>
      <c r="X79" s="347"/>
      <c r="Y79" s="347"/>
      <c r="Z79" s="347"/>
      <c r="AA79" s="348"/>
    </row>
    <row r="80" spans="1:27" s="197" customFormat="1" x14ac:dyDescent="0.3">
      <c r="A80" s="197" t="s">
        <v>83</v>
      </c>
      <c r="B80" s="340"/>
      <c r="C80" s="341"/>
      <c r="D80" s="341"/>
      <c r="E80" s="341"/>
      <c r="F80" s="341"/>
      <c r="G80" s="342"/>
      <c r="H80" s="340"/>
      <c r="I80" s="341"/>
      <c r="J80" s="341"/>
      <c r="K80" s="341"/>
      <c r="L80" s="341"/>
      <c r="M80" s="342"/>
      <c r="N80" s="340"/>
      <c r="O80" s="341">
        <v>1</v>
      </c>
      <c r="P80" s="341"/>
      <c r="Q80" s="341">
        <v>25</v>
      </c>
      <c r="R80" s="341"/>
      <c r="S80" s="342"/>
      <c r="T80" s="340"/>
      <c r="U80" s="341"/>
      <c r="V80" s="341"/>
      <c r="W80" s="341"/>
      <c r="X80" s="341"/>
      <c r="Y80" s="341">
        <v>1</v>
      </c>
      <c r="Z80" s="341">
        <v>3</v>
      </c>
      <c r="AA80" s="342"/>
    </row>
    <row r="81" spans="1:27" s="197" customFormat="1" x14ac:dyDescent="0.3">
      <c r="A81" s="197" t="s">
        <v>84</v>
      </c>
      <c r="B81" s="340"/>
      <c r="C81" s="341"/>
      <c r="D81" s="341"/>
      <c r="E81" s="341"/>
      <c r="F81" s="341"/>
      <c r="G81" s="342"/>
      <c r="H81" s="340"/>
      <c r="I81" s="341"/>
      <c r="J81" s="341"/>
      <c r="K81" s="341"/>
      <c r="L81" s="341"/>
      <c r="M81" s="342">
        <v>1</v>
      </c>
      <c r="N81" s="340"/>
      <c r="O81" s="341"/>
      <c r="P81" s="341"/>
      <c r="Q81" s="341">
        <v>3</v>
      </c>
      <c r="R81" s="341">
        <v>24</v>
      </c>
      <c r="S81" s="342"/>
      <c r="T81" s="340"/>
      <c r="U81" s="341"/>
      <c r="V81" s="341"/>
      <c r="W81" s="341"/>
      <c r="X81" s="341">
        <v>1</v>
      </c>
      <c r="Y81" s="341">
        <v>2</v>
      </c>
      <c r="Z81" s="341"/>
      <c r="AA81" s="342">
        <v>6</v>
      </c>
    </row>
    <row r="82" spans="1:27" s="196" customFormat="1" x14ac:dyDescent="0.3">
      <c r="A82" s="196" t="s">
        <v>85</v>
      </c>
      <c r="B82" s="346"/>
      <c r="C82" s="347"/>
      <c r="D82" s="347"/>
      <c r="E82" s="347"/>
      <c r="F82" s="347"/>
      <c r="G82" s="348"/>
      <c r="H82" s="346"/>
      <c r="I82" s="347"/>
      <c r="J82" s="347">
        <v>2</v>
      </c>
      <c r="K82" s="347"/>
      <c r="L82" s="347"/>
      <c r="M82" s="348"/>
      <c r="N82" s="346"/>
      <c r="O82" s="347"/>
      <c r="P82" s="347"/>
      <c r="Q82" s="347">
        <v>3</v>
      </c>
      <c r="R82" s="347">
        <v>4</v>
      </c>
      <c r="S82" s="348"/>
      <c r="T82" s="346"/>
      <c r="U82" s="347"/>
      <c r="V82" s="347"/>
      <c r="W82" s="347">
        <v>1</v>
      </c>
      <c r="X82" s="347"/>
      <c r="Y82" s="347"/>
      <c r="Z82" s="347"/>
      <c r="AA82" s="348"/>
    </row>
    <row r="83" spans="1:27" s="196" customFormat="1" x14ac:dyDescent="0.3">
      <c r="A83" s="196" t="s">
        <v>86</v>
      </c>
      <c r="B83" s="346"/>
      <c r="C83" s="347"/>
      <c r="D83" s="347"/>
      <c r="E83" s="347"/>
      <c r="F83" s="347"/>
      <c r="G83" s="348"/>
      <c r="H83" s="346"/>
      <c r="I83" s="347">
        <v>2</v>
      </c>
      <c r="J83" s="347">
        <v>1</v>
      </c>
      <c r="K83" s="347"/>
      <c r="L83" s="347"/>
      <c r="M83" s="348"/>
      <c r="N83" s="346"/>
      <c r="O83" s="347"/>
      <c r="P83" s="347"/>
      <c r="Q83" s="347"/>
      <c r="R83" s="347"/>
      <c r="S83" s="348"/>
      <c r="T83" s="346"/>
      <c r="U83" s="347"/>
      <c r="V83" s="347"/>
      <c r="W83" s="347"/>
      <c r="X83" s="347"/>
      <c r="Y83" s="347"/>
      <c r="Z83" s="347"/>
      <c r="AA83" s="348"/>
    </row>
    <row r="84" spans="1:27" s="196" customFormat="1" x14ac:dyDescent="0.3">
      <c r="A84" s="196" t="s">
        <v>837</v>
      </c>
      <c r="B84" s="346"/>
      <c r="C84" s="347"/>
      <c r="D84" s="347"/>
      <c r="E84" s="347"/>
      <c r="F84" s="347"/>
      <c r="G84" s="348"/>
      <c r="H84" s="346"/>
      <c r="I84" s="347">
        <v>1</v>
      </c>
      <c r="J84" s="347">
        <v>1</v>
      </c>
      <c r="K84" s="347"/>
      <c r="L84" s="347"/>
      <c r="M84" s="348"/>
      <c r="N84" s="346"/>
      <c r="O84" s="347"/>
      <c r="P84" s="347"/>
      <c r="Q84" s="347"/>
      <c r="R84" s="347"/>
      <c r="S84" s="348"/>
      <c r="T84" s="346"/>
      <c r="U84" s="347"/>
      <c r="V84" s="347"/>
      <c r="W84" s="347"/>
      <c r="X84" s="347"/>
      <c r="Y84" s="347"/>
      <c r="Z84" s="347"/>
      <c r="AA84" s="348"/>
    </row>
    <row r="85" spans="1:27" s="195" customFormat="1" x14ac:dyDescent="0.3">
      <c r="A85" s="195" t="s">
        <v>87</v>
      </c>
      <c r="B85" s="343">
        <v>12</v>
      </c>
      <c r="C85" s="344">
        <v>7</v>
      </c>
      <c r="D85" s="344">
        <v>1</v>
      </c>
      <c r="E85" s="344"/>
      <c r="F85" s="344">
        <v>1</v>
      </c>
      <c r="G85" s="345"/>
      <c r="H85" s="343">
        <v>1</v>
      </c>
      <c r="I85" s="344">
        <v>8</v>
      </c>
      <c r="J85" s="344"/>
      <c r="K85" s="344"/>
      <c r="L85" s="344">
        <v>1</v>
      </c>
      <c r="M85" s="345"/>
      <c r="N85" s="343"/>
      <c r="O85" s="344"/>
      <c r="P85" s="344">
        <v>4</v>
      </c>
      <c r="Q85" s="344"/>
      <c r="R85" s="344">
        <v>1</v>
      </c>
      <c r="S85" s="345"/>
      <c r="T85" s="343"/>
      <c r="U85" s="344"/>
      <c r="V85" s="344">
        <v>4</v>
      </c>
      <c r="W85" s="344"/>
      <c r="X85" s="344"/>
      <c r="Y85" s="344"/>
      <c r="Z85" s="344"/>
      <c r="AA85" s="345"/>
    </row>
    <row r="86" spans="1:27" s="195" customFormat="1" x14ac:dyDescent="0.3">
      <c r="A86" s="195" t="s">
        <v>88</v>
      </c>
      <c r="B86" s="343">
        <v>4</v>
      </c>
      <c r="C86" s="344">
        <v>3</v>
      </c>
      <c r="D86" s="344">
        <v>9</v>
      </c>
      <c r="E86" s="344"/>
      <c r="F86" s="344">
        <v>13</v>
      </c>
      <c r="G86" s="345"/>
      <c r="H86" s="343"/>
      <c r="I86" s="344">
        <v>8</v>
      </c>
      <c r="J86" s="344"/>
      <c r="K86" s="344"/>
      <c r="L86" s="344"/>
      <c r="M86" s="345"/>
      <c r="N86" s="343"/>
      <c r="O86" s="344">
        <v>1</v>
      </c>
      <c r="P86" s="344"/>
      <c r="Q86" s="344"/>
      <c r="R86" s="344"/>
      <c r="S86" s="345"/>
      <c r="T86" s="343"/>
      <c r="U86" s="344"/>
      <c r="V86" s="344">
        <v>1</v>
      </c>
      <c r="W86" s="344"/>
      <c r="X86" s="344"/>
      <c r="Y86" s="344"/>
      <c r="Z86" s="344"/>
      <c r="AA86" s="345"/>
    </row>
    <row r="87" spans="1:27" s="196" customFormat="1" x14ac:dyDescent="0.3">
      <c r="A87" s="196" t="s">
        <v>838</v>
      </c>
      <c r="B87" s="346"/>
      <c r="C87" s="347"/>
      <c r="D87" s="347"/>
      <c r="E87" s="347"/>
      <c r="F87" s="347">
        <v>1</v>
      </c>
      <c r="G87" s="348"/>
      <c r="H87" s="346"/>
      <c r="I87" s="347"/>
      <c r="J87" s="347"/>
      <c r="K87" s="347"/>
      <c r="L87" s="347"/>
      <c r="M87" s="348"/>
      <c r="N87" s="346"/>
      <c r="O87" s="347"/>
      <c r="P87" s="347"/>
      <c r="Q87" s="347"/>
      <c r="R87" s="347"/>
      <c r="S87" s="348"/>
      <c r="T87" s="346"/>
      <c r="U87" s="347"/>
      <c r="V87" s="347"/>
      <c r="W87" s="347"/>
      <c r="X87" s="347"/>
      <c r="Y87" s="347"/>
      <c r="Z87" s="347"/>
      <c r="AA87" s="348"/>
    </row>
    <row r="88" spans="1:27" s="197" customFormat="1" ht="15" thickBot="1" x14ac:dyDescent="0.35">
      <c r="A88" s="197" t="s">
        <v>89</v>
      </c>
      <c r="B88" s="349">
        <v>15</v>
      </c>
      <c r="C88" s="350">
        <v>31</v>
      </c>
      <c r="D88" s="350"/>
      <c r="E88" s="350"/>
      <c r="F88" s="350"/>
      <c r="G88" s="351">
        <v>6</v>
      </c>
      <c r="H88" s="349"/>
      <c r="I88" s="350"/>
      <c r="J88" s="350"/>
      <c r="K88" s="350">
        <v>2</v>
      </c>
      <c r="L88" s="350"/>
      <c r="M88" s="351">
        <v>6</v>
      </c>
      <c r="N88" s="349">
        <v>7</v>
      </c>
      <c r="O88" s="350">
        <v>10</v>
      </c>
      <c r="P88" s="350">
        <v>7</v>
      </c>
      <c r="Q88" s="350"/>
      <c r="R88" s="350"/>
      <c r="S88" s="351"/>
      <c r="T88" s="349">
        <v>12</v>
      </c>
      <c r="U88" s="350">
        <v>3</v>
      </c>
      <c r="V88" s="350">
        <v>1</v>
      </c>
      <c r="W88" s="350">
        <v>1</v>
      </c>
      <c r="X88" s="350"/>
      <c r="Y88" s="350"/>
      <c r="Z88" s="350"/>
      <c r="AA88" s="351"/>
    </row>
    <row r="90" spans="1:27" x14ac:dyDescent="0.3">
      <c r="B90" t="s">
        <v>4</v>
      </c>
      <c r="C90" t="s">
        <v>5</v>
      </c>
      <c r="D90" t="s">
        <v>6</v>
      </c>
      <c r="E90" t="s">
        <v>7</v>
      </c>
      <c r="F90" t="s">
        <v>8</v>
      </c>
      <c r="G90" t="s">
        <v>9</v>
      </c>
      <c r="H90" t="s">
        <v>11</v>
      </c>
      <c r="I90" t="s">
        <v>12</v>
      </c>
      <c r="J90" t="s">
        <v>13</v>
      </c>
      <c r="K90" t="s">
        <v>14</v>
      </c>
      <c r="L90" t="s">
        <v>15</v>
      </c>
      <c r="M90" t="s">
        <v>16</v>
      </c>
      <c r="N90" t="s">
        <v>18</v>
      </c>
      <c r="O90" t="s">
        <v>19</v>
      </c>
      <c r="P90" t="s">
        <v>20</v>
      </c>
      <c r="Q90" t="s">
        <v>21</v>
      </c>
      <c r="R90" t="s">
        <v>22</v>
      </c>
      <c r="S90" t="s">
        <v>23</v>
      </c>
      <c r="T90" t="s">
        <v>846</v>
      </c>
      <c r="U90" t="s">
        <v>847</v>
      </c>
      <c r="V90" t="s">
        <v>848</v>
      </c>
      <c r="W90" t="s">
        <v>849</v>
      </c>
      <c r="X90" t="s">
        <v>850</v>
      </c>
      <c r="Y90" t="s">
        <v>851</v>
      </c>
      <c r="Z90" t="s">
        <v>843</v>
      </c>
      <c r="AA90" t="s">
        <v>844</v>
      </c>
    </row>
    <row r="91" spans="1:27" x14ac:dyDescent="0.3">
      <c r="A91" s="192" t="s">
        <v>623</v>
      </c>
      <c r="B91">
        <f>SUM(B6:B9,B12:B13,B15:B16,B20:B21,B24,B28,B33,B35:B38,B46,B49:B55,B59:B61,B64,B66,B68:B70,B72:B73,B85:B86)</f>
        <v>249</v>
      </c>
      <c r="C91">
        <f t="shared" ref="C91:Z91" si="0">SUM(C6:C9,C12:C13,C15:C16,C20:C21,C24,C28,C33,C35:C38,C46,C49:C55,C59:C61,C64,C66,C68:C70,C72:C73,C85:C86)</f>
        <v>99</v>
      </c>
      <c r="D91">
        <f t="shared" si="0"/>
        <v>1150</v>
      </c>
      <c r="E91">
        <f t="shared" si="0"/>
        <v>87</v>
      </c>
      <c r="F91">
        <f t="shared" si="0"/>
        <v>202</v>
      </c>
      <c r="G91">
        <f t="shared" si="0"/>
        <v>47</v>
      </c>
      <c r="H91">
        <f t="shared" si="0"/>
        <v>94</v>
      </c>
      <c r="I91">
        <f t="shared" si="0"/>
        <v>111</v>
      </c>
      <c r="J91">
        <f t="shared" si="0"/>
        <v>14</v>
      </c>
      <c r="K91">
        <f t="shared" si="0"/>
        <v>54</v>
      </c>
      <c r="L91">
        <f t="shared" si="0"/>
        <v>68</v>
      </c>
      <c r="M91">
        <f t="shared" si="0"/>
        <v>42</v>
      </c>
      <c r="N91">
        <f t="shared" si="0"/>
        <v>234</v>
      </c>
      <c r="O91">
        <f t="shared" si="0"/>
        <v>161</v>
      </c>
      <c r="P91">
        <f t="shared" si="0"/>
        <v>73</v>
      </c>
      <c r="Q91">
        <f t="shared" si="0"/>
        <v>0</v>
      </c>
      <c r="R91">
        <f t="shared" si="0"/>
        <v>7</v>
      </c>
      <c r="S91">
        <f t="shared" si="0"/>
        <v>4</v>
      </c>
      <c r="T91">
        <f t="shared" si="0"/>
        <v>107</v>
      </c>
      <c r="U91">
        <f t="shared" si="0"/>
        <v>25</v>
      </c>
      <c r="V91">
        <f t="shared" si="0"/>
        <v>130</v>
      </c>
      <c r="W91">
        <f t="shared" si="0"/>
        <v>22</v>
      </c>
      <c r="X91">
        <f t="shared" si="0"/>
        <v>7</v>
      </c>
      <c r="Y91">
        <f t="shared" si="0"/>
        <v>4</v>
      </c>
      <c r="Z91">
        <f t="shared" si="0"/>
        <v>30</v>
      </c>
      <c r="AA91">
        <f>SUM(AA6:AA9,AA12:AA13,AA15:AA16,AA20:AA21,AA24,AA28,AA33,AA35:AA38,AA46,AA49:AA55,AA59:AA61,AA64,AA66,AA68:AA70,AA72:AA73,AA85:AA86)</f>
        <v>8</v>
      </c>
    </row>
    <row r="92" spans="1:27" x14ac:dyDescent="0.3">
      <c r="A92" s="193" t="s">
        <v>624</v>
      </c>
      <c r="B92">
        <f>SUM(B88,B80:B81,B77:B78,B75,B71,B67,B63,B44:B45,B42,B39:B40,B31,B25,B23,B17:B19,B14,B10:B11,B2:B5)</f>
        <v>41</v>
      </c>
      <c r="C92">
        <f t="shared" ref="C92:Z92" si="1">SUM(C88,C80:C81,C77:C78,C75,C71,C67,C63,C44:C45,C42,C39:C40,C31,C25,C23,C17:C19,C14,C10:C11,C2:C5)</f>
        <v>58</v>
      </c>
      <c r="D92">
        <f t="shared" si="1"/>
        <v>68</v>
      </c>
      <c r="E92">
        <f t="shared" si="1"/>
        <v>22</v>
      </c>
      <c r="F92">
        <f t="shared" si="1"/>
        <v>161</v>
      </c>
      <c r="G92">
        <f t="shared" si="1"/>
        <v>232</v>
      </c>
      <c r="H92">
        <f t="shared" si="1"/>
        <v>3</v>
      </c>
      <c r="I92">
        <f t="shared" si="1"/>
        <v>39</v>
      </c>
      <c r="J92">
        <f t="shared" si="1"/>
        <v>50</v>
      </c>
      <c r="K92">
        <f t="shared" si="1"/>
        <v>73</v>
      </c>
      <c r="L92">
        <f t="shared" si="1"/>
        <v>67</v>
      </c>
      <c r="M92">
        <f t="shared" si="1"/>
        <v>121</v>
      </c>
      <c r="N92">
        <f t="shared" si="1"/>
        <v>16</v>
      </c>
      <c r="O92">
        <f t="shared" si="1"/>
        <v>16</v>
      </c>
      <c r="P92">
        <f t="shared" si="1"/>
        <v>22</v>
      </c>
      <c r="Q92">
        <f t="shared" si="1"/>
        <v>65</v>
      </c>
      <c r="R92">
        <f t="shared" si="1"/>
        <v>106</v>
      </c>
      <c r="S92">
        <f t="shared" si="1"/>
        <v>28</v>
      </c>
      <c r="T92">
        <f t="shared" si="1"/>
        <v>21</v>
      </c>
      <c r="U92">
        <f t="shared" si="1"/>
        <v>6</v>
      </c>
      <c r="V92">
        <f t="shared" si="1"/>
        <v>9</v>
      </c>
      <c r="W92">
        <f t="shared" si="1"/>
        <v>172</v>
      </c>
      <c r="X92">
        <f t="shared" si="1"/>
        <v>171</v>
      </c>
      <c r="Y92">
        <f t="shared" si="1"/>
        <v>81</v>
      </c>
      <c r="Z92">
        <f t="shared" si="1"/>
        <v>13</v>
      </c>
      <c r="AA92">
        <f>SUM(AA88,AA80:AA81,AA77:AA78,AA75,AA71,AA67,AA63,AA44:AA45,AA42,AA39:AA40,AA31,AA25,AA23,AA17:AA19,AA14,AA10:AA11,AA2:AA5)</f>
        <v>147</v>
      </c>
    </row>
    <row r="93" spans="1:27" x14ac:dyDescent="0.3">
      <c r="A93" s="194" t="s">
        <v>622</v>
      </c>
      <c r="B93">
        <f>SUM(B22,B26:B27,B29:B30,B32,B34,B41,B43,B47:B48,B56:B59,B62,B65,B74,B76,B79,B82:B84,B87)</f>
        <v>14</v>
      </c>
      <c r="C93">
        <f t="shared" ref="C93:Z93" si="2">SUM(C22,C26:C27,C29:C30,C32,C34,C41,C43,C47:C48,C56:C59,C62,C65,C74,C76,C79,C82:C84,C87)</f>
        <v>79</v>
      </c>
      <c r="D93">
        <f t="shared" si="2"/>
        <v>2</v>
      </c>
      <c r="E93">
        <f t="shared" si="2"/>
        <v>53</v>
      </c>
      <c r="F93">
        <f t="shared" si="2"/>
        <v>17</v>
      </c>
      <c r="G93">
        <f t="shared" si="2"/>
        <v>4</v>
      </c>
      <c r="H93">
        <f t="shared" si="2"/>
        <v>18</v>
      </c>
      <c r="I93">
        <f t="shared" si="2"/>
        <v>8</v>
      </c>
      <c r="J93">
        <f t="shared" si="2"/>
        <v>12</v>
      </c>
      <c r="K93">
        <f t="shared" si="2"/>
        <v>53</v>
      </c>
      <c r="L93">
        <f t="shared" si="2"/>
        <v>34</v>
      </c>
      <c r="M93">
        <f t="shared" si="2"/>
        <v>217</v>
      </c>
      <c r="N93">
        <f t="shared" si="2"/>
        <v>176</v>
      </c>
      <c r="O93">
        <f t="shared" si="2"/>
        <v>163</v>
      </c>
      <c r="P93">
        <f t="shared" si="2"/>
        <v>12</v>
      </c>
      <c r="Q93">
        <f t="shared" si="2"/>
        <v>9</v>
      </c>
      <c r="R93">
        <f t="shared" si="2"/>
        <v>38</v>
      </c>
      <c r="S93">
        <f t="shared" si="2"/>
        <v>11</v>
      </c>
      <c r="T93">
        <f t="shared" si="2"/>
        <v>134</v>
      </c>
      <c r="U93">
        <f t="shared" si="2"/>
        <v>115</v>
      </c>
      <c r="V93">
        <f t="shared" si="2"/>
        <v>151</v>
      </c>
      <c r="W93">
        <f t="shared" si="2"/>
        <v>150</v>
      </c>
      <c r="X93">
        <f t="shared" si="2"/>
        <v>3</v>
      </c>
      <c r="Y93">
        <f t="shared" si="2"/>
        <v>4</v>
      </c>
      <c r="Z93">
        <f t="shared" si="2"/>
        <v>190</v>
      </c>
      <c r="AA93">
        <f>SUM(AA22,AA26:AA27,AA29:AA30,AA32,AA34,AA41,AA43,AA47:AA48,AA56:AA59,AA62,AA65,AA74,AA76,AA79,AA82:AA84,AA87)</f>
        <v>19</v>
      </c>
    </row>
    <row r="94" spans="1:27" x14ac:dyDescent="0.3">
      <c r="B94" t="s">
        <v>598</v>
      </c>
      <c r="C94" t="s">
        <v>2</v>
      </c>
      <c r="D94" t="s">
        <v>3</v>
      </c>
      <c r="E94" t="s">
        <v>845</v>
      </c>
    </row>
    <row r="95" spans="1:27" x14ac:dyDescent="0.3">
      <c r="A95" t="s">
        <v>623</v>
      </c>
      <c r="B95">
        <f>SUM(B91:G91)</f>
        <v>1834</v>
      </c>
      <c r="C95">
        <f>SUM(H91:M91)</f>
        <v>383</v>
      </c>
      <c r="D95">
        <f>SUM(N91:S91)</f>
        <v>479</v>
      </c>
      <c r="E95">
        <f>SUM(T91:AA91)</f>
        <v>333</v>
      </c>
    </row>
    <row r="96" spans="1:27" x14ac:dyDescent="0.3">
      <c r="A96" t="s">
        <v>624</v>
      </c>
      <c r="B96">
        <f t="shared" ref="B96:B97" si="3">SUM(B92:G92)</f>
        <v>582</v>
      </c>
      <c r="C96">
        <f>SUM(H92:M92)</f>
        <v>353</v>
      </c>
      <c r="D96">
        <f t="shared" ref="D96:D97" si="4">SUM(N92:S92)</f>
        <v>253</v>
      </c>
      <c r="E96">
        <f t="shared" ref="E96:E97" si="5">SUM(T92:AA92)</f>
        <v>620</v>
      </c>
    </row>
    <row r="97" spans="1:5" x14ac:dyDescent="0.3">
      <c r="A97" t="s">
        <v>622</v>
      </c>
      <c r="B97">
        <f t="shared" si="3"/>
        <v>169</v>
      </c>
      <c r="C97">
        <f t="shared" ref="C96:C97" si="6">SUM(H93:M93)</f>
        <v>342</v>
      </c>
      <c r="D97">
        <f t="shared" si="4"/>
        <v>409</v>
      </c>
      <c r="E97">
        <f>SUM(T93:AA93)</f>
        <v>766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8BAD7-553A-4437-92B1-A1113A4D030F}">
  <dimension ref="A1:V90"/>
  <sheetViews>
    <sheetView zoomScale="80" zoomScaleNormal="80" workbookViewId="0">
      <pane xSplit="1" ySplit="4" topLeftCell="B59" activePane="bottomRight" state="frozen"/>
      <selection pane="topRight" activeCell="B1" sqref="B1"/>
      <selection pane="bottomLeft" activeCell="A5" sqref="A5"/>
      <selection pane="bottomRight" activeCell="F22" sqref="F22"/>
    </sheetView>
  </sheetViews>
  <sheetFormatPr baseColWidth="10" defaultRowHeight="14.4" x14ac:dyDescent="0.3"/>
  <cols>
    <col min="1" max="1" width="31.21875" customWidth="1"/>
  </cols>
  <sheetData>
    <row r="1" spans="1:22" ht="21" x14ac:dyDescent="0.4">
      <c r="A1" s="1" t="s">
        <v>106</v>
      </c>
    </row>
    <row r="2" spans="1:22" ht="15" thickBot="1" x14ac:dyDescent="0.35"/>
    <row r="3" spans="1:22" ht="18.600000000000001" thickTop="1" x14ac:dyDescent="0.3">
      <c r="A3" s="2" t="s">
        <v>0</v>
      </c>
      <c r="B3" s="268" t="s">
        <v>1</v>
      </c>
      <c r="C3" s="269"/>
      <c r="D3" s="269"/>
      <c r="E3" s="269"/>
      <c r="F3" s="269"/>
      <c r="G3" s="269"/>
      <c r="H3" s="270"/>
      <c r="I3" s="271" t="s">
        <v>2</v>
      </c>
      <c r="J3" s="269"/>
      <c r="K3" s="269"/>
      <c r="L3" s="269"/>
      <c r="M3" s="269"/>
      <c r="N3" s="269"/>
      <c r="O3" s="270"/>
      <c r="P3" s="271" t="s">
        <v>3</v>
      </c>
      <c r="Q3" s="269"/>
      <c r="R3" s="269"/>
      <c r="S3" s="269"/>
      <c r="T3" s="269"/>
      <c r="U3" s="269"/>
      <c r="V3" s="270"/>
    </row>
    <row r="4" spans="1:22" ht="15" thickBot="1" x14ac:dyDescent="0.35">
      <c r="A4" s="25"/>
      <c r="B4" s="3" t="s">
        <v>4</v>
      </c>
      <c r="C4" s="4" t="s">
        <v>5</v>
      </c>
      <c r="D4" s="4" t="s">
        <v>6</v>
      </c>
      <c r="E4" s="4" t="s">
        <v>7</v>
      </c>
      <c r="F4" s="4" t="s">
        <v>8</v>
      </c>
      <c r="G4" s="4" t="s">
        <v>9</v>
      </c>
      <c r="H4" s="5" t="s">
        <v>10</v>
      </c>
      <c r="I4" s="6" t="s">
        <v>11</v>
      </c>
      <c r="J4" s="4" t="s">
        <v>12</v>
      </c>
      <c r="K4" s="4" t="s">
        <v>13</v>
      </c>
      <c r="L4" s="4" t="s">
        <v>14</v>
      </c>
      <c r="M4" s="4" t="s">
        <v>15</v>
      </c>
      <c r="N4" s="4" t="s">
        <v>16</v>
      </c>
      <c r="O4" s="5" t="s">
        <v>17</v>
      </c>
      <c r="P4" s="6" t="s">
        <v>18</v>
      </c>
      <c r="Q4" s="4" t="s">
        <v>19</v>
      </c>
      <c r="R4" s="4" t="s">
        <v>20</v>
      </c>
      <c r="S4" s="4" t="s">
        <v>21</v>
      </c>
      <c r="T4" s="4" t="s">
        <v>22</v>
      </c>
      <c r="U4" s="4" t="s">
        <v>23</v>
      </c>
      <c r="V4" s="30" t="s">
        <v>24</v>
      </c>
    </row>
    <row r="5" spans="1:22" ht="15" thickTop="1" x14ac:dyDescent="0.3">
      <c r="A5" s="26" t="s">
        <v>25</v>
      </c>
      <c r="B5" s="7"/>
      <c r="C5" s="8"/>
      <c r="D5" s="8"/>
      <c r="E5" s="8"/>
      <c r="F5" s="8">
        <v>1</v>
      </c>
      <c r="G5" s="9">
        <v>30</v>
      </c>
      <c r="H5" s="10">
        <f>SUM(Tabelle256[[#This Row],[Spalte2]:[Spalte7]])</f>
        <v>31</v>
      </c>
      <c r="I5" s="11"/>
      <c r="J5" s="8"/>
      <c r="K5" s="8"/>
      <c r="L5" s="8"/>
      <c r="M5" s="8"/>
      <c r="N5" s="9"/>
      <c r="O5" s="10">
        <f>SUM(Tabelle256[[#This Row],[Spalte9]:[Spalte14]])</f>
        <v>0</v>
      </c>
      <c r="P5" s="11"/>
      <c r="Q5" s="8"/>
      <c r="R5" s="8"/>
      <c r="S5" s="8"/>
      <c r="T5" s="8">
        <v>11</v>
      </c>
      <c r="U5" s="9">
        <v>2</v>
      </c>
      <c r="V5" s="31">
        <f>SUM(Tabelle256[[#This Row],[Spalte16]:[Spalte21]])</f>
        <v>13</v>
      </c>
    </row>
    <row r="6" spans="1:22" x14ac:dyDescent="0.3">
      <c r="A6" s="27" t="s">
        <v>94</v>
      </c>
      <c r="B6" s="12"/>
      <c r="C6" s="13"/>
      <c r="D6" s="13"/>
      <c r="E6" s="13"/>
      <c r="F6" s="13"/>
      <c r="G6" s="14"/>
      <c r="H6" s="10">
        <f>SUM(Tabelle256[[#This Row],[Spalte2]:[Spalte7]])</f>
        <v>0</v>
      </c>
      <c r="I6" s="16">
        <v>1</v>
      </c>
      <c r="J6" s="13"/>
      <c r="K6" s="13"/>
      <c r="L6" s="13"/>
      <c r="M6" s="13"/>
      <c r="N6" s="14"/>
      <c r="O6" s="10">
        <f>SUM(Tabelle256[[#This Row],[Spalte9]:[Spalte14]])</f>
        <v>1</v>
      </c>
      <c r="P6" s="16">
        <v>2</v>
      </c>
      <c r="Q6" s="13"/>
      <c r="R6" s="13"/>
      <c r="S6" s="13"/>
      <c r="T6" s="13"/>
      <c r="U6" s="14"/>
      <c r="V6" s="31">
        <f>SUM(Tabelle256[[#This Row],[Spalte16]:[Spalte21]])</f>
        <v>2</v>
      </c>
    </row>
    <row r="7" spans="1:22" x14ac:dyDescent="0.3">
      <c r="A7" s="27" t="s">
        <v>104</v>
      </c>
      <c r="B7" s="12"/>
      <c r="C7" s="13"/>
      <c r="D7" s="13"/>
      <c r="E7" s="13"/>
      <c r="F7" s="13"/>
      <c r="G7" s="14"/>
      <c r="H7" s="10">
        <f>SUM(Tabelle256[[#This Row],[Spalte2]:[Spalte7]])</f>
        <v>0</v>
      </c>
      <c r="I7" s="16"/>
      <c r="J7" s="13"/>
      <c r="K7" s="13"/>
      <c r="L7" s="13"/>
      <c r="M7" s="13"/>
      <c r="N7" s="14"/>
      <c r="O7" s="10">
        <f>SUM(Tabelle256[[#This Row],[Spalte9]:[Spalte14]])</f>
        <v>0</v>
      </c>
      <c r="P7" s="16">
        <v>1</v>
      </c>
      <c r="Q7" s="13"/>
      <c r="R7" s="13"/>
      <c r="S7" s="13"/>
      <c r="T7" s="13"/>
      <c r="U7" s="14"/>
      <c r="V7" s="31">
        <f>SUM(Tabelle256[[#This Row],[Spalte16]:[Spalte21]])</f>
        <v>1</v>
      </c>
    </row>
    <row r="8" spans="1:22" x14ac:dyDescent="0.3">
      <c r="A8" s="27" t="s">
        <v>26</v>
      </c>
      <c r="B8" s="12">
        <v>12</v>
      </c>
      <c r="C8" s="13">
        <v>3</v>
      </c>
      <c r="D8" s="13"/>
      <c r="E8" s="13">
        <v>1</v>
      </c>
      <c r="F8" s="13"/>
      <c r="G8" s="14"/>
      <c r="H8" s="10">
        <f>SUM(Tabelle256[[#This Row],[Spalte2]:[Spalte7]])</f>
        <v>16</v>
      </c>
      <c r="I8" s="16">
        <v>3</v>
      </c>
      <c r="J8" s="13">
        <v>3</v>
      </c>
      <c r="K8" s="13">
        <v>1</v>
      </c>
      <c r="L8" s="13"/>
      <c r="M8" s="13"/>
      <c r="N8" s="14"/>
      <c r="O8" s="10">
        <f>SUM(Tabelle256[[#This Row],[Spalte9]:[Spalte14]])</f>
        <v>7</v>
      </c>
      <c r="P8" s="16">
        <v>8</v>
      </c>
      <c r="Q8" s="13">
        <v>2</v>
      </c>
      <c r="R8" s="13">
        <v>22</v>
      </c>
      <c r="S8" s="13"/>
      <c r="T8" s="13"/>
      <c r="U8" s="14"/>
      <c r="V8" s="31">
        <f>SUM(Tabelle256[[#This Row],[Spalte16]:[Spalte21]])</f>
        <v>32</v>
      </c>
    </row>
    <row r="9" spans="1:22" x14ac:dyDescent="0.3">
      <c r="A9" s="27" t="s">
        <v>27</v>
      </c>
      <c r="B9" s="12"/>
      <c r="C9" s="13"/>
      <c r="D9" s="13"/>
      <c r="E9" s="13"/>
      <c r="F9" s="13"/>
      <c r="G9" s="14"/>
      <c r="H9" s="10">
        <f>SUM(Tabelle256[[#This Row],[Spalte2]:[Spalte7]])</f>
        <v>0</v>
      </c>
      <c r="I9" s="16"/>
      <c r="J9" s="13"/>
      <c r="K9" s="13"/>
      <c r="L9" s="13"/>
      <c r="M9" s="13"/>
      <c r="N9" s="14"/>
      <c r="O9" s="10">
        <f>SUM(Tabelle256[[#This Row],[Spalte9]:[Spalte14]])</f>
        <v>0</v>
      </c>
      <c r="P9" s="16"/>
      <c r="Q9" s="13"/>
      <c r="R9" s="13"/>
      <c r="S9" s="13"/>
      <c r="T9" s="13"/>
      <c r="U9" s="14"/>
      <c r="V9" s="31">
        <f>SUM(Tabelle256[[#This Row],[Spalte16]:[Spalte21]])</f>
        <v>0</v>
      </c>
    </row>
    <row r="10" spans="1:22" x14ac:dyDescent="0.3">
      <c r="A10" s="27" t="s">
        <v>28</v>
      </c>
      <c r="B10" s="12"/>
      <c r="C10" s="13"/>
      <c r="D10" s="13"/>
      <c r="E10" s="13"/>
      <c r="F10" s="13"/>
      <c r="G10" s="14"/>
      <c r="H10" s="10">
        <f>SUM(Tabelle256[[#This Row],[Spalte2]:[Spalte7]])</f>
        <v>0</v>
      </c>
      <c r="I10" s="16"/>
      <c r="J10" s="13"/>
      <c r="K10" s="13"/>
      <c r="L10" s="13"/>
      <c r="M10" s="13"/>
      <c r="N10" s="14"/>
      <c r="O10" s="10">
        <f>SUM(Tabelle256[[#This Row],[Spalte9]:[Spalte14]])</f>
        <v>0</v>
      </c>
      <c r="P10" s="16"/>
      <c r="Q10" s="13"/>
      <c r="R10" s="13"/>
      <c r="S10" s="13"/>
      <c r="T10" s="13"/>
      <c r="U10" s="14"/>
      <c r="V10" s="31">
        <f>SUM(Tabelle256[[#This Row],[Spalte16]:[Spalte21]])</f>
        <v>0</v>
      </c>
    </row>
    <row r="11" spans="1:22" x14ac:dyDescent="0.3">
      <c r="A11" s="27" t="s">
        <v>29</v>
      </c>
      <c r="B11" s="12">
        <v>1</v>
      </c>
      <c r="C11" s="13"/>
      <c r="D11" s="13"/>
      <c r="E11" s="13"/>
      <c r="F11" s="13"/>
      <c r="G11" s="14"/>
      <c r="H11" s="10">
        <f>SUM(Tabelle256[[#This Row],[Spalte2]:[Spalte7]])</f>
        <v>1</v>
      </c>
      <c r="I11" s="16"/>
      <c r="J11" s="13"/>
      <c r="K11" s="13"/>
      <c r="L11" s="13"/>
      <c r="M11" s="13"/>
      <c r="N11" s="14"/>
      <c r="O11" s="10">
        <f>SUM(Tabelle256[[#This Row],[Spalte9]:[Spalte14]])</f>
        <v>0</v>
      </c>
      <c r="P11" s="16"/>
      <c r="Q11" s="13"/>
      <c r="R11" s="13"/>
      <c r="S11" s="13">
        <v>1</v>
      </c>
      <c r="T11" s="13">
        <v>1</v>
      </c>
      <c r="U11" s="14"/>
      <c r="V11" s="31">
        <f>SUM(Tabelle256[[#This Row],[Spalte16]:[Spalte21]])</f>
        <v>2</v>
      </c>
    </row>
    <row r="12" spans="1:22" x14ac:dyDescent="0.3">
      <c r="A12" s="27" t="s">
        <v>30</v>
      </c>
      <c r="B12" s="12"/>
      <c r="C12" s="13"/>
      <c r="D12" s="13">
        <v>1</v>
      </c>
      <c r="E12" s="13"/>
      <c r="F12" s="13"/>
      <c r="G12" s="14"/>
      <c r="H12" s="10">
        <f>SUM(Tabelle256[[#This Row],[Spalte2]:[Spalte7]])</f>
        <v>1</v>
      </c>
      <c r="I12" s="16"/>
      <c r="J12" s="13"/>
      <c r="K12" s="13">
        <v>1</v>
      </c>
      <c r="L12" s="13"/>
      <c r="M12" s="13"/>
      <c r="N12" s="14"/>
      <c r="O12" s="10">
        <f>SUM(Tabelle256[[#This Row],[Spalte9]:[Spalte14]])</f>
        <v>1</v>
      </c>
      <c r="P12" s="16"/>
      <c r="Q12" s="13"/>
      <c r="R12" s="13"/>
      <c r="S12" s="13"/>
      <c r="T12" s="13"/>
      <c r="U12" s="14"/>
      <c r="V12" s="31">
        <f>SUM(Tabelle256[[#This Row],[Spalte16]:[Spalte21]])</f>
        <v>0</v>
      </c>
    </row>
    <row r="13" spans="1:22" x14ac:dyDescent="0.3">
      <c r="A13" s="27" t="s">
        <v>32</v>
      </c>
      <c r="B13" s="12"/>
      <c r="C13" s="13"/>
      <c r="D13" s="13">
        <v>1</v>
      </c>
      <c r="E13" s="13"/>
      <c r="F13" s="13"/>
      <c r="G13" s="14"/>
      <c r="H13" s="10">
        <f>SUM(Tabelle256[[#This Row],[Spalte2]:[Spalte7]])</f>
        <v>1</v>
      </c>
      <c r="I13" s="16">
        <v>1</v>
      </c>
      <c r="J13" s="13"/>
      <c r="K13" s="13"/>
      <c r="L13" s="13"/>
      <c r="M13" s="13"/>
      <c r="N13" s="14"/>
      <c r="O13" s="10">
        <f>SUM(Tabelle256[[#This Row],[Spalte9]:[Spalte14]])</f>
        <v>1</v>
      </c>
      <c r="P13" s="16"/>
      <c r="Q13" s="13"/>
      <c r="R13" s="13"/>
      <c r="S13" s="13"/>
      <c r="T13" s="13"/>
      <c r="U13" s="14"/>
      <c r="V13" s="31">
        <f>SUM(Tabelle256[[#This Row],[Spalte16]:[Spalte21]])</f>
        <v>0</v>
      </c>
    </row>
    <row r="14" spans="1:22" x14ac:dyDescent="0.3">
      <c r="A14" s="28" t="s">
        <v>33</v>
      </c>
      <c r="B14" s="12"/>
      <c r="C14" s="13"/>
      <c r="D14" s="13"/>
      <c r="E14" s="13"/>
      <c r="F14" s="13"/>
      <c r="G14" s="14"/>
      <c r="H14" s="10">
        <f>SUM(Tabelle256[[#This Row],[Spalte2]:[Spalte7]])</f>
        <v>0</v>
      </c>
      <c r="I14" s="16"/>
      <c r="J14" s="13"/>
      <c r="K14" s="13"/>
      <c r="L14" s="13"/>
      <c r="M14" s="13"/>
      <c r="N14" s="14"/>
      <c r="O14" s="10">
        <f>SUM(Tabelle256[[#This Row],[Spalte9]:[Spalte14]])</f>
        <v>0</v>
      </c>
      <c r="P14" s="16"/>
      <c r="Q14" s="13"/>
      <c r="R14" s="13"/>
      <c r="S14" s="13"/>
      <c r="T14" s="13"/>
      <c r="U14" s="14"/>
      <c r="V14" s="31">
        <f>SUM(Tabelle256[[#This Row],[Spalte16]:[Spalte21]])</f>
        <v>0</v>
      </c>
    </row>
    <row r="15" spans="1:22" x14ac:dyDescent="0.3">
      <c r="A15" s="28" t="s">
        <v>34</v>
      </c>
      <c r="B15" s="12"/>
      <c r="C15" s="13"/>
      <c r="D15" s="13">
        <v>3</v>
      </c>
      <c r="E15" s="13"/>
      <c r="F15" s="13"/>
      <c r="G15" s="14"/>
      <c r="H15" s="10">
        <f>SUM(Tabelle256[[#This Row],[Spalte2]:[Spalte7]])</f>
        <v>3</v>
      </c>
      <c r="I15" s="16"/>
      <c r="J15" s="13"/>
      <c r="K15" s="13"/>
      <c r="L15" s="13"/>
      <c r="M15" s="13"/>
      <c r="N15" s="14"/>
      <c r="O15" s="10">
        <f>SUM(Tabelle256[[#This Row],[Spalte9]:[Spalte14]])</f>
        <v>0</v>
      </c>
      <c r="P15" s="16"/>
      <c r="Q15" s="13"/>
      <c r="R15" s="13"/>
      <c r="S15" s="13"/>
      <c r="T15" s="13"/>
      <c r="U15" s="14"/>
      <c r="V15" s="31">
        <f>SUM(Tabelle256[[#This Row],[Spalte16]:[Spalte21]])</f>
        <v>0</v>
      </c>
    </row>
    <row r="16" spans="1:22" x14ac:dyDescent="0.3">
      <c r="A16" s="28" t="s">
        <v>35</v>
      </c>
      <c r="B16" s="12"/>
      <c r="C16" s="13"/>
      <c r="D16" s="13">
        <v>17</v>
      </c>
      <c r="E16" s="13"/>
      <c r="F16" s="13">
        <v>2</v>
      </c>
      <c r="G16" s="14"/>
      <c r="H16" s="10">
        <f>SUM(Tabelle256[[#This Row],[Spalte2]:[Spalte7]])</f>
        <v>19</v>
      </c>
      <c r="I16" s="16"/>
      <c r="J16" s="13"/>
      <c r="K16" s="13">
        <v>4</v>
      </c>
      <c r="L16" s="13"/>
      <c r="M16" s="13">
        <v>3</v>
      </c>
      <c r="N16" s="14"/>
      <c r="O16" s="10">
        <f>SUM(Tabelle256[[#This Row],[Spalte9]:[Spalte14]])</f>
        <v>7</v>
      </c>
      <c r="P16" s="16"/>
      <c r="Q16" s="13"/>
      <c r="R16" s="13">
        <v>1</v>
      </c>
      <c r="S16" s="13"/>
      <c r="T16" s="13"/>
      <c r="U16" s="14"/>
      <c r="V16" s="31">
        <f>SUM(Tabelle256[[#This Row],[Spalte16]:[Spalte21]])</f>
        <v>1</v>
      </c>
    </row>
    <row r="17" spans="1:22" x14ac:dyDescent="0.3">
      <c r="A17" s="28" t="s">
        <v>36</v>
      </c>
      <c r="B17" s="12"/>
      <c r="C17" s="13"/>
      <c r="D17" s="13">
        <v>9</v>
      </c>
      <c r="E17" s="13"/>
      <c r="F17" s="13">
        <v>44</v>
      </c>
      <c r="G17" s="14"/>
      <c r="H17" s="10">
        <f>SUM(Tabelle256[[#This Row],[Spalte2]:[Spalte7]])</f>
        <v>53</v>
      </c>
      <c r="I17" s="16"/>
      <c r="J17" s="13"/>
      <c r="K17" s="13"/>
      <c r="L17" s="13"/>
      <c r="M17" s="13"/>
      <c r="N17" s="14"/>
      <c r="O17" s="10">
        <f>SUM(Tabelle256[[#This Row],[Spalte9]:[Spalte14]])</f>
        <v>0</v>
      </c>
      <c r="P17" s="16"/>
      <c r="Q17" s="13"/>
      <c r="R17" s="13"/>
      <c r="S17" s="13"/>
      <c r="T17" s="13"/>
      <c r="U17" s="14"/>
      <c r="V17" s="31">
        <f>SUM(Tabelle256[[#This Row],[Spalte16]:[Spalte21]])</f>
        <v>0</v>
      </c>
    </row>
    <row r="18" spans="1:22" x14ac:dyDescent="0.3">
      <c r="A18" s="28" t="s">
        <v>37</v>
      </c>
      <c r="B18" s="12"/>
      <c r="C18" s="13"/>
      <c r="D18" s="13"/>
      <c r="E18" s="13"/>
      <c r="F18" s="13"/>
      <c r="G18" s="14"/>
      <c r="H18" s="10">
        <f>SUM(Tabelle256[[#This Row],[Spalte2]:[Spalte7]])</f>
        <v>0</v>
      </c>
      <c r="I18" s="16"/>
      <c r="J18" s="13"/>
      <c r="K18" s="13"/>
      <c r="L18" s="13"/>
      <c r="M18" s="13"/>
      <c r="N18" s="14"/>
      <c r="O18" s="10">
        <f>SUM(Tabelle256[[#This Row],[Spalte9]:[Spalte14]])</f>
        <v>0</v>
      </c>
      <c r="P18" s="16">
        <v>10</v>
      </c>
      <c r="Q18" s="13">
        <v>4</v>
      </c>
      <c r="R18" s="13"/>
      <c r="S18" s="13"/>
      <c r="T18" s="13"/>
      <c r="U18" s="14"/>
      <c r="V18" s="31">
        <f>SUM(Tabelle256[[#This Row],[Spalte16]:[Spalte21]])</f>
        <v>14</v>
      </c>
    </row>
    <row r="19" spans="1:22" x14ac:dyDescent="0.3">
      <c r="A19" s="28" t="s">
        <v>38</v>
      </c>
      <c r="B19" s="12"/>
      <c r="C19" s="13"/>
      <c r="D19" s="13"/>
      <c r="E19" s="13"/>
      <c r="F19" s="13"/>
      <c r="G19" s="14"/>
      <c r="H19" s="10">
        <f>SUM(Tabelle256[[#This Row],[Spalte2]:[Spalte7]])</f>
        <v>0</v>
      </c>
      <c r="I19" s="16"/>
      <c r="J19" s="13"/>
      <c r="K19" s="13"/>
      <c r="L19" s="13">
        <v>1</v>
      </c>
      <c r="M19" s="13">
        <v>3</v>
      </c>
      <c r="N19" s="14">
        <v>2</v>
      </c>
      <c r="O19" s="10">
        <f>SUM(Tabelle256[[#This Row],[Spalte9]:[Spalte14]])</f>
        <v>6</v>
      </c>
      <c r="P19" s="16"/>
      <c r="Q19" s="13"/>
      <c r="R19" s="13"/>
      <c r="S19" s="13"/>
      <c r="T19" s="13"/>
      <c r="U19" s="14"/>
      <c r="V19" s="31">
        <f>SUM(Tabelle256[[#This Row],[Spalte16]:[Spalte21]])</f>
        <v>0</v>
      </c>
    </row>
    <row r="20" spans="1:22" x14ac:dyDescent="0.3">
      <c r="A20" s="28" t="s">
        <v>774</v>
      </c>
      <c r="B20" s="12"/>
      <c r="C20" s="13"/>
      <c r="D20" s="13"/>
      <c r="E20" s="13"/>
      <c r="F20" s="13"/>
      <c r="G20" s="14"/>
      <c r="H20" s="10">
        <f>SUM(Tabelle256[[#This Row],[Spalte2]:[Spalte7]])</f>
        <v>0</v>
      </c>
      <c r="I20" s="16"/>
      <c r="J20" s="13"/>
      <c r="K20" s="13"/>
      <c r="L20" s="13"/>
      <c r="M20" s="13"/>
      <c r="N20" s="14"/>
      <c r="O20" s="10">
        <f>SUM(Tabelle256[[#This Row],[Spalte9]:[Spalte14]])</f>
        <v>0</v>
      </c>
      <c r="P20" s="16"/>
      <c r="Q20" s="13"/>
      <c r="R20" s="13"/>
      <c r="S20" s="13"/>
      <c r="T20" s="13"/>
      <c r="U20" s="14"/>
      <c r="V20" s="31">
        <f>SUM(Tabelle256[[#This Row],[Spalte16]:[Spalte21]])</f>
        <v>0</v>
      </c>
    </row>
    <row r="21" spans="1:22" x14ac:dyDescent="0.3">
      <c r="A21" s="28" t="s">
        <v>39</v>
      </c>
      <c r="B21" s="12"/>
      <c r="C21" s="13">
        <v>1</v>
      </c>
      <c r="D21" s="13">
        <v>1</v>
      </c>
      <c r="E21" s="13">
        <v>2</v>
      </c>
      <c r="F21" s="13">
        <v>2</v>
      </c>
      <c r="G21" s="14">
        <v>2</v>
      </c>
      <c r="H21" s="10">
        <f>SUM(Tabelle256[[#This Row],[Spalte2]:[Spalte7]])</f>
        <v>8</v>
      </c>
      <c r="I21" s="16"/>
      <c r="J21" s="13"/>
      <c r="K21" s="13">
        <v>2</v>
      </c>
      <c r="L21" s="13">
        <v>1</v>
      </c>
      <c r="M21" s="13"/>
      <c r="N21" s="14"/>
      <c r="O21" s="10">
        <f>SUM(Tabelle256[[#This Row],[Spalte9]:[Spalte14]])</f>
        <v>3</v>
      </c>
      <c r="P21" s="16"/>
      <c r="Q21" s="13"/>
      <c r="R21" s="13"/>
      <c r="S21" s="13"/>
      <c r="T21" s="13"/>
      <c r="U21" s="14"/>
      <c r="V21" s="31">
        <f>SUM(Tabelle256[[#This Row],[Spalte16]:[Spalte21]])</f>
        <v>0</v>
      </c>
    </row>
    <row r="22" spans="1:22" x14ac:dyDescent="0.3">
      <c r="A22" s="28" t="s">
        <v>40</v>
      </c>
      <c r="B22" s="12"/>
      <c r="C22" s="13"/>
      <c r="D22" s="13"/>
      <c r="E22" s="13"/>
      <c r="F22" s="13">
        <v>1</v>
      </c>
      <c r="G22" s="14"/>
      <c r="H22" s="10">
        <f>SUM(Tabelle256[[#This Row],[Spalte2]:[Spalte7]])</f>
        <v>1</v>
      </c>
      <c r="I22" s="16"/>
      <c r="J22" s="13"/>
      <c r="K22" s="13"/>
      <c r="L22" s="13"/>
      <c r="M22" s="13"/>
      <c r="N22" s="14"/>
      <c r="O22" s="10">
        <f>SUM(Tabelle256[[#This Row],[Spalte9]:[Spalte14]])</f>
        <v>0</v>
      </c>
      <c r="P22" s="16">
        <v>1</v>
      </c>
      <c r="Q22" s="13"/>
      <c r="R22" s="13"/>
      <c r="S22" s="13"/>
      <c r="T22" s="13">
        <v>1</v>
      </c>
      <c r="U22" s="14"/>
      <c r="V22" s="31">
        <f>SUM(Tabelle256[[#This Row],[Spalte16]:[Spalte21]])</f>
        <v>2</v>
      </c>
    </row>
    <row r="23" spans="1:22" x14ac:dyDescent="0.3">
      <c r="A23" s="28" t="s">
        <v>105</v>
      </c>
      <c r="B23" s="12"/>
      <c r="C23" s="13"/>
      <c r="D23" s="13"/>
      <c r="E23" s="13"/>
      <c r="F23" s="13"/>
      <c r="G23" s="14"/>
      <c r="H23" s="10">
        <f>SUM(Tabelle256[[#This Row],[Spalte2]:[Spalte7]])</f>
        <v>0</v>
      </c>
      <c r="I23" s="16"/>
      <c r="J23" s="13"/>
      <c r="K23" s="13"/>
      <c r="L23" s="13"/>
      <c r="M23" s="13"/>
      <c r="N23" s="14"/>
      <c r="O23" s="10">
        <f>SUM(Tabelle256[[#This Row],[Spalte9]:[Spalte14]])</f>
        <v>0</v>
      </c>
      <c r="P23" s="16"/>
      <c r="Q23" s="13"/>
      <c r="R23" s="13"/>
      <c r="S23" s="13"/>
      <c r="T23" s="13"/>
      <c r="U23" s="14"/>
      <c r="V23" s="31">
        <f>SUM(Tabelle256[[#This Row],[Spalte16]:[Spalte21]])</f>
        <v>0</v>
      </c>
    </row>
    <row r="24" spans="1:22" x14ac:dyDescent="0.3">
      <c r="A24" s="28" t="s">
        <v>41</v>
      </c>
      <c r="B24" s="12"/>
      <c r="C24" s="13"/>
      <c r="D24" s="13"/>
      <c r="E24" s="13"/>
      <c r="F24" s="13"/>
      <c r="G24" s="14"/>
      <c r="H24" s="10">
        <f>SUM(Tabelle256[[#This Row],[Spalte2]:[Spalte7]])</f>
        <v>0</v>
      </c>
      <c r="I24" s="16"/>
      <c r="J24" s="13"/>
      <c r="K24" s="13"/>
      <c r="L24" s="13"/>
      <c r="M24" s="13"/>
      <c r="N24" s="14"/>
      <c r="O24" s="10">
        <f>SUM(Tabelle256[[#This Row],[Spalte9]:[Spalte14]])</f>
        <v>0</v>
      </c>
      <c r="P24" s="16"/>
      <c r="Q24" s="13"/>
      <c r="R24" s="13"/>
      <c r="S24" s="13"/>
      <c r="T24" s="13"/>
      <c r="U24" s="14"/>
      <c r="V24" s="31">
        <f>SUM(Tabelle256[[#This Row],[Spalte16]:[Spalte21]])</f>
        <v>0</v>
      </c>
    </row>
    <row r="25" spans="1:22" x14ac:dyDescent="0.3">
      <c r="A25" s="28" t="s">
        <v>612</v>
      </c>
      <c r="B25" s="12"/>
      <c r="C25" s="13"/>
      <c r="D25" s="13"/>
      <c r="E25" s="13"/>
      <c r="F25" s="13"/>
      <c r="G25" s="14"/>
      <c r="H25" s="10">
        <f>SUM(Tabelle256[[#This Row],[Spalte2]:[Spalte7]])</f>
        <v>0</v>
      </c>
      <c r="I25" s="16"/>
      <c r="J25" s="13"/>
      <c r="K25" s="13"/>
      <c r="L25" s="13"/>
      <c r="M25" s="13"/>
      <c r="N25" s="14"/>
      <c r="O25" s="10">
        <f>SUM(Tabelle256[[#This Row],[Spalte9]:[Spalte14]])</f>
        <v>0</v>
      </c>
      <c r="P25" s="16"/>
      <c r="Q25" s="13"/>
      <c r="R25" s="13"/>
      <c r="S25" s="13"/>
      <c r="T25" s="13"/>
      <c r="U25" s="14"/>
      <c r="V25" s="31">
        <f>SUM(Tabelle256[[#This Row],[Spalte16]:[Spalte21]])</f>
        <v>0</v>
      </c>
    </row>
    <row r="26" spans="1:22" x14ac:dyDescent="0.3">
      <c r="A26" s="28" t="s">
        <v>42</v>
      </c>
      <c r="B26" s="12"/>
      <c r="C26" s="13"/>
      <c r="D26" s="13"/>
      <c r="E26" s="13"/>
      <c r="F26" s="13"/>
      <c r="G26" s="14"/>
      <c r="H26" s="10">
        <f>SUM(Tabelle256[[#This Row],[Spalte2]:[Spalte7]])</f>
        <v>0</v>
      </c>
      <c r="I26" s="16">
        <v>1</v>
      </c>
      <c r="J26" s="13"/>
      <c r="K26" s="13">
        <v>2</v>
      </c>
      <c r="L26" s="13"/>
      <c r="M26" s="13"/>
      <c r="N26" s="14"/>
      <c r="O26" s="10">
        <f>SUM(Tabelle256[[#This Row],[Spalte9]:[Spalte14]])</f>
        <v>3</v>
      </c>
      <c r="P26" s="16">
        <v>3</v>
      </c>
      <c r="Q26" s="13"/>
      <c r="R26" s="13"/>
      <c r="S26" s="13"/>
      <c r="T26" s="13"/>
      <c r="U26" s="14"/>
      <c r="V26" s="31">
        <f>SUM(Tabelle256[[#This Row],[Spalte16]:[Spalte21]])</f>
        <v>3</v>
      </c>
    </row>
    <row r="27" spans="1:22" x14ac:dyDescent="0.3">
      <c r="A27" s="28" t="s">
        <v>43</v>
      </c>
      <c r="B27" s="12"/>
      <c r="C27" s="13"/>
      <c r="D27" s="13"/>
      <c r="E27" s="13"/>
      <c r="F27" s="13"/>
      <c r="G27" s="14"/>
      <c r="H27" s="10">
        <f>SUM(Tabelle256[[#This Row],[Spalte2]:[Spalte7]])</f>
        <v>0</v>
      </c>
      <c r="I27" s="16"/>
      <c r="J27" s="13"/>
      <c r="K27" s="13"/>
      <c r="L27" s="13"/>
      <c r="M27" s="13"/>
      <c r="N27" s="14"/>
      <c r="O27" s="10">
        <f>SUM(Tabelle256[[#This Row],[Spalte9]:[Spalte14]])</f>
        <v>0</v>
      </c>
      <c r="P27" s="16"/>
      <c r="Q27" s="13"/>
      <c r="R27" s="13"/>
      <c r="S27" s="13"/>
      <c r="T27" s="13"/>
      <c r="U27" s="14"/>
      <c r="V27" s="31">
        <f>SUM(Tabelle256[[#This Row],[Spalte16]:[Spalte21]])</f>
        <v>0</v>
      </c>
    </row>
    <row r="28" spans="1:22" x14ac:dyDescent="0.3">
      <c r="A28" s="28" t="s">
        <v>44</v>
      </c>
      <c r="B28" s="12"/>
      <c r="C28" s="13"/>
      <c r="D28" s="13"/>
      <c r="E28" s="13"/>
      <c r="F28" s="13"/>
      <c r="G28" s="14"/>
      <c r="H28" s="10">
        <f>SUM(Tabelle256[[#This Row],[Spalte2]:[Spalte7]])</f>
        <v>0</v>
      </c>
      <c r="I28" s="16"/>
      <c r="J28" s="13"/>
      <c r="K28" s="13"/>
      <c r="L28" s="13"/>
      <c r="M28" s="13"/>
      <c r="N28" s="14">
        <v>1</v>
      </c>
      <c r="O28" s="10">
        <f>SUM(Tabelle256[[#This Row],[Spalte9]:[Spalte14]])</f>
        <v>1</v>
      </c>
      <c r="P28" s="16"/>
      <c r="Q28" s="13"/>
      <c r="R28" s="13"/>
      <c r="S28" s="13"/>
      <c r="T28" s="13"/>
      <c r="U28" s="14"/>
      <c r="V28" s="31">
        <f>SUM(Tabelle256[[#This Row],[Spalte16]:[Spalte21]])</f>
        <v>0</v>
      </c>
    </row>
    <row r="29" spans="1:22" ht="15" customHeight="1" x14ac:dyDescent="0.3">
      <c r="A29" s="28" t="s">
        <v>45</v>
      </c>
      <c r="B29" s="12"/>
      <c r="C29" s="13">
        <v>2</v>
      </c>
      <c r="D29" s="13"/>
      <c r="E29" s="13"/>
      <c r="F29" s="13"/>
      <c r="G29" s="14"/>
      <c r="H29" s="10">
        <f>SUM(Tabelle256[[#This Row],[Spalte2]:[Spalte7]])</f>
        <v>2</v>
      </c>
      <c r="I29" s="16"/>
      <c r="J29" s="13"/>
      <c r="K29" s="13">
        <v>3</v>
      </c>
      <c r="L29" s="13"/>
      <c r="M29" s="13"/>
      <c r="N29" s="14"/>
      <c r="O29" s="10">
        <f>SUM(Tabelle256[[#This Row],[Spalte9]:[Spalte14]])</f>
        <v>3</v>
      </c>
      <c r="P29" s="16">
        <v>2</v>
      </c>
      <c r="Q29" s="13">
        <v>1</v>
      </c>
      <c r="R29" s="13">
        <v>4</v>
      </c>
      <c r="S29" s="13"/>
      <c r="T29" s="13"/>
      <c r="U29" s="14"/>
      <c r="V29" s="31">
        <f>SUM(Tabelle256[[#This Row],[Spalte16]:[Spalte21]])</f>
        <v>7</v>
      </c>
    </row>
    <row r="30" spans="1:22" ht="14.4" customHeight="1" x14ac:dyDescent="0.3">
      <c r="A30" s="29" t="s">
        <v>46</v>
      </c>
      <c r="B30" s="12"/>
      <c r="C30" s="13"/>
      <c r="D30" s="13"/>
      <c r="E30" s="13"/>
      <c r="F30" s="13"/>
      <c r="G30" s="14"/>
      <c r="H30" s="10">
        <f>SUM(Tabelle256[[#This Row],[Spalte2]:[Spalte7]])</f>
        <v>0</v>
      </c>
      <c r="I30" s="16"/>
      <c r="J30" s="13"/>
      <c r="K30" s="13"/>
      <c r="L30" s="13"/>
      <c r="M30" s="13"/>
      <c r="N30" s="14"/>
      <c r="O30" s="10">
        <f>SUM(Tabelle256[[#This Row],[Spalte9]:[Spalte14]])</f>
        <v>0</v>
      </c>
      <c r="P30" s="16"/>
      <c r="Q30" s="13"/>
      <c r="R30" s="13"/>
      <c r="S30" s="13"/>
      <c r="T30" s="13"/>
      <c r="U30" s="14"/>
      <c r="V30" s="31">
        <f>SUM(Tabelle256[[#This Row],[Spalte16]:[Spalte21]])</f>
        <v>0</v>
      </c>
    </row>
    <row r="31" spans="1:22" ht="15.6" customHeight="1" x14ac:dyDescent="0.3">
      <c r="A31" s="29" t="s">
        <v>47</v>
      </c>
      <c r="B31" s="12"/>
      <c r="C31" s="13"/>
      <c r="D31" s="13"/>
      <c r="E31" s="13"/>
      <c r="F31" s="13"/>
      <c r="G31" s="14"/>
      <c r="H31" s="10">
        <f>SUM(Tabelle256[[#This Row],[Spalte2]:[Spalte7]])</f>
        <v>0</v>
      </c>
      <c r="I31" s="16"/>
      <c r="J31" s="13"/>
      <c r="K31" s="13"/>
      <c r="L31" s="13"/>
      <c r="M31" s="13"/>
      <c r="N31" s="14"/>
      <c r="O31" s="10">
        <f>SUM(Tabelle256[[#This Row],[Spalte9]:[Spalte14]])</f>
        <v>0</v>
      </c>
      <c r="P31" s="16"/>
      <c r="Q31" s="13"/>
      <c r="R31" s="13"/>
      <c r="S31" s="13"/>
      <c r="T31" s="13"/>
      <c r="U31" s="14"/>
      <c r="V31" s="31">
        <f>SUM(Tabelle256[[#This Row],[Spalte16]:[Spalte21]])</f>
        <v>0</v>
      </c>
    </row>
    <row r="32" spans="1:22" x14ac:dyDescent="0.3">
      <c r="A32" s="28" t="s">
        <v>48</v>
      </c>
      <c r="B32" s="12">
        <v>7</v>
      </c>
      <c r="C32" s="13"/>
      <c r="D32" s="13">
        <v>85</v>
      </c>
      <c r="E32" s="13"/>
      <c r="F32" s="13">
        <v>16</v>
      </c>
      <c r="G32" s="14"/>
      <c r="H32" s="10">
        <f>SUM(Tabelle256[[#This Row],[Spalte2]:[Spalte7]])</f>
        <v>108</v>
      </c>
      <c r="I32" s="16"/>
      <c r="J32" s="13">
        <v>1</v>
      </c>
      <c r="K32" s="13"/>
      <c r="L32" s="13"/>
      <c r="M32" s="13"/>
      <c r="N32" s="14"/>
      <c r="O32" s="10">
        <f>SUM(Tabelle256[[#This Row],[Spalte9]:[Spalte14]])</f>
        <v>1</v>
      </c>
      <c r="P32" s="16"/>
      <c r="Q32" s="13"/>
      <c r="R32" s="13"/>
      <c r="S32" s="13"/>
      <c r="T32" s="13"/>
      <c r="U32" s="14"/>
      <c r="V32" s="31">
        <f>SUM(Tabelle256[[#This Row],[Spalte16]:[Spalte21]])</f>
        <v>0</v>
      </c>
    </row>
    <row r="33" spans="1:22" x14ac:dyDescent="0.3">
      <c r="A33" s="28" t="s">
        <v>49</v>
      </c>
      <c r="B33" s="12"/>
      <c r="C33" s="13"/>
      <c r="D33" s="13"/>
      <c r="E33" s="13"/>
      <c r="F33" s="13"/>
      <c r="G33" s="14"/>
      <c r="H33" s="10">
        <f>SUM(Tabelle256[[#This Row],[Spalte2]:[Spalte7]])</f>
        <v>0</v>
      </c>
      <c r="I33" s="16"/>
      <c r="J33" s="13"/>
      <c r="K33" s="13"/>
      <c r="L33" s="13"/>
      <c r="M33" s="13"/>
      <c r="N33" s="14"/>
      <c r="O33" s="10">
        <f>SUM(Tabelle256[[#This Row],[Spalte9]:[Spalte14]])</f>
        <v>0</v>
      </c>
      <c r="P33" s="16"/>
      <c r="Q33" s="13"/>
      <c r="R33" s="13"/>
      <c r="S33" s="13"/>
      <c r="T33" s="13"/>
      <c r="U33" s="14"/>
      <c r="V33" s="31">
        <f>SUM(Tabelle256[[#This Row],[Spalte16]:[Spalte21]])</f>
        <v>0</v>
      </c>
    </row>
    <row r="34" spans="1:22" x14ac:dyDescent="0.3">
      <c r="A34" s="28" t="s">
        <v>50</v>
      </c>
      <c r="B34" s="12"/>
      <c r="C34" s="13"/>
      <c r="D34" s="13"/>
      <c r="E34" s="13"/>
      <c r="F34" s="13"/>
      <c r="G34" s="14"/>
      <c r="H34" s="10">
        <f>SUM(Tabelle256[[#This Row],[Spalte2]:[Spalte7]])</f>
        <v>0</v>
      </c>
      <c r="I34" s="16"/>
      <c r="J34" s="13"/>
      <c r="K34" s="13"/>
      <c r="L34" s="13"/>
      <c r="M34" s="13"/>
      <c r="N34" s="14"/>
      <c r="O34" s="10">
        <f>SUM(Tabelle256[[#This Row],[Spalte9]:[Spalte14]])</f>
        <v>0</v>
      </c>
      <c r="P34" s="16"/>
      <c r="Q34" s="13"/>
      <c r="R34" s="13"/>
      <c r="S34" s="13"/>
      <c r="T34" s="13"/>
      <c r="U34" s="14"/>
      <c r="V34" s="31">
        <f>SUM(Tabelle256[[#This Row],[Spalte16]:[Spalte21]])</f>
        <v>0</v>
      </c>
    </row>
    <row r="35" spans="1:22" x14ac:dyDescent="0.3">
      <c r="A35" s="28" t="s">
        <v>51</v>
      </c>
      <c r="B35" s="12"/>
      <c r="C35" s="13"/>
      <c r="D35" s="13"/>
      <c r="E35" s="13"/>
      <c r="F35" s="13"/>
      <c r="G35" s="14"/>
      <c r="H35" s="10">
        <f>SUM(Tabelle256[[#This Row],[Spalte2]:[Spalte7]])</f>
        <v>0</v>
      </c>
      <c r="I35" s="16"/>
      <c r="J35" s="13"/>
      <c r="K35" s="13"/>
      <c r="L35" s="13"/>
      <c r="M35" s="13"/>
      <c r="N35" s="14"/>
      <c r="O35" s="10">
        <f>SUM(Tabelle256[[#This Row],[Spalte9]:[Spalte14]])</f>
        <v>0</v>
      </c>
      <c r="P35" s="16"/>
      <c r="Q35" s="13"/>
      <c r="R35" s="13"/>
      <c r="S35" s="13"/>
      <c r="T35" s="13"/>
      <c r="U35" s="14"/>
      <c r="V35" s="31">
        <f>SUM(Tabelle256[[#This Row],[Spalte16]:[Spalte21]])</f>
        <v>0</v>
      </c>
    </row>
    <row r="36" spans="1:22" x14ac:dyDescent="0.3">
      <c r="A36" s="28" t="s">
        <v>52</v>
      </c>
      <c r="B36" s="12"/>
      <c r="C36" s="13"/>
      <c r="D36" s="13"/>
      <c r="E36" s="13"/>
      <c r="F36" s="13"/>
      <c r="G36" s="14"/>
      <c r="H36" s="10">
        <f>SUM(Tabelle256[[#This Row],[Spalte2]:[Spalte7]])</f>
        <v>0</v>
      </c>
      <c r="I36" s="16"/>
      <c r="J36" s="13"/>
      <c r="K36" s="13"/>
      <c r="L36" s="13"/>
      <c r="M36" s="13">
        <v>2</v>
      </c>
      <c r="N36" s="14"/>
      <c r="O36" s="10">
        <f>SUM(Tabelle256[[#This Row],[Spalte9]:[Spalte14]])</f>
        <v>2</v>
      </c>
      <c r="P36" s="16"/>
      <c r="Q36" s="13"/>
      <c r="R36" s="13"/>
      <c r="S36" s="13"/>
      <c r="T36" s="13"/>
      <c r="U36" s="14"/>
      <c r="V36" s="31">
        <f>SUM(Tabelle256[[#This Row],[Spalte16]:[Spalte21]])</f>
        <v>0</v>
      </c>
    </row>
    <row r="37" spans="1:22" x14ac:dyDescent="0.3">
      <c r="A37" s="28" t="s">
        <v>53</v>
      </c>
      <c r="B37" s="12"/>
      <c r="C37" s="13"/>
      <c r="D37" s="13"/>
      <c r="E37" s="13"/>
      <c r="F37" s="13">
        <v>5</v>
      </c>
      <c r="G37" s="14">
        <v>5</v>
      </c>
      <c r="H37" s="10">
        <f>SUM(Tabelle256[[#This Row],[Spalte2]:[Spalte7]])</f>
        <v>10</v>
      </c>
      <c r="I37" s="16"/>
      <c r="J37" s="13"/>
      <c r="K37" s="13">
        <v>2</v>
      </c>
      <c r="L37" s="13"/>
      <c r="M37" s="13"/>
      <c r="N37" s="14"/>
      <c r="O37" s="10">
        <f>SUM(Tabelle256[[#This Row],[Spalte9]:[Spalte14]])</f>
        <v>2</v>
      </c>
      <c r="P37" s="16"/>
      <c r="Q37" s="13"/>
      <c r="R37" s="13">
        <v>1</v>
      </c>
      <c r="S37" s="13">
        <v>2</v>
      </c>
      <c r="T37" s="13">
        <v>1</v>
      </c>
      <c r="U37" s="14"/>
      <c r="V37" s="31">
        <f>SUM(Tabelle256[[#This Row],[Spalte16]:[Spalte21]])</f>
        <v>4</v>
      </c>
    </row>
    <row r="38" spans="1:22" x14ac:dyDescent="0.3">
      <c r="A38" s="28" t="s">
        <v>54</v>
      </c>
      <c r="B38" s="12">
        <v>1</v>
      </c>
      <c r="C38" s="13"/>
      <c r="D38" s="13">
        <v>5</v>
      </c>
      <c r="E38" s="13">
        <v>2</v>
      </c>
      <c r="F38" s="13">
        <v>36</v>
      </c>
      <c r="G38" s="14">
        <v>8</v>
      </c>
      <c r="H38" s="10">
        <f>SUM(Tabelle256[[#This Row],[Spalte2]:[Spalte7]])</f>
        <v>52</v>
      </c>
      <c r="I38" s="16"/>
      <c r="J38" s="13">
        <v>1</v>
      </c>
      <c r="K38" s="13">
        <v>1</v>
      </c>
      <c r="L38" s="13">
        <v>1</v>
      </c>
      <c r="M38" s="13">
        <v>3</v>
      </c>
      <c r="N38" s="14">
        <v>8</v>
      </c>
      <c r="O38" s="10">
        <f>SUM(Tabelle256[[#This Row],[Spalte9]:[Spalte14]])</f>
        <v>14</v>
      </c>
      <c r="P38" s="16"/>
      <c r="Q38" s="13"/>
      <c r="R38" s="13"/>
      <c r="S38" s="13">
        <v>2</v>
      </c>
      <c r="T38" s="13">
        <v>10</v>
      </c>
      <c r="U38" s="14">
        <v>1</v>
      </c>
      <c r="V38" s="31">
        <f>SUM(Tabelle256[[#This Row],[Spalte16]:[Spalte21]])</f>
        <v>13</v>
      </c>
    </row>
    <row r="39" spans="1:22" x14ac:dyDescent="0.3">
      <c r="A39" s="28" t="s">
        <v>55</v>
      </c>
      <c r="B39" s="12"/>
      <c r="C39" s="13"/>
      <c r="D39" s="13"/>
      <c r="E39" s="13"/>
      <c r="F39" s="13"/>
      <c r="G39" s="14"/>
      <c r="H39" s="10">
        <f>SUM(Tabelle256[[#This Row],[Spalte2]:[Spalte7]])</f>
        <v>0</v>
      </c>
      <c r="I39" s="16"/>
      <c r="J39" s="13"/>
      <c r="K39" s="13"/>
      <c r="L39" s="13"/>
      <c r="M39" s="13"/>
      <c r="N39" s="14"/>
      <c r="O39" s="10">
        <f>SUM(Tabelle256[[#This Row],[Spalte9]:[Spalte14]])</f>
        <v>0</v>
      </c>
      <c r="P39" s="16"/>
      <c r="Q39" s="13"/>
      <c r="R39" s="13"/>
      <c r="S39" s="13"/>
      <c r="T39" s="13"/>
      <c r="U39" s="14"/>
      <c r="V39" s="31">
        <f>SUM(Tabelle256[[#This Row],[Spalte16]:[Spalte21]])</f>
        <v>0</v>
      </c>
    </row>
    <row r="40" spans="1:22" x14ac:dyDescent="0.3">
      <c r="A40" s="28" t="s">
        <v>56</v>
      </c>
      <c r="B40" s="12"/>
      <c r="C40" s="13"/>
      <c r="D40" s="13"/>
      <c r="E40" s="13">
        <v>3</v>
      </c>
      <c r="F40" s="13"/>
      <c r="G40" s="14"/>
      <c r="H40" s="10">
        <f>SUM(Tabelle256[[#This Row],[Spalte2]:[Spalte7]])</f>
        <v>3</v>
      </c>
      <c r="I40" s="16"/>
      <c r="J40" s="13"/>
      <c r="K40" s="13"/>
      <c r="L40" s="13"/>
      <c r="M40" s="13"/>
      <c r="N40" s="14"/>
      <c r="O40" s="10">
        <f>SUM(Tabelle256[[#This Row],[Spalte9]:[Spalte14]])</f>
        <v>0</v>
      </c>
      <c r="P40" s="16"/>
      <c r="Q40" s="13">
        <v>5</v>
      </c>
      <c r="R40" s="13"/>
      <c r="S40" s="13"/>
      <c r="T40" s="13"/>
      <c r="U40" s="14"/>
      <c r="V40" s="31">
        <f>SUM(Tabelle256[[#This Row],[Spalte16]:[Spalte21]])</f>
        <v>5</v>
      </c>
    </row>
    <row r="41" spans="1:22" x14ac:dyDescent="0.3">
      <c r="A41" s="28" t="s">
        <v>95</v>
      </c>
      <c r="B41" s="12"/>
      <c r="C41" s="13"/>
      <c r="D41" s="13"/>
      <c r="E41" s="13"/>
      <c r="F41" s="13"/>
      <c r="G41" s="14"/>
      <c r="H41" s="10">
        <f>SUM(Tabelle256[[#This Row],[Spalte2]:[Spalte7]])</f>
        <v>0</v>
      </c>
      <c r="I41" s="16"/>
      <c r="J41" s="13"/>
      <c r="K41" s="13"/>
      <c r="L41" s="13"/>
      <c r="M41" s="13"/>
      <c r="N41" s="14"/>
      <c r="O41" s="10">
        <f>SUM(Tabelle256[[#This Row],[Spalte9]:[Spalte14]])</f>
        <v>0</v>
      </c>
      <c r="P41" s="16"/>
      <c r="Q41" s="13">
        <v>1</v>
      </c>
      <c r="R41" s="13"/>
      <c r="S41" s="13"/>
      <c r="T41" s="13"/>
      <c r="U41" s="14"/>
      <c r="V41" s="31">
        <f>SUM(Tabelle256[[#This Row],[Spalte16]:[Spalte21]])</f>
        <v>1</v>
      </c>
    </row>
    <row r="42" spans="1:22" x14ac:dyDescent="0.3">
      <c r="A42" s="28" t="s">
        <v>57</v>
      </c>
      <c r="B42" s="12"/>
      <c r="C42" s="13"/>
      <c r="D42" s="13"/>
      <c r="E42" s="13"/>
      <c r="F42" s="13"/>
      <c r="G42" s="14"/>
      <c r="H42" s="10">
        <f>SUM(Tabelle256[[#This Row],[Spalte2]:[Spalte7]])</f>
        <v>0</v>
      </c>
      <c r="I42" s="16"/>
      <c r="J42" s="13"/>
      <c r="K42" s="13"/>
      <c r="L42" s="13"/>
      <c r="M42" s="13"/>
      <c r="N42" s="14"/>
      <c r="O42" s="10">
        <f>SUM(Tabelle256[[#This Row],[Spalte9]:[Spalte14]])</f>
        <v>0</v>
      </c>
      <c r="P42" s="16"/>
      <c r="Q42" s="13"/>
      <c r="R42" s="13"/>
      <c r="S42" s="13"/>
      <c r="T42" s="13"/>
      <c r="U42" s="14"/>
      <c r="V42" s="31">
        <f>SUM(Tabelle256[[#This Row],[Spalte16]:[Spalte21]])</f>
        <v>0</v>
      </c>
    </row>
    <row r="43" spans="1:22" x14ac:dyDescent="0.3">
      <c r="A43" s="28" t="s">
        <v>58</v>
      </c>
      <c r="B43" s="12"/>
      <c r="C43" s="13"/>
      <c r="D43" s="13"/>
      <c r="E43" s="13"/>
      <c r="F43" s="13"/>
      <c r="G43" s="14"/>
      <c r="H43" s="10">
        <f>SUM(Tabelle256[[#This Row],[Spalte2]:[Spalte7]])</f>
        <v>0</v>
      </c>
      <c r="I43" s="16"/>
      <c r="J43" s="13"/>
      <c r="K43" s="13"/>
      <c r="L43" s="13"/>
      <c r="M43" s="13"/>
      <c r="N43" s="14"/>
      <c r="O43" s="10">
        <f>SUM(Tabelle256[[#This Row],[Spalte9]:[Spalte14]])</f>
        <v>0</v>
      </c>
      <c r="P43" s="16"/>
      <c r="Q43" s="13"/>
      <c r="R43" s="13"/>
      <c r="S43" s="13"/>
      <c r="T43" s="13"/>
      <c r="U43" s="14"/>
      <c r="V43" s="31">
        <f>SUM(Tabelle256[[#This Row],[Spalte16]:[Spalte21]])</f>
        <v>0</v>
      </c>
    </row>
    <row r="44" spans="1:22" x14ac:dyDescent="0.3">
      <c r="A44" s="28" t="s">
        <v>59</v>
      </c>
      <c r="B44" s="12"/>
      <c r="C44" s="13"/>
      <c r="D44" s="13">
        <v>9</v>
      </c>
      <c r="E44" s="13">
        <v>9</v>
      </c>
      <c r="F44" s="13"/>
      <c r="G44" s="14"/>
      <c r="H44" s="10">
        <f>SUM(Tabelle256[[#This Row],[Spalte2]:[Spalte7]])</f>
        <v>18</v>
      </c>
      <c r="I44" s="16"/>
      <c r="J44" s="13"/>
      <c r="K44" s="13"/>
      <c r="L44" s="13"/>
      <c r="M44" s="13"/>
      <c r="N44" s="14"/>
      <c r="O44" s="10">
        <f>SUM(Tabelle256[[#This Row],[Spalte9]:[Spalte14]])</f>
        <v>0</v>
      </c>
      <c r="P44" s="16">
        <v>6</v>
      </c>
      <c r="Q44" s="13">
        <v>2</v>
      </c>
      <c r="R44" s="13"/>
      <c r="S44" s="13"/>
      <c r="T44" s="13"/>
      <c r="U44" s="14"/>
      <c r="V44" s="31">
        <f>SUM(Tabelle256[[#This Row],[Spalte16]:[Spalte21]])</f>
        <v>8</v>
      </c>
    </row>
    <row r="45" spans="1:22" x14ac:dyDescent="0.3">
      <c r="A45" s="28" t="s">
        <v>60</v>
      </c>
      <c r="B45" s="12"/>
      <c r="C45" s="13"/>
      <c r="D45" s="13"/>
      <c r="E45" s="13"/>
      <c r="F45" s="13"/>
      <c r="G45" s="14"/>
      <c r="H45" s="10">
        <f>SUM(Tabelle256[[#This Row],[Spalte2]:[Spalte7]])</f>
        <v>0</v>
      </c>
      <c r="I45" s="16"/>
      <c r="J45" s="13"/>
      <c r="K45" s="13"/>
      <c r="L45" s="13"/>
      <c r="M45" s="13"/>
      <c r="N45" s="14"/>
      <c r="O45" s="10">
        <f>SUM(Tabelle256[[#This Row],[Spalte9]:[Spalte14]])</f>
        <v>0</v>
      </c>
      <c r="P45" s="16">
        <v>6</v>
      </c>
      <c r="Q45" s="13">
        <v>14</v>
      </c>
      <c r="R45" s="13"/>
      <c r="S45" s="13"/>
      <c r="T45" s="13"/>
      <c r="U45" s="14"/>
      <c r="V45" s="31">
        <f>SUM(Tabelle256[[#This Row],[Spalte16]:[Spalte21]])</f>
        <v>20</v>
      </c>
    </row>
    <row r="46" spans="1:22" x14ac:dyDescent="0.3">
      <c r="A46" s="28" t="s">
        <v>98</v>
      </c>
      <c r="B46" s="12"/>
      <c r="C46" s="13"/>
      <c r="D46" s="13"/>
      <c r="E46" s="13"/>
      <c r="F46" s="13"/>
      <c r="G46" s="14"/>
      <c r="H46" s="10">
        <f>SUM(Tabelle256[[#This Row],[Spalte2]:[Spalte7]])</f>
        <v>0</v>
      </c>
      <c r="I46" s="16"/>
      <c r="J46" s="13"/>
      <c r="K46" s="13"/>
      <c r="L46" s="13">
        <v>1</v>
      </c>
      <c r="M46" s="13"/>
      <c r="N46" s="14"/>
      <c r="O46" s="10">
        <f>SUM(Tabelle256[[#This Row],[Spalte9]:[Spalte14]])</f>
        <v>1</v>
      </c>
      <c r="P46" s="16"/>
      <c r="Q46" s="13"/>
      <c r="R46" s="13"/>
      <c r="S46" s="13"/>
      <c r="T46" s="13"/>
      <c r="U46" s="14"/>
      <c r="V46" s="31">
        <f>SUM(Tabelle256[[#This Row],[Spalte16]:[Spalte21]])</f>
        <v>0</v>
      </c>
    </row>
    <row r="47" spans="1:22" x14ac:dyDescent="0.3">
      <c r="A47" s="28" t="s">
        <v>61</v>
      </c>
      <c r="B47" s="12"/>
      <c r="C47" s="13"/>
      <c r="D47" s="13"/>
      <c r="E47" s="13"/>
      <c r="F47" s="13"/>
      <c r="G47" s="14"/>
      <c r="H47" s="10">
        <f>SUM(Tabelle256[[#This Row],[Spalte2]:[Spalte7]])</f>
        <v>0</v>
      </c>
      <c r="I47" s="16"/>
      <c r="J47" s="13"/>
      <c r="K47" s="13"/>
      <c r="L47" s="13"/>
      <c r="M47" s="13"/>
      <c r="N47" s="14"/>
      <c r="O47" s="10">
        <f>SUM(Tabelle256[[#This Row],[Spalte9]:[Spalte14]])</f>
        <v>0</v>
      </c>
      <c r="P47" s="16"/>
      <c r="Q47" s="13"/>
      <c r="R47" s="13"/>
      <c r="S47" s="13"/>
      <c r="T47" s="13"/>
      <c r="U47" s="14"/>
      <c r="V47" s="31">
        <f>SUM(Tabelle256[[#This Row],[Spalte16]:[Spalte21]])</f>
        <v>0</v>
      </c>
    </row>
    <row r="48" spans="1:22" x14ac:dyDescent="0.3">
      <c r="A48" s="28" t="s">
        <v>96</v>
      </c>
      <c r="B48" s="12"/>
      <c r="C48" s="13"/>
      <c r="D48" s="13">
        <v>1</v>
      </c>
      <c r="E48" s="13"/>
      <c r="F48" s="13"/>
      <c r="G48" s="14"/>
      <c r="H48" s="10">
        <f>SUM(Tabelle256[[#This Row],[Spalte2]:[Spalte7]])</f>
        <v>1</v>
      </c>
      <c r="I48" s="16"/>
      <c r="J48" s="13"/>
      <c r="K48" s="13"/>
      <c r="L48" s="13"/>
      <c r="M48" s="13"/>
      <c r="N48" s="14"/>
      <c r="O48" s="10">
        <f>SUM(Tabelle256[[#This Row],[Spalte9]:[Spalte14]])</f>
        <v>0</v>
      </c>
      <c r="P48" s="16"/>
      <c r="Q48" s="13"/>
      <c r="R48" s="13"/>
      <c r="S48" s="13"/>
      <c r="T48" s="13"/>
      <c r="U48" s="14"/>
      <c r="V48" s="31">
        <f>SUM(Tabelle256[[#This Row],[Spalte16]:[Spalte21]])</f>
        <v>0</v>
      </c>
    </row>
    <row r="49" spans="1:22" x14ac:dyDescent="0.3">
      <c r="A49" s="28" t="s">
        <v>62</v>
      </c>
      <c r="B49" s="12"/>
      <c r="C49" s="13"/>
      <c r="D49" s="13">
        <v>1</v>
      </c>
      <c r="E49" s="13"/>
      <c r="F49" s="13"/>
      <c r="G49" s="14"/>
      <c r="H49" s="10">
        <f>SUM(Tabelle256[[#This Row],[Spalte2]:[Spalte7]])</f>
        <v>1</v>
      </c>
      <c r="I49" s="16"/>
      <c r="J49" s="13">
        <v>1</v>
      </c>
      <c r="K49" s="13">
        <v>1</v>
      </c>
      <c r="L49" s="13"/>
      <c r="M49" s="13"/>
      <c r="N49" s="14"/>
      <c r="O49" s="10">
        <f>SUM(Tabelle256[[#This Row],[Spalte9]:[Spalte14]])</f>
        <v>2</v>
      </c>
      <c r="P49" s="16"/>
      <c r="Q49" s="13"/>
      <c r="R49" s="13"/>
      <c r="S49" s="13"/>
      <c r="T49" s="13"/>
      <c r="U49" s="14"/>
      <c r="V49" s="31">
        <f>SUM(Tabelle256[[#This Row],[Spalte16]:[Spalte21]])</f>
        <v>0</v>
      </c>
    </row>
    <row r="50" spans="1:22" x14ac:dyDescent="0.3">
      <c r="A50" s="28" t="s">
        <v>63</v>
      </c>
      <c r="B50" s="12">
        <v>1</v>
      </c>
      <c r="C50" s="13"/>
      <c r="D50" s="13"/>
      <c r="E50" s="13"/>
      <c r="F50" s="13"/>
      <c r="G50" s="14"/>
      <c r="H50" s="10">
        <f>SUM(Tabelle256[[#This Row],[Spalte2]:[Spalte7]])</f>
        <v>1</v>
      </c>
      <c r="I50" s="16"/>
      <c r="J50" s="13"/>
      <c r="K50" s="13"/>
      <c r="L50" s="13"/>
      <c r="M50" s="13"/>
      <c r="N50" s="14"/>
      <c r="O50" s="10">
        <f>SUM(Tabelle256[[#This Row],[Spalte9]:[Spalte14]])</f>
        <v>0</v>
      </c>
      <c r="P50" s="16"/>
      <c r="Q50" s="13"/>
      <c r="R50" s="13"/>
      <c r="S50" s="13"/>
      <c r="T50" s="13"/>
      <c r="U50" s="14"/>
      <c r="V50" s="31">
        <f>SUM(Tabelle256[[#This Row],[Spalte16]:[Spalte21]])</f>
        <v>0</v>
      </c>
    </row>
    <row r="51" spans="1:22" x14ac:dyDescent="0.3">
      <c r="A51" s="28" t="s">
        <v>64</v>
      </c>
      <c r="B51" s="12">
        <v>12</v>
      </c>
      <c r="C51" s="13"/>
      <c r="D51" s="13">
        <v>23</v>
      </c>
      <c r="E51" s="13"/>
      <c r="F51" s="13">
        <v>3</v>
      </c>
      <c r="G51" s="14"/>
      <c r="H51" s="10">
        <f>SUM(Tabelle256[[#This Row],[Spalte2]:[Spalte7]])</f>
        <v>38</v>
      </c>
      <c r="I51" s="16"/>
      <c r="J51" s="13"/>
      <c r="K51" s="13"/>
      <c r="L51" s="13"/>
      <c r="M51" s="13"/>
      <c r="N51" s="14"/>
      <c r="O51" s="10">
        <f>SUM(Tabelle256[[#This Row],[Spalte9]:[Spalte14]])</f>
        <v>0</v>
      </c>
      <c r="P51" s="16"/>
      <c r="Q51" s="13"/>
      <c r="R51" s="13"/>
      <c r="S51" s="13"/>
      <c r="T51" s="13"/>
      <c r="U51" s="14"/>
      <c r="V51" s="31">
        <f>SUM(Tabelle256[[#This Row],[Spalte16]:[Spalte21]])</f>
        <v>0</v>
      </c>
    </row>
    <row r="52" spans="1:22" x14ac:dyDescent="0.3">
      <c r="A52" s="28" t="s">
        <v>97</v>
      </c>
      <c r="B52" s="12"/>
      <c r="C52" s="13"/>
      <c r="D52" s="13"/>
      <c r="E52" s="13"/>
      <c r="F52" s="13"/>
      <c r="G52" s="14"/>
      <c r="H52" s="10">
        <f>SUM(Tabelle256[[#This Row],[Spalte2]:[Spalte7]])</f>
        <v>0</v>
      </c>
      <c r="I52" s="16"/>
      <c r="J52" s="13"/>
      <c r="K52" s="13"/>
      <c r="L52" s="13"/>
      <c r="M52" s="13"/>
      <c r="N52" s="14"/>
      <c r="O52" s="10">
        <f>SUM(Tabelle256[[#This Row],[Spalte9]:[Spalte14]])</f>
        <v>0</v>
      </c>
      <c r="P52" s="16"/>
      <c r="Q52" s="13"/>
      <c r="R52" s="13"/>
      <c r="S52" s="13"/>
      <c r="T52" s="13"/>
      <c r="U52" s="14"/>
      <c r="V52" s="31">
        <f>SUM(Tabelle256[[#This Row],[Spalte16]:[Spalte21]])</f>
        <v>0</v>
      </c>
    </row>
    <row r="53" spans="1:22" x14ac:dyDescent="0.3">
      <c r="A53" s="28" t="s">
        <v>65</v>
      </c>
      <c r="B53" s="12"/>
      <c r="C53" s="13"/>
      <c r="D53" s="13"/>
      <c r="E53" s="13"/>
      <c r="F53" s="13"/>
      <c r="G53" s="14"/>
      <c r="H53" s="10">
        <f>SUM(Tabelle256[[#This Row],[Spalte2]:[Spalte7]])</f>
        <v>0</v>
      </c>
      <c r="I53" s="16"/>
      <c r="J53" s="13"/>
      <c r="K53" s="13"/>
      <c r="L53" s="13"/>
      <c r="M53" s="13"/>
      <c r="N53" s="14"/>
      <c r="O53" s="10">
        <f>SUM(Tabelle256[[#This Row],[Spalte9]:[Spalte14]])</f>
        <v>0</v>
      </c>
      <c r="P53" s="16"/>
      <c r="Q53" s="13"/>
      <c r="R53" s="13"/>
      <c r="S53" s="13"/>
      <c r="T53" s="13"/>
      <c r="U53" s="14"/>
      <c r="V53" s="31">
        <f>SUM(Tabelle256[[#This Row],[Spalte16]:[Spalte21]])</f>
        <v>0</v>
      </c>
    </row>
    <row r="54" spans="1:22" x14ac:dyDescent="0.3">
      <c r="A54" s="28" t="s">
        <v>66</v>
      </c>
      <c r="B54" s="12"/>
      <c r="C54" s="13"/>
      <c r="D54" s="13"/>
      <c r="E54" s="13"/>
      <c r="F54" s="13"/>
      <c r="G54" s="14"/>
      <c r="H54" s="10">
        <f>SUM(Tabelle256[[#This Row],[Spalte2]:[Spalte7]])</f>
        <v>0</v>
      </c>
      <c r="I54" s="16"/>
      <c r="J54" s="13"/>
      <c r="K54" s="13"/>
      <c r="L54" s="13">
        <v>1</v>
      </c>
      <c r="M54" s="13">
        <v>1</v>
      </c>
      <c r="N54" s="14"/>
      <c r="O54" s="10">
        <f>SUM(Tabelle256[[#This Row],[Spalte9]:[Spalte14]])</f>
        <v>2</v>
      </c>
      <c r="P54" s="16"/>
      <c r="Q54" s="13"/>
      <c r="R54" s="13"/>
      <c r="S54" s="13"/>
      <c r="T54" s="13"/>
      <c r="U54" s="14"/>
      <c r="V54" s="31">
        <f>SUM(Tabelle256[[#This Row],[Spalte16]:[Spalte21]])</f>
        <v>0</v>
      </c>
    </row>
    <row r="55" spans="1:22" ht="14.4" customHeight="1" x14ac:dyDescent="0.3">
      <c r="A55" s="29" t="s">
        <v>67</v>
      </c>
      <c r="B55" s="12"/>
      <c r="C55" s="13"/>
      <c r="D55" s="13"/>
      <c r="E55" s="13"/>
      <c r="F55" s="13"/>
      <c r="G55" s="14"/>
      <c r="H55" s="10">
        <f>SUM(Tabelle256[[#This Row],[Spalte2]:[Spalte7]])</f>
        <v>0</v>
      </c>
      <c r="I55" s="16"/>
      <c r="J55" s="13"/>
      <c r="K55" s="13"/>
      <c r="L55" s="13">
        <v>6</v>
      </c>
      <c r="M55" s="13"/>
      <c r="N55" s="14">
        <v>21</v>
      </c>
      <c r="O55" s="10">
        <f>SUM(Tabelle256[[#This Row],[Spalte9]:[Spalte14]])</f>
        <v>27</v>
      </c>
      <c r="P55" s="16"/>
      <c r="Q55" s="13"/>
      <c r="R55" s="13"/>
      <c r="S55" s="13">
        <v>3</v>
      </c>
      <c r="T55" s="13"/>
      <c r="U55" s="14"/>
      <c r="V55" s="31">
        <f>SUM(Tabelle256[[#This Row],[Spalte16]:[Spalte21]])</f>
        <v>3</v>
      </c>
    </row>
    <row r="56" spans="1:22" x14ac:dyDescent="0.3">
      <c r="A56" s="28" t="s">
        <v>68</v>
      </c>
      <c r="B56" s="12"/>
      <c r="C56" s="13"/>
      <c r="D56" s="13"/>
      <c r="E56" s="13"/>
      <c r="F56" s="13"/>
      <c r="G56" s="14"/>
      <c r="H56" s="10">
        <f>SUM(Tabelle256[[#This Row],[Spalte2]:[Spalte7]])</f>
        <v>0</v>
      </c>
      <c r="I56" s="16"/>
      <c r="J56" s="13"/>
      <c r="K56" s="13"/>
      <c r="L56" s="13"/>
      <c r="M56" s="13"/>
      <c r="N56" s="14"/>
      <c r="O56" s="10">
        <f>SUM(Tabelle256[[#This Row],[Spalte9]:[Spalte14]])</f>
        <v>0</v>
      </c>
      <c r="P56" s="16"/>
      <c r="Q56" s="13">
        <v>1</v>
      </c>
      <c r="R56" s="13"/>
      <c r="S56" s="13"/>
      <c r="T56" s="13"/>
      <c r="U56" s="14"/>
      <c r="V56" s="31">
        <f>SUM(Tabelle256[[#This Row],[Spalte16]:[Spalte21]])</f>
        <v>1</v>
      </c>
    </row>
    <row r="57" spans="1:22" x14ac:dyDescent="0.3">
      <c r="A57" s="28" t="s">
        <v>69</v>
      </c>
      <c r="B57" s="12"/>
      <c r="C57" s="13">
        <v>1</v>
      </c>
      <c r="D57" s="13">
        <v>2</v>
      </c>
      <c r="E57" s="13">
        <v>1</v>
      </c>
      <c r="F57" s="13"/>
      <c r="G57" s="14"/>
      <c r="H57" s="10">
        <f>SUM(Tabelle256[[#This Row],[Spalte2]:[Spalte7]])</f>
        <v>4</v>
      </c>
      <c r="I57" s="16"/>
      <c r="J57" s="13"/>
      <c r="K57" s="13"/>
      <c r="L57" s="13"/>
      <c r="M57" s="13"/>
      <c r="N57" s="14"/>
      <c r="O57" s="10">
        <f>SUM(Tabelle256[[#This Row],[Spalte9]:[Spalte14]])</f>
        <v>0</v>
      </c>
      <c r="P57" s="16"/>
      <c r="Q57" s="13"/>
      <c r="R57" s="13"/>
      <c r="S57" s="13"/>
      <c r="T57" s="13"/>
      <c r="U57" s="14"/>
      <c r="V57" s="31">
        <f>SUM(Tabelle256[[#This Row],[Spalte16]:[Spalte21]])</f>
        <v>0</v>
      </c>
    </row>
    <row r="58" spans="1:22" x14ac:dyDescent="0.3">
      <c r="A58" s="28" t="s">
        <v>70</v>
      </c>
      <c r="B58" s="12">
        <v>1</v>
      </c>
      <c r="C58" s="13">
        <v>6</v>
      </c>
      <c r="D58" s="13">
        <v>3</v>
      </c>
      <c r="E58" s="13">
        <v>2</v>
      </c>
      <c r="F58" s="13"/>
      <c r="G58" s="14"/>
      <c r="H58" s="10">
        <f>SUM(Tabelle256[[#This Row],[Spalte2]:[Spalte7]])</f>
        <v>12</v>
      </c>
      <c r="I58" s="16"/>
      <c r="J58" s="13"/>
      <c r="K58" s="13"/>
      <c r="L58" s="13"/>
      <c r="M58" s="13"/>
      <c r="N58" s="14"/>
      <c r="O58" s="10">
        <f>SUM(Tabelle256[[#This Row],[Spalte9]:[Spalte14]])</f>
        <v>0</v>
      </c>
      <c r="P58" s="16"/>
      <c r="Q58" s="13"/>
      <c r="R58" s="13"/>
      <c r="S58" s="13"/>
      <c r="T58" s="13"/>
      <c r="U58" s="14"/>
      <c r="V58" s="31">
        <f>SUM(Tabelle256[[#This Row],[Spalte16]:[Spalte21]])</f>
        <v>0</v>
      </c>
    </row>
    <row r="59" spans="1:22" x14ac:dyDescent="0.3">
      <c r="A59" s="28" t="s">
        <v>71</v>
      </c>
      <c r="B59" s="12"/>
      <c r="C59" s="13">
        <v>1</v>
      </c>
      <c r="D59" s="13"/>
      <c r="E59" s="13"/>
      <c r="F59" s="13"/>
      <c r="G59" s="14">
        <v>7</v>
      </c>
      <c r="H59" s="10">
        <f>SUM(Tabelle256[[#This Row],[Spalte2]:[Spalte7]])</f>
        <v>8</v>
      </c>
      <c r="I59" s="16">
        <v>2</v>
      </c>
      <c r="J59" s="13"/>
      <c r="K59" s="13">
        <v>12</v>
      </c>
      <c r="L59" s="13">
        <v>12</v>
      </c>
      <c r="M59" s="13"/>
      <c r="N59" s="14">
        <v>14</v>
      </c>
      <c r="O59" s="10">
        <f>SUM(Tabelle256[[#This Row],[Spalte9]:[Spalte14]])</f>
        <v>40</v>
      </c>
      <c r="P59" s="16">
        <v>6</v>
      </c>
      <c r="Q59" s="13">
        <v>3</v>
      </c>
      <c r="R59" s="13"/>
      <c r="S59" s="13"/>
      <c r="T59" s="13">
        <v>21</v>
      </c>
      <c r="U59" s="14"/>
      <c r="V59" s="31">
        <f>SUM(Tabelle256[[#This Row],[Spalte16]:[Spalte21]])</f>
        <v>30</v>
      </c>
    </row>
    <row r="60" spans="1:22" x14ac:dyDescent="0.3">
      <c r="A60" s="28" t="s">
        <v>72</v>
      </c>
      <c r="B60" s="12"/>
      <c r="C60" s="13"/>
      <c r="D60" s="13"/>
      <c r="E60" s="13"/>
      <c r="F60" s="13">
        <v>1</v>
      </c>
      <c r="G60" s="14">
        <v>3</v>
      </c>
      <c r="H60" s="10">
        <f>SUM(Tabelle256[[#This Row],[Spalte2]:[Spalte7]])</f>
        <v>4</v>
      </c>
      <c r="I60" s="16"/>
      <c r="J60" s="13"/>
      <c r="K60" s="13"/>
      <c r="L60" s="13">
        <v>2</v>
      </c>
      <c r="M60" s="13">
        <v>16</v>
      </c>
      <c r="N60" s="14">
        <v>5</v>
      </c>
      <c r="O60" s="10">
        <f>SUM(Tabelle256[[#This Row],[Spalte9]:[Spalte14]])</f>
        <v>23</v>
      </c>
      <c r="P60" s="16"/>
      <c r="Q60" s="13"/>
      <c r="R60" s="13"/>
      <c r="S60" s="13"/>
      <c r="T60" s="13"/>
      <c r="U60" s="14"/>
      <c r="V60" s="31">
        <f>SUM(Tabelle256[[#This Row],[Spalte16]:[Spalte21]])</f>
        <v>0</v>
      </c>
    </row>
    <row r="61" spans="1:22" x14ac:dyDescent="0.3">
      <c r="A61" s="28" t="s">
        <v>73</v>
      </c>
      <c r="B61" s="12"/>
      <c r="C61" s="13"/>
      <c r="D61" s="13"/>
      <c r="E61" s="13"/>
      <c r="F61" s="13">
        <v>1</v>
      </c>
      <c r="G61" s="14"/>
      <c r="H61" s="10">
        <f>SUM(Tabelle256[[#This Row],[Spalte2]:[Spalte7]])</f>
        <v>1</v>
      </c>
      <c r="I61" s="16"/>
      <c r="J61" s="13"/>
      <c r="K61" s="13">
        <v>1</v>
      </c>
      <c r="L61" s="13"/>
      <c r="M61" s="13">
        <v>1</v>
      </c>
      <c r="N61" s="14"/>
      <c r="O61" s="10">
        <f>SUM(Tabelle256[[#This Row],[Spalte9]:[Spalte14]])</f>
        <v>2</v>
      </c>
      <c r="P61" s="16">
        <v>1</v>
      </c>
      <c r="Q61" s="13"/>
      <c r="R61" s="13"/>
      <c r="S61" s="13"/>
      <c r="T61" s="13"/>
      <c r="U61" s="14"/>
      <c r="V61" s="31">
        <f>SUM(Tabelle256[[#This Row],[Spalte16]:[Spalte21]])</f>
        <v>1</v>
      </c>
    </row>
    <row r="62" spans="1:22" x14ac:dyDescent="0.3">
      <c r="A62" s="28" t="s">
        <v>74</v>
      </c>
      <c r="B62" s="12"/>
      <c r="C62" s="13">
        <v>1</v>
      </c>
      <c r="D62" s="13"/>
      <c r="E62" s="13"/>
      <c r="F62" s="13"/>
      <c r="G62" s="14"/>
      <c r="H62" s="10">
        <f>SUM(Tabelle256[[#This Row],[Spalte2]:[Spalte7]])</f>
        <v>1</v>
      </c>
      <c r="I62" s="16"/>
      <c r="J62" s="13"/>
      <c r="K62" s="13">
        <v>2</v>
      </c>
      <c r="L62" s="13">
        <v>13</v>
      </c>
      <c r="M62" s="13">
        <v>28</v>
      </c>
      <c r="N62" s="14">
        <v>4</v>
      </c>
      <c r="O62" s="10">
        <f>SUM(Tabelle256[[#This Row],[Spalte9]:[Spalte14]])</f>
        <v>47</v>
      </c>
      <c r="P62" s="16"/>
      <c r="Q62" s="13">
        <v>1</v>
      </c>
      <c r="R62" s="13"/>
      <c r="S62" s="13"/>
      <c r="T62" s="13"/>
      <c r="U62" s="14"/>
      <c r="V62" s="31">
        <f>SUM(Tabelle256[[#This Row],[Spalte16]:[Spalte21]])</f>
        <v>1</v>
      </c>
    </row>
    <row r="63" spans="1:22" x14ac:dyDescent="0.3">
      <c r="A63" s="28" t="s">
        <v>75</v>
      </c>
      <c r="B63" s="12"/>
      <c r="C63" s="13"/>
      <c r="D63" s="13"/>
      <c r="E63" s="13"/>
      <c r="F63" s="13"/>
      <c r="G63" s="14"/>
      <c r="H63" s="10">
        <f>SUM(Tabelle256[[#This Row],[Spalte2]:[Spalte7]])</f>
        <v>0</v>
      </c>
      <c r="I63" s="16"/>
      <c r="J63" s="13"/>
      <c r="K63" s="13"/>
      <c r="L63" s="13"/>
      <c r="M63" s="13"/>
      <c r="N63" s="14"/>
      <c r="O63" s="10">
        <f>SUM(Tabelle256[[#This Row],[Spalte9]:[Spalte14]])</f>
        <v>0</v>
      </c>
      <c r="P63" s="16"/>
      <c r="Q63" s="13"/>
      <c r="R63" s="13"/>
      <c r="S63" s="13"/>
      <c r="T63" s="13"/>
      <c r="U63" s="14"/>
      <c r="V63" s="31">
        <f>SUM(Tabelle256[[#This Row],[Spalte16]:[Spalte21]])</f>
        <v>0</v>
      </c>
    </row>
    <row r="64" spans="1:22" x14ac:dyDescent="0.3">
      <c r="A64" s="28" t="s">
        <v>76</v>
      </c>
      <c r="B64" s="12">
        <v>5</v>
      </c>
      <c r="C64" s="13"/>
      <c r="D64" s="13">
        <v>2</v>
      </c>
      <c r="E64" s="13"/>
      <c r="F64" s="13">
        <v>2</v>
      </c>
      <c r="G64" s="14"/>
      <c r="H64" s="10">
        <f>SUM(Tabelle256[[#This Row],[Spalte2]:[Spalte7]])</f>
        <v>9</v>
      </c>
      <c r="I64" s="16"/>
      <c r="J64" s="13"/>
      <c r="K64" s="13"/>
      <c r="L64" s="13"/>
      <c r="M64" s="13"/>
      <c r="N64" s="14"/>
      <c r="O64" s="10">
        <f>SUM(Tabelle256[[#This Row],[Spalte9]:[Spalte14]])</f>
        <v>0</v>
      </c>
      <c r="P64" s="16"/>
      <c r="Q64" s="13"/>
      <c r="R64" s="13"/>
      <c r="S64" s="13"/>
      <c r="T64" s="13"/>
      <c r="U64" s="14"/>
      <c r="V64" s="31">
        <f>SUM(Tabelle256[[#This Row],[Spalte16]:[Spalte21]])</f>
        <v>0</v>
      </c>
    </row>
    <row r="65" spans="1:22" x14ac:dyDescent="0.3">
      <c r="A65" s="28" t="s">
        <v>77</v>
      </c>
      <c r="B65" s="12"/>
      <c r="C65" s="13"/>
      <c r="D65" s="13"/>
      <c r="E65" s="13"/>
      <c r="F65" s="13"/>
      <c r="G65" s="14"/>
      <c r="H65" s="10">
        <f>SUM(Tabelle256[[#This Row],[Spalte2]:[Spalte7]])</f>
        <v>0</v>
      </c>
      <c r="I65" s="16"/>
      <c r="J65" s="13"/>
      <c r="K65" s="13"/>
      <c r="L65" s="13"/>
      <c r="M65" s="13"/>
      <c r="N65" s="14"/>
      <c r="O65" s="10">
        <f>SUM(Tabelle256[[#This Row],[Spalte9]:[Spalte14]])</f>
        <v>0</v>
      </c>
      <c r="P65" s="16"/>
      <c r="Q65" s="13"/>
      <c r="R65" s="13"/>
      <c r="S65" s="13"/>
      <c r="T65" s="13"/>
      <c r="U65" s="14"/>
      <c r="V65" s="31">
        <f>SUM(Tabelle256[[#This Row],[Spalte16]:[Spalte21]])</f>
        <v>0</v>
      </c>
    </row>
    <row r="66" spans="1:22" x14ac:dyDescent="0.3">
      <c r="A66" s="28" t="s">
        <v>775</v>
      </c>
      <c r="B66" s="12"/>
      <c r="C66" s="13"/>
      <c r="D66" s="13"/>
      <c r="E66" s="13"/>
      <c r="F66" s="13"/>
      <c r="G66" s="14"/>
      <c r="H66" s="10">
        <f>SUM(Tabelle256[[#This Row],[Spalte2]:[Spalte7]])</f>
        <v>0</v>
      </c>
      <c r="I66" s="16"/>
      <c r="J66" s="13">
        <v>1</v>
      </c>
      <c r="K66" s="13"/>
      <c r="L66" s="13"/>
      <c r="M66" s="13"/>
      <c r="N66" s="14"/>
      <c r="O66" s="10">
        <f>SUM(Tabelle256[[#This Row],[Spalte9]:[Spalte14]])</f>
        <v>1</v>
      </c>
      <c r="P66" s="16"/>
      <c r="Q66" s="13"/>
      <c r="R66" s="13"/>
      <c r="S66" s="13"/>
      <c r="T66" s="13"/>
      <c r="U66" s="14"/>
      <c r="V66" s="31">
        <f>SUM(Tabelle256[[#This Row],[Spalte16]:[Spalte21]])</f>
        <v>0</v>
      </c>
    </row>
    <row r="67" spans="1:22" x14ac:dyDescent="0.3">
      <c r="A67" s="28" t="s">
        <v>100</v>
      </c>
      <c r="B67" s="12"/>
      <c r="C67" s="13"/>
      <c r="D67" s="13"/>
      <c r="E67" s="13"/>
      <c r="F67" s="13">
        <v>2</v>
      </c>
      <c r="G67" s="14"/>
      <c r="H67" s="10">
        <f>SUM(Tabelle256[[#This Row],[Spalte2]:[Spalte7]])</f>
        <v>2</v>
      </c>
      <c r="I67" s="16"/>
      <c r="J67" s="13"/>
      <c r="K67" s="13"/>
      <c r="L67" s="13"/>
      <c r="M67" s="13"/>
      <c r="N67" s="14"/>
      <c r="O67" s="10">
        <f>SUM(Tabelle256[[#This Row],[Spalte9]:[Spalte14]])</f>
        <v>0</v>
      </c>
      <c r="P67" s="16"/>
      <c r="Q67" s="13"/>
      <c r="R67" s="13"/>
      <c r="S67" s="13"/>
      <c r="T67" s="13"/>
      <c r="U67" s="14"/>
      <c r="V67" s="31">
        <f>SUM(Tabelle256[[#This Row],[Spalte16]:[Spalte21]])</f>
        <v>0</v>
      </c>
    </row>
    <row r="68" spans="1:22" x14ac:dyDescent="0.3">
      <c r="A68" s="28" t="s">
        <v>78</v>
      </c>
      <c r="B68" s="12"/>
      <c r="C68" s="13"/>
      <c r="D68" s="13"/>
      <c r="E68" s="13"/>
      <c r="F68" s="13"/>
      <c r="G68" s="14"/>
      <c r="H68" s="10">
        <f>SUM(Tabelle256[[#This Row],[Spalte2]:[Spalte7]])</f>
        <v>0</v>
      </c>
      <c r="I68" s="16"/>
      <c r="J68" s="13"/>
      <c r="K68" s="13">
        <v>2</v>
      </c>
      <c r="L68" s="13"/>
      <c r="M68" s="13"/>
      <c r="N68" s="14"/>
      <c r="O68" s="10">
        <f>SUM(Tabelle256[[#This Row],[Spalte9]:[Spalte14]])</f>
        <v>2</v>
      </c>
      <c r="P68" s="16"/>
      <c r="Q68" s="13"/>
      <c r="R68" s="13"/>
      <c r="S68" s="13"/>
      <c r="T68" s="13"/>
      <c r="U68" s="14"/>
      <c r="V68" s="31">
        <f>SUM(Tabelle256[[#This Row],[Spalte16]:[Spalte21]])</f>
        <v>0</v>
      </c>
    </row>
    <row r="69" spans="1:22" x14ac:dyDescent="0.3">
      <c r="A69" s="28" t="s">
        <v>79</v>
      </c>
      <c r="B69" s="12"/>
      <c r="C69" s="13">
        <v>1</v>
      </c>
      <c r="D69" s="13">
        <v>1</v>
      </c>
      <c r="E69" s="13"/>
      <c r="F69" s="13"/>
      <c r="G69" s="14"/>
      <c r="H69" s="10">
        <f>SUM(Tabelle256[[#This Row],[Spalte2]:[Spalte7]])</f>
        <v>2</v>
      </c>
      <c r="I69" s="16"/>
      <c r="J69" s="13"/>
      <c r="K69" s="13">
        <v>2</v>
      </c>
      <c r="L69" s="13"/>
      <c r="M69" s="13"/>
      <c r="N69" s="14"/>
      <c r="O69" s="10">
        <f>SUM(Tabelle256[[#This Row],[Spalte9]:[Spalte14]])</f>
        <v>2</v>
      </c>
      <c r="P69" s="16">
        <v>14</v>
      </c>
      <c r="Q69" s="13">
        <v>10</v>
      </c>
      <c r="R69" s="13"/>
      <c r="S69" s="13"/>
      <c r="T69" s="13"/>
      <c r="U69" s="14"/>
      <c r="V69" s="31">
        <f>SUM(Tabelle256[[#This Row],[Spalte16]:[Spalte21]])</f>
        <v>24</v>
      </c>
    </row>
    <row r="70" spans="1:22" x14ac:dyDescent="0.3">
      <c r="A70" s="28" t="s">
        <v>80</v>
      </c>
      <c r="B70" s="12">
        <v>2</v>
      </c>
      <c r="C70" s="13"/>
      <c r="D70" s="13">
        <v>1</v>
      </c>
      <c r="E70" s="13"/>
      <c r="F70" s="13"/>
      <c r="G70" s="14"/>
      <c r="H70" s="10">
        <f>SUM(Tabelle256[[#This Row],[Spalte2]:[Spalte7]])</f>
        <v>3</v>
      </c>
      <c r="I70" s="16"/>
      <c r="J70" s="13"/>
      <c r="K70" s="13">
        <v>2</v>
      </c>
      <c r="L70" s="13"/>
      <c r="M70" s="13"/>
      <c r="N70" s="14"/>
      <c r="O70" s="10">
        <f>SUM(Tabelle256[[#This Row],[Spalte9]:[Spalte14]])</f>
        <v>2</v>
      </c>
      <c r="P70" s="16"/>
      <c r="Q70" s="13">
        <v>1</v>
      </c>
      <c r="R70" s="13"/>
      <c r="S70" s="13"/>
      <c r="T70" s="13"/>
      <c r="U70" s="14"/>
      <c r="V70" s="31">
        <f>SUM(Tabelle256[[#This Row],[Spalte16]:[Spalte21]])</f>
        <v>1</v>
      </c>
    </row>
    <row r="71" spans="1:22" x14ac:dyDescent="0.3">
      <c r="A71" s="28" t="s">
        <v>101</v>
      </c>
      <c r="B71" s="12"/>
      <c r="C71" s="13"/>
      <c r="D71" s="13"/>
      <c r="E71" s="13"/>
      <c r="F71" s="13"/>
      <c r="G71" s="14"/>
      <c r="H71" s="10">
        <f>SUM(Tabelle256[[#This Row],[Spalte2]:[Spalte7]])</f>
        <v>0</v>
      </c>
      <c r="I71" s="16"/>
      <c r="J71" s="13"/>
      <c r="K71" s="13"/>
      <c r="L71" s="13"/>
      <c r="M71" s="13"/>
      <c r="N71" s="14"/>
      <c r="O71" s="10">
        <f>SUM(Tabelle256[[#This Row],[Spalte9]:[Spalte14]])</f>
        <v>0</v>
      </c>
      <c r="P71" s="16"/>
      <c r="Q71" s="13"/>
      <c r="R71" s="13"/>
      <c r="S71" s="13"/>
      <c r="T71" s="13"/>
      <c r="U71" s="14"/>
      <c r="V71" s="31">
        <f>SUM(Tabelle256[[#This Row],[Spalte16]:[Spalte21]])</f>
        <v>0</v>
      </c>
    </row>
    <row r="72" spans="1:22" x14ac:dyDescent="0.3">
      <c r="A72" s="28" t="s">
        <v>81</v>
      </c>
      <c r="B72" s="12"/>
      <c r="C72" s="13"/>
      <c r="D72" s="13"/>
      <c r="E72" s="13"/>
      <c r="F72" s="13"/>
      <c r="G72" s="14">
        <v>1</v>
      </c>
      <c r="H72" s="10">
        <f>SUM(Tabelle256[[#This Row],[Spalte2]:[Spalte7]])</f>
        <v>1</v>
      </c>
      <c r="I72" s="16"/>
      <c r="J72" s="13"/>
      <c r="K72" s="13"/>
      <c r="L72" s="13"/>
      <c r="M72" s="13"/>
      <c r="N72" s="14"/>
      <c r="O72" s="10">
        <f>SUM(Tabelle256[[#This Row],[Spalte9]:[Spalte14]])</f>
        <v>0</v>
      </c>
      <c r="P72" s="16"/>
      <c r="Q72" s="13"/>
      <c r="R72" s="13"/>
      <c r="S72" s="13"/>
      <c r="T72" s="13"/>
      <c r="U72" s="14"/>
      <c r="V72" s="31">
        <f>SUM(Tabelle256[[#This Row],[Spalte16]:[Spalte21]])</f>
        <v>0</v>
      </c>
    </row>
    <row r="73" spans="1:22" x14ac:dyDescent="0.3">
      <c r="A73" s="28" t="s">
        <v>82</v>
      </c>
      <c r="B73" s="12"/>
      <c r="C73" s="13"/>
      <c r="D73" s="13"/>
      <c r="E73" s="13"/>
      <c r="F73" s="13"/>
      <c r="G73" s="14"/>
      <c r="H73" s="10">
        <f>SUM(Tabelle256[[#This Row],[Spalte2]:[Spalte7]])</f>
        <v>0</v>
      </c>
      <c r="I73" s="16"/>
      <c r="J73" s="13"/>
      <c r="K73" s="13"/>
      <c r="L73" s="13"/>
      <c r="M73" s="13"/>
      <c r="N73" s="14"/>
      <c r="O73" s="10">
        <f>SUM(Tabelle256[[#This Row],[Spalte9]:[Spalte14]])</f>
        <v>0</v>
      </c>
      <c r="P73" s="16"/>
      <c r="Q73" s="13"/>
      <c r="R73" s="13"/>
      <c r="S73" s="13"/>
      <c r="T73" s="13"/>
      <c r="U73" s="14"/>
      <c r="V73" s="31">
        <f>SUM(Tabelle256[[#This Row],[Spalte16]:[Spalte21]])</f>
        <v>0</v>
      </c>
    </row>
    <row r="74" spans="1:22" x14ac:dyDescent="0.3">
      <c r="A74" s="28" t="s">
        <v>83</v>
      </c>
      <c r="B74" s="12"/>
      <c r="C74" s="13"/>
      <c r="D74" s="13"/>
      <c r="E74" s="13"/>
      <c r="F74" s="13"/>
      <c r="G74" s="14"/>
      <c r="H74" s="10">
        <f>SUM(Tabelle256[[#This Row],[Spalte2]:[Spalte7]])</f>
        <v>0</v>
      </c>
      <c r="I74" s="16"/>
      <c r="J74" s="13"/>
      <c r="K74" s="13"/>
      <c r="L74" s="13"/>
      <c r="M74" s="13"/>
      <c r="N74" s="14"/>
      <c r="O74" s="10">
        <f>SUM(Tabelle256[[#This Row],[Spalte9]:[Spalte14]])</f>
        <v>0</v>
      </c>
      <c r="P74" s="16"/>
      <c r="Q74" s="13"/>
      <c r="R74" s="13"/>
      <c r="S74" s="13"/>
      <c r="T74" s="13"/>
      <c r="U74" s="14"/>
      <c r="V74" s="31">
        <f>SUM(Tabelle256[[#This Row],[Spalte16]:[Spalte21]])</f>
        <v>0</v>
      </c>
    </row>
    <row r="75" spans="1:22" ht="13.8" customHeight="1" x14ac:dyDescent="0.3">
      <c r="A75" s="29" t="s">
        <v>84</v>
      </c>
      <c r="B75" s="12"/>
      <c r="C75" s="13"/>
      <c r="D75" s="13"/>
      <c r="E75" s="13"/>
      <c r="F75" s="13"/>
      <c r="G75" s="14"/>
      <c r="H75" s="10">
        <f>SUM(Tabelle256[[#This Row],[Spalte2]:[Spalte7]])</f>
        <v>0</v>
      </c>
      <c r="I75" s="16"/>
      <c r="J75" s="13"/>
      <c r="K75" s="13"/>
      <c r="L75" s="13"/>
      <c r="M75" s="13"/>
      <c r="N75" s="14"/>
      <c r="O75" s="10">
        <f>SUM(Tabelle256[[#This Row],[Spalte9]:[Spalte14]])</f>
        <v>0</v>
      </c>
      <c r="P75" s="16"/>
      <c r="Q75" s="13"/>
      <c r="R75" s="13"/>
      <c r="S75" s="13"/>
      <c r="T75" s="13">
        <v>4</v>
      </c>
      <c r="U75" s="14"/>
      <c r="V75" s="31">
        <f>SUM(Tabelle256[[#This Row],[Spalte16]:[Spalte21]])</f>
        <v>4</v>
      </c>
    </row>
    <row r="76" spans="1:22" x14ac:dyDescent="0.3">
      <c r="A76" s="28" t="s">
        <v>85</v>
      </c>
      <c r="B76" s="12"/>
      <c r="C76" s="13"/>
      <c r="D76" s="13"/>
      <c r="E76" s="13"/>
      <c r="F76" s="13"/>
      <c r="G76" s="14"/>
      <c r="H76" s="10">
        <f>SUM(Tabelle256[[#This Row],[Spalte2]:[Spalte7]])</f>
        <v>0</v>
      </c>
      <c r="I76" s="16"/>
      <c r="J76" s="13"/>
      <c r="K76" s="13">
        <v>2</v>
      </c>
      <c r="L76" s="13"/>
      <c r="M76" s="13"/>
      <c r="N76" s="14"/>
      <c r="O76" s="10">
        <f>SUM(Tabelle256[[#This Row],[Spalte9]:[Spalte14]])</f>
        <v>2</v>
      </c>
      <c r="P76" s="16"/>
      <c r="Q76" s="13"/>
      <c r="R76" s="13"/>
      <c r="S76" s="13">
        <v>2</v>
      </c>
      <c r="T76" s="13">
        <v>1</v>
      </c>
      <c r="U76" s="14"/>
      <c r="V76" s="31">
        <f>SUM(Tabelle256[[#This Row],[Spalte16]:[Spalte21]])</f>
        <v>3</v>
      </c>
    </row>
    <row r="77" spans="1:22" x14ac:dyDescent="0.3">
      <c r="A77" s="28" t="s">
        <v>86</v>
      </c>
      <c r="B77" s="12"/>
      <c r="C77" s="13"/>
      <c r="D77" s="13"/>
      <c r="E77" s="13"/>
      <c r="F77" s="13"/>
      <c r="G77" s="14"/>
      <c r="H77" s="10">
        <f>SUM(Tabelle256[[#This Row],[Spalte2]:[Spalte7]])</f>
        <v>0</v>
      </c>
      <c r="I77" s="16"/>
      <c r="J77" s="13"/>
      <c r="K77" s="13"/>
      <c r="L77" s="13"/>
      <c r="M77" s="13"/>
      <c r="N77" s="14"/>
      <c r="O77" s="10">
        <f>SUM(Tabelle256[[#This Row],[Spalte9]:[Spalte14]])</f>
        <v>0</v>
      </c>
      <c r="P77" s="16"/>
      <c r="Q77" s="13"/>
      <c r="R77" s="13"/>
      <c r="S77" s="13"/>
      <c r="T77" s="13"/>
      <c r="U77" s="14"/>
      <c r="V77" s="31">
        <f>SUM(Tabelle256[[#This Row],[Spalte16]:[Spalte21]])</f>
        <v>0</v>
      </c>
    </row>
    <row r="78" spans="1:22" x14ac:dyDescent="0.3">
      <c r="A78" s="28" t="s">
        <v>102</v>
      </c>
      <c r="B78" s="12"/>
      <c r="C78" s="13"/>
      <c r="D78" s="13"/>
      <c r="E78" s="13"/>
      <c r="F78" s="13"/>
      <c r="G78" s="14"/>
      <c r="H78" s="10">
        <f>SUM(Tabelle256[[#This Row],[Spalte2]:[Spalte7]])</f>
        <v>0</v>
      </c>
      <c r="I78" s="16"/>
      <c r="J78" s="13"/>
      <c r="K78" s="13"/>
      <c r="L78" s="13"/>
      <c r="M78" s="13"/>
      <c r="N78" s="14"/>
      <c r="O78" s="10">
        <f>SUM(Tabelle256[[#This Row],[Spalte9]:[Spalte14]])</f>
        <v>0</v>
      </c>
      <c r="P78" s="16"/>
      <c r="Q78" s="13"/>
      <c r="R78" s="13"/>
      <c r="S78" s="13"/>
      <c r="T78" s="13"/>
      <c r="U78" s="14"/>
      <c r="V78" s="31">
        <f>SUM(Tabelle256[[#This Row],[Spalte16]:[Spalte21]])</f>
        <v>0</v>
      </c>
    </row>
    <row r="79" spans="1:22" x14ac:dyDescent="0.3">
      <c r="A79" s="28" t="s">
        <v>103</v>
      </c>
      <c r="B79" s="12"/>
      <c r="C79" s="13"/>
      <c r="D79" s="13"/>
      <c r="E79" s="13"/>
      <c r="F79" s="13"/>
      <c r="G79" s="14"/>
      <c r="H79" s="10">
        <f>SUM(Tabelle256[[#This Row],[Spalte2]:[Spalte7]])</f>
        <v>0</v>
      </c>
      <c r="I79" s="16"/>
      <c r="J79" s="13"/>
      <c r="K79" s="13"/>
      <c r="L79" s="13"/>
      <c r="M79" s="13"/>
      <c r="N79" s="14"/>
      <c r="O79" s="10">
        <f>SUM(Tabelle256[[#This Row],[Spalte9]:[Spalte14]])</f>
        <v>0</v>
      </c>
      <c r="P79" s="16">
        <v>1</v>
      </c>
      <c r="Q79" s="13"/>
      <c r="R79" s="13"/>
      <c r="S79" s="13"/>
      <c r="T79" s="13"/>
      <c r="U79" s="14"/>
      <c r="V79" s="31">
        <f>SUM(Tabelle256[[#This Row],[Spalte16]:[Spalte21]])</f>
        <v>1</v>
      </c>
    </row>
    <row r="80" spans="1:22" x14ac:dyDescent="0.3">
      <c r="A80" s="28" t="s">
        <v>87</v>
      </c>
      <c r="B80" s="12">
        <v>2</v>
      </c>
      <c r="C80" s="13"/>
      <c r="D80" s="13"/>
      <c r="E80" s="13"/>
      <c r="F80" s="13"/>
      <c r="G80" s="14"/>
      <c r="H80" s="10">
        <f>SUM(Tabelle256[[#This Row],[Spalte2]:[Spalte7]])</f>
        <v>2</v>
      </c>
      <c r="I80" s="16"/>
      <c r="J80" s="13">
        <v>1</v>
      </c>
      <c r="K80" s="13">
        <v>1</v>
      </c>
      <c r="L80" s="13"/>
      <c r="M80" s="13"/>
      <c r="N80" s="14"/>
      <c r="O80" s="10">
        <f>SUM(Tabelle256[[#This Row],[Spalte9]:[Spalte14]])</f>
        <v>2</v>
      </c>
      <c r="P80" s="16"/>
      <c r="Q80" s="13">
        <v>1</v>
      </c>
      <c r="R80" s="13">
        <v>2</v>
      </c>
      <c r="S80" s="13"/>
      <c r="T80" s="13"/>
      <c r="U80" s="14"/>
      <c r="V80" s="31">
        <f>SUM(Tabelle256[[#This Row],[Spalte16]:[Spalte21]])</f>
        <v>3</v>
      </c>
    </row>
    <row r="81" spans="1:22" x14ac:dyDescent="0.3">
      <c r="A81" s="28" t="s">
        <v>88</v>
      </c>
      <c r="B81" s="12">
        <v>1</v>
      </c>
      <c r="C81" s="13"/>
      <c r="D81" s="13">
        <v>2</v>
      </c>
      <c r="E81" s="13"/>
      <c r="F81" s="13"/>
      <c r="G81" s="14"/>
      <c r="H81" s="10">
        <f>SUM(Tabelle256[[#This Row],[Spalte2]:[Spalte7]])</f>
        <v>3</v>
      </c>
      <c r="I81" s="16"/>
      <c r="J81" s="13"/>
      <c r="K81" s="13"/>
      <c r="L81" s="13"/>
      <c r="M81" s="13"/>
      <c r="N81" s="14"/>
      <c r="O81" s="10">
        <f>SUM(Tabelle256[[#This Row],[Spalte9]:[Spalte14]])</f>
        <v>0</v>
      </c>
      <c r="P81" s="16"/>
      <c r="Q81" s="13"/>
      <c r="R81" s="13">
        <v>1</v>
      </c>
      <c r="S81" s="13"/>
      <c r="T81" s="13"/>
      <c r="U81" s="14"/>
      <c r="V81" s="31">
        <f>SUM(Tabelle256[[#This Row],[Spalte16]:[Spalte21]])</f>
        <v>1</v>
      </c>
    </row>
    <row r="82" spans="1:22" x14ac:dyDescent="0.3">
      <c r="A82" s="33" t="s">
        <v>89</v>
      </c>
      <c r="B82" s="34"/>
      <c r="C82" s="35"/>
      <c r="D82" s="35"/>
      <c r="E82" s="35"/>
      <c r="F82" s="35"/>
      <c r="G82" s="36"/>
      <c r="H82" s="10">
        <f>SUM(Tabelle256[[#This Row],[Spalte2]:[Spalte7]])</f>
        <v>0</v>
      </c>
      <c r="I82" s="38"/>
      <c r="J82" s="35"/>
      <c r="K82" s="35"/>
      <c r="L82" s="35"/>
      <c r="M82" s="35"/>
      <c r="N82" s="36"/>
      <c r="O82" s="10">
        <f>SUM(Tabelle256[[#This Row],[Spalte9]:[Spalte14]])</f>
        <v>0</v>
      </c>
      <c r="P82" s="38"/>
      <c r="Q82" s="35"/>
      <c r="R82" s="35"/>
      <c r="S82" s="35"/>
      <c r="T82" s="35"/>
      <c r="U82" s="36"/>
      <c r="V82" s="31">
        <f>SUM(Tabelle256[[#This Row],[Spalte16]:[Spalte21]])</f>
        <v>0</v>
      </c>
    </row>
    <row r="83" spans="1:22" x14ac:dyDescent="0.3">
      <c r="A83" s="17"/>
      <c r="B83" s="12"/>
      <c r="C83" s="13"/>
      <c r="D83" s="13"/>
      <c r="E83" s="13"/>
      <c r="F83" s="13"/>
      <c r="G83" s="14"/>
      <c r="H83" s="15"/>
      <c r="I83" s="16"/>
      <c r="J83" s="13"/>
      <c r="K83" s="13"/>
      <c r="L83" s="13"/>
      <c r="M83" s="13"/>
      <c r="N83" s="14"/>
      <c r="O83" s="15"/>
      <c r="P83" s="16"/>
      <c r="Q83" s="13"/>
      <c r="R83" s="13"/>
      <c r="S83" s="13"/>
      <c r="T83" s="13"/>
      <c r="U83" s="14"/>
      <c r="V83" s="15"/>
    </row>
    <row r="84" spans="1:22" x14ac:dyDescent="0.3">
      <c r="A84" s="17"/>
      <c r="B84" s="12"/>
      <c r="C84" s="13"/>
      <c r="D84" s="13"/>
      <c r="E84" s="13"/>
      <c r="F84" s="13"/>
      <c r="G84" s="14"/>
      <c r="H84" s="15"/>
      <c r="I84" s="16"/>
      <c r="J84" s="13"/>
      <c r="K84" s="13"/>
      <c r="L84" s="13"/>
      <c r="M84" s="13"/>
      <c r="N84" s="14"/>
      <c r="O84" s="15"/>
      <c r="P84" s="16"/>
      <c r="Q84" s="13"/>
      <c r="R84" s="13"/>
      <c r="S84" s="13"/>
      <c r="T84" s="13"/>
      <c r="U84" s="14"/>
      <c r="V84" s="15"/>
    </row>
    <row r="85" spans="1:22" x14ac:dyDescent="0.3">
      <c r="A85" s="17"/>
      <c r="B85" s="12"/>
      <c r="C85" s="13"/>
      <c r="D85" s="13"/>
      <c r="E85" s="13"/>
      <c r="F85" s="13"/>
      <c r="G85" s="14"/>
      <c r="H85" s="15"/>
      <c r="I85" s="16"/>
      <c r="J85" s="13"/>
      <c r="K85" s="13"/>
      <c r="L85" s="13"/>
      <c r="M85" s="13"/>
      <c r="N85" s="14"/>
      <c r="O85" s="15"/>
      <c r="P85" s="16"/>
      <c r="Q85" s="13"/>
      <c r="R85" s="13"/>
      <c r="S85" s="13"/>
      <c r="T85" s="13"/>
      <c r="U85" s="14"/>
      <c r="V85" s="15"/>
    </row>
    <row r="86" spans="1:22" x14ac:dyDescent="0.3">
      <c r="A86" s="17" t="s">
        <v>90</v>
      </c>
      <c r="B86" s="12">
        <f t="shared" ref="B86:V86" si="0">SUM(B5:B82)</f>
        <v>45</v>
      </c>
      <c r="C86" s="13">
        <f t="shared" si="0"/>
        <v>16</v>
      </c>
      <c r="D86" s="13">
        <f t="shared" si="0"/>
        <v>167</v>
      </c>
      <c r="E86" s="13">
        <f t="shared" si="0"/>
        <v>20</v>
      </c>
      <c r="F86" s="13">
        <f t="shared" si="0"/>
        <v>116</v>
      </c>
      <c r="G86" s="14">
        <f t="shared" si="0"/>
        <v>56</v>
      </c>
      <c r="H86" s="15">
        <f t="shared" si="0"/>
        <v>420</v>
      </c>
      <c r="I86" s="16">
        <f t="shared" si="0"/>
        <v>8</v>
      </c>
      <c r="J86" s="13">
        <f t="shared" si="0"/>
        <v>8</v>
      </c>
      <c r="K86" s="13">
        <f t="shared" si="0"/>
        <v>41</v>
      </c>
      <c r="L86" s="13">
        <f t="shared" si="0"/>
        <v>38</v>
      </c>
      <c r="M86" s="13">
        <f t="shared" si="0"/>
        <v>57</v>
      </c>
      <c r="N86" s="14">
        <f t="shared" si="0"/>
        <v>55</v>
      </c>
      <c r="O86" s="15">
        <f t="shared" si="0"/>
        <v>207</v>
      </c>
      <c r="P86" s="16">
        <f t="shared" si="0"/>
        <v>61</v>
      </c>
      <c r="Q86" s="13">
        <f t="shared" si="0"/>
        <v>46</v>
      </c>
      <c r="R86" s="13">
        <f t="shared" si="0"/>
        <v>31</v>
      </c>
      <c r="S86" s="13">
        <f t="shared" si="0"/>
        <v>10</v>
      </c>
      <c r="T86" s="13">
        <f t="shared" si="0"/>
        <v>50</v>
      </c>
      <c r="U86" s="14">
        <f t="shared" si="0"/>
        <v>3</v>
      </c>
      <c r="V86" s="15">
        <f t="shared" si="0"/>
        <v>201</v>
      </c>
    </row>
    <row r="87" spans="1:22" x14ac:dyDescent="0.3">
      <c r="A87" s="18" t="s">
        <v>112</v>
      </c>
      <c r="B87" s="40">
        <f>SUM(H86,O86,V86,AE86)</f>
        <v>828</v>
      </c>
      <c r="C87" s="13"/>
      <c r="D87" s="13"/>
      <c r="E87" s="13"/>
      <c r="F87" s="13"/>
      <c r="G87" s="14"/>
      <c r="H87" s="15"/>
      <c r="I87" s="16"/>
      <c r="J87" s="13"/>
      <c r="K87" s="13"/>
      <c r="L87" s="13"/>
      <c r="M87" s="13"/>
      <c r="N87" s="14"/>
      <c r="O87" s="15"/>
      <c r="P87" s="16"/>
      <c r="Q87" s="13"/>
      <c r="R87" s="13"/>
      <c r="S87" s="13"/>
      <c r="T87" s="13"/>
      <c r="U87" s="14"/>
      <c r="V87" s="15"/>
    </row>
    <row r="88" spans="1:22" x14ac:dyDescent="0.3">
      <c r="A88" s="17"/>
      <c r="B88" s="12"/>
      <c r="C88" s="13"/>
      <c r="D88" s="13"/>
      <c r="E88" s="13"/>
      <c r="F88" s="13"/>
      <c r="G88" s="14"/>
      <c r="H88" s="15"/>
      <c r="I88" s="16"/>
      <c r="J88" s="13"/>
      <c r="K88" s="13"/>
      <c r="L88" s="13"/>
      <c r="M88" s="13"/>
      <c r="N88" s="14"/>
      <c r="O88" s="15"/>
      <c r="P88" s="16"/>
      <c r="Q88" s="13"/>
      <c r="R88" s="13"/>
      <c r="S88" s="13"/>
      <c r="T88" s="13"/>
      <c r="U88" s="14"/>
      <c r="V88" s="15"/>
    </row>
    <row r="89" spans="1:22" ht="15" thickBot="1" x14ac:dyDescent="0.35">
      <c r="A89" s="19" t="s">
        <v>92</v>
      </c>
      <c r="B89" s="20">
        <f t="shared" ref="B89:G89" si="1">COUNT(B5:B82)</f>
        <v>11</v>
      </c>
      <c r="C89" s="21">
        <f t="shared" si="1"/>
        <v>8</v>
      </c>
      <c r="D89" s="21">
        <f t="shared" si="1"/>
        <v>18</v>
      </c>
      <c r="E89" s="21">
        <f t="shared" si="1"/>
        <v>7</v>
      </c>
      <c r="F89" s="21">
        <f t="shared" si="1"/>
        <v>13</v>
      </c>
      <c r="G89" s="22">
        <f t="shared" si="1"/>
        <v>7</v>
      </c>
      <c r="H89" s="23">
        <v>31</v>
      </c>
      <c r="I89" s="24">
        <f t="shared" ref="I89:N89" si="2">COUNT(I5:I82)</f>
        <v>5</v>
      </c>
      <c r="J89" s="21">
        <f t="shared" si="2"/>
        <v>6</v>
      </c>
      <c r="K89" s="21">
        <f t="shared" si="2"/>
        <v>17</v>
      </c>
      <c r="L89" s="21">
        <f t="shared" si="2"/>
        <v>9</v>
      </c>
      <c r="M89" s="21">
        <f t="shared" si="2"/>
        <v>8</v>
      </c>
      <c r="N89" s="22">
        <f t="shared" si="2"/>
        <v>7</v>
      </c>
      <c r="O89" s="23">
        <v>28</v>
      </c>
      <c r="P89" s="24">
        <f t="shared" ref="P89:U89" si="3">COUNT(P5:P82)</f>
        <v>13</v>
      </c>
      <c r="Q89" s="21">
        <f t="shared" si="3"/>
        <v>13</v>
      </c>
      <c r="R89" s="21">
        <f t="shared" si="3"/>
        <v>6</v>
      </c>
      <c r="S89" s="21">
        <f t="shared" si="3"/>
        <v>5</v>
      </c>
      <c r="T89" s="21">
        <f t="shared" si="3"/>
        <v>8</v>
      </c>
      <c r="U89" s="22">
        <f t="shared" si="3"/>
        <v>2</v>
      </c>
      <c r="V89" s="23">
        <v>23</v>
      </c>
    </row>
    <row r="90" spans="1:22" ht="15" thickTop="1" x14ac:dyDescent="0.3"/>
  </sheetData>
  <mergeCells count="3">
    <mergeCell ref="B3:H3"/>
    <mergeCell ref="I3:O3"/>
    <mergeCell ref="P3:V3"/>
  </mergeCells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57E88-0A7C-4101-94C2-34577E029122}">
  <dimension ref="A1:V90"/>
  <sheetViews>
    <sheetView zoomScale="80" zoomScaleNormal="80" workbookViewId="0">
      <pane xSplit="1" ySplit="4" topLeftCell="O59" activePane="bottomRight" state="frozen"/>
      <selection pane="topRight" activeCell="B1" sqref="B1"/>
      <selection pane="bottomLeft" activeCell="A5" sqref="A5"/>
      <selection pane="bottomRight" activeCell="G66" sqref="G66"/>
    </sheetView>
  </sheetViews>
  <sheetFormatPr baseColWidth="10" defaultRowHeight="14.4" x14ac:dyDescent="0.3"/>
  <cols>
    <col min="1" max="1" width="31.88671875" customWidth="1"/>
  </cols>
  <sheetData>
    <row r="1" spans="1:22" ht="21" x14ac:dyDescent="0.4">
      <c r="A1" s="1" t="s">
        <v>108</v>
      </c>
    </row>
    <row r="2" spans="1:22" ht="15" thickBot="1" x14ac:dyDescent="0.35"/>
    <row r="3" spans="1:22" ht="18.600000000000001" thickTop="1" x14ac:dyDescent="0.3">
      <c r="A3" s="2" t="s">
        <v>0</v>
      </c>
      <c r="B3" s="268" t="s">
        <v>1</v>
      </c>
      <c r="C3" s="269"/>
      <c r="D3" s="269"/>
      <c r="E3" s="269"/>
      <c r="F3" s="269"/>
      <c r="G3" s="269"/>
      <c r="H3" s="270"/>
      <c r="I3" s="271" t="s">
        <v>2</v>
      </c>
      <c r="J3" s="269"/>
      <c r="K3" s="269"/>
      <c r="L3" s="269"/>
      <c r="M3" s="269"/>
      <c r="N3" s="269"/>
      <c r="O3" s="270"/>
      <c r="P3" s="271" t="s">
        <v>3</v>
      </c>
      <c r="Q3" s="269"/>
      <c r="R3" s="269"/>
      <c r="S3" s="269"/>
      <c r="T3" s="269"/>
      <c r="U3" s="269"/>
      <c r="V3" s="270"/>
    </row>
    <row r="4" spans="1:22" ht="15" thickBot="1" x14ac:dyDescent="0.35">
      <c r="A4" s="25"/>
      <c r="B4" s="3" t="s">
        <v>4</v>
      </c>
      <c r="C4" s="4" t="s">
        <v>5</v>
      </c>
      <c r="D4" s="4" t="s">
        <v>6</v>
      </c>
      <c r="E4" s="4" t="s">
        <v>7</v>
      </c>
      <c r="F4" s="4" t="s">
        <v>8</v>
      </c>
      <c r="G4" s="4" t="s">
        <v>9</v>
      </c>
      <c r="H4" s="5" t="s">
        <v>10</v>
      </c>
      <c r="I4" s="6" t="s">
        <v>11</v>
      </c>
      <c r="J4" s="4" t="s">
        <v>12</v>
      </c>
      <c r="K4" s="4" t="s">
        <v>13</v>
      </c>
      <c r="L4" s="4" t="s">
        <v>14</v>
      </c>
      <c r="M4" s="4" t="s">
        <v>15</v>
      </c>
      <c r="N4" s="4" t="s">
        <v>16</v>
      </c>
      <c r="O4" s="5" t="s">
        <v>17</v>
      </c>
      <c r="P4" s="6" t="s">
        <v>18</v>
      </c>
      <c r="Q4" s="4" t="s">
        <v>19</v>
      </c>
      <c r="R4" s="4" t="s">
        <v>20</v>
      </c>
      <c r="S4" s="4" t="s">
        <v>21</v>
      </c>
      <c r="T4" s="4" t="s">
        <v>22</v>
      </c>
      <c r="U4" s="4" t="s">
        <v>23</v>
      </c>
      <c r="V4" s="30" t="s">
        <v>24</v>
      </c>
    </row>
    <row r="5" spans="1:22" ht="15" thickTop="1" x14ac:dyDescent="0.3">
      <c r="A5" s="26" t="s">
        <v>25</v>
      </c>
      <c r="B5" s="7"/>
      <c r="C5" s="8"/>
      <c r="D5" s="8"/>
      <c r="E5" s="8"/>
      <c r="F5" s="8"/>
      <c r="G5" s="9">
        <v>17</v>
      </c>
      <c r="H5" s="10">
        <f>SUM(Tabelle2567[[#This Row],[Spalte2]:[Spalte7]])</f>
        <v>17</v>
      </c>
      <c r="I5" s="11"/>
      <c r="J5" s="8"/>
      <c r="K5" s="8"/>
      <c r="L5" s="8"/>
      <c r="M5" s="8"/>
      <c r="N5" s="9"/>
      <c r="O5" s="10">
        <f>SUM(Tabelle2567[[#This Row],[Spalte9]:[Spalte14]])</f>
        <v>0</v>
      </c>
      <c r="P5" s="11"/>
      <c r="Q5" s="8"/>
      <c r="R5" s="8"/>
      <c r="S5" s="8"/>
      <c r="T5" s="8">
        <v>6</v>
      </c>
      <c r="U5" s="9"/>
      <c r="V5" s="31">
        <f>SUM(Tabelle2567[[#This Row],[Spalte16]:[Spalte21]])</f>
        <v>6</v>
      </c>
    </row>
    <row r="6" spans="1:22" x14ac:dyDescent="0.3">
      <c r="A6" s="27" t="s">
        <v>94</v>
      </c>
      <c r="B6" s="12"/>
      <c r="C6" s="13"/>
      <c r="D6" s="13"/>
      <c r="E6" s="13"/>
      <c r="F6" s="13"/>
      <c r="G6" s="14"/>
      <c r="H6" s="10">
        <f>SUM(Tabelle2567[[#This Row],[Spalte2]:[Spalte7]])</f>
        <v>0</v>
      </c>
      <c r="I6" s="16"/>
      <c r="J6" s="13"/>
      <c r="K6" s="13"/>
      <c r="L6" s="13"/>
      <c r="M6" s="13"/>
      <c r="N6" s="14"/>
      <c r="O6" s="10">
        <f>SUM(Tabelle2567[[#This Row],[Spalte9]:[Spalte14]])</f>
        <v>0</v>
      </c>
      <c r="P6" s="16"/>
      <c r="Q6" s="13"/>
      <c r="R6" s="13"/>
      <c r="S6" s="13"/>
      <c r="T6" s="13"/>
      <c r="U6" s="14"/>
      <c r="V6" s="31">
        <f>SUM(Tabelle2567[[#This Row],[Spalte16]:[Spalte21]])</f>
        <v>0</v>
      </c>
    </row>
    <row r="7" spans="1:22" x14ac:dyDescent="0.3">
      <c r="A7" s="27" t="s">
        <v>104</v>
      </c>
      <c r="B7" s="12"/>
      <c r="C7" s="13"/>
      <c r="D7" s="13"/>
      <c r="E7" s="13"/>
      <c r="F7" s="13"/>
      <c r="G7" s="14"/>
      <c r="H7" s="10">
        <f>SUM(Tabelle2567[[#This Row],[Spalte2]:[Spalte7]])</f>
        <v>0</v>
      </c>
      <c r="I7" s="16"/>
      <c r="J7" s="13"/>
      <c r="K7" s="13"/>
      <c r="L7" s="13"/>
      <c r="M7" s="13"/>
      <c r="N7" s="14"/>
      <c r="O7" s="10">
        <f>SUM(Tabelle2567[[#This Row],[Spalte9]:[Spalte14]])</f>
        <v>0</v>
      </c>
      <c r="P7" s="16"/>
      <c r="Q7" s="13"/>
      <c r="R7" s="13"/>
      <c r="S7" s="13"/>
      <c r="T7" s="13"/>
      <c r="U7" s="14"/>
      <c r="V7" s="31">
        <f>SUM(Tabelle2567[[#This Row],[Spalte16]:[Spalte21]])</f>
        <v>0</v>
      </c>
    </row>
    <row r="8" spans="1:22" x14ac:dyDescent="0.3">
      <c r="A8" s="27" t="s">
        <v>26</v>
      </c>
      <c r="B8" s="12">
        <v>9</v>
      </c>
      <c r="C8" s="13">
        <v>2</v>
      </c>
      <c r="D8" s="13">
        <v>1</v>
      </c>
      <c r="E8" s="13">
        <v>1</v>
      </c>
      <c r="F8" s="13"/>
      <c r="G8" s="14"/>
      <c r="H8" s="10">
        <f>SUM(Tabelle2567[[#This Row],[Spalte2]:[Spalte7]])</f>
        <v>13</v>
      </c>
      <c r="I8" s="16">
        <v>14</v>
      </c>
      <c r="J8" s="13">
        <v>5</v>
      </c>
      <c r="K8" s="13">
        <v>2</v>
      </c>
      <c r="L8" s="13"/>
      <c r="M8" s="13"/>
      <c r="N8" s="14"/>
      <c r="O8" s="10">
        <f>SUM(Tabelle2567[[#This Row],[Spalte9]:[Spalte14]])</f>
        <v>21</v>
      </c>
      <c r="P8" s="16">
        <v>19</v>
      </c>
      <c r="Q8" s="13">
        <v>1</v>
      </c>
      <c r="R8" s="13">
        <v>3</v>
      </c>
      <c r="S8" s="13"/>
      <c r="T8" s="13"/>
      <c r="U8" s="14"/>
      <c r="V8" s="31">
        <f>SUM(Tabelle2567[[#This Row],[Spalte16]:[Spalte21]])</f>
        <v>23</v>
      </c>
    </row>
    <row r="9" spans="1:22" x14ac:dyDescent="0.3">
      <c r="A9" s="27" t="s">
        <v>27</v>
      </c>
      <c r="B9" s="12"/>
      <c r="C9" s="13"/>
      <c r="D9" s="13"/>
      <c r="E9" s="13"/>
      <c r="F9" s="13"/>
      <c r="G9" s="14"/>
      <c r="H9" s="10">
        <f>SUM(Tabelle2567[[#This Row],[Spalte2]:[Spalte7]])</f>
        <v>0</v>
      </c>
      <c r="I9" s="16"/>
      <c r="J9" s="13"/>
      <c r="K9" s="13"/>
      <c r="L9" s="13"/>
      <c r="M9" s="13"/>
      <c r="N9" s="14"/>
      <c r="O9" s="10">
        <f>SUM(Tabelle2567[[#This Row],[Spalte9]:[Spalte14]])</f>
        <v>0</v>
      </c>
      <c r="P9" s="16"/>
      <c r="Q9" s="13"/>
      <c r="R9" s="13"/>
      <c r="S9" s="13"/>
      <c r="T9" s="13"/>
      <c r="U9" s="14"/>
      <c r="V9" s="31">
        <f>SUM(Tabelle2567[[#This Row],[Spalte16]:[Spalte21]])</f>
        <v>0</v>
      </c>
    </row>
    <row r="10" spans="1:22" x14ac:dyDescent="0.3">
      <c r="A10" s="27" t="s">
        <v>28</v>
      </c>
      <c r="B10" s="12"/>
      <c r="C10" s="13"/>
      <c r="D10" s="13"/>
      <c r="E10" s="13"/>
      <c r="F10" s="13"/>
      <c r="G10" s="14"/>
      <c r="H10" s="10">
        <f>SUM(Tabelle2567[[#This Row],[Spalte2]:[Spalte7]])</f>
        <v>0</v>
      </c>
      <c r="I10" s="16"/>
      <c r="J10" s="13"/>
      <c r="K10" s="13"/>
      <c r="L10" s="13"/>
      <c r="M10" s="13"/>
      <c r="N10" s="14"/>
      <c r="O10" s="10">
        <f>SUM(Tabelle2567[[#This Row],[Spalte9]:[Spalte14]])</f>
        <v>0</v>
      </c>
      <c r="P10" s="16"/>
      <c r="Q10" s="13"/>
      <c r="R10" s="13"/>
      <c r="S10" s="13"/>
      <c r="T10" s="13"/>
      <c r="U10" s="14"/>
      <c r="V10" s="31">
        <f>SUM(Tabelle2567[[#This Row],[Spalte16]:[Spalte21]])</f>
        <v>0</v>
      </c>
    </row>
    <row r="11" spans="1:22" x14ac:dyDescent="0.3">
      <c r="A11" s="27" t="s">
        <v>29</v>
      </c>
      <c r="B11" s="12"/>
      <c r="C11" s="13"/>
      <c r="D11" s="13"/>
      <c r="E11" s="13"/>
      <c r="F11" s="13"/>
      <c r="G11" s="14"/>
      <c r="H11" s="10">
        <f>SUM(Tabelle2567[[#This Row],[Spalte2]:[Spalte7]])</f>
        <v>0</v>
      </c>
      <c r="I11" s="16"/>
      <c r="J11" s="13"/>
      <c r="K11" s="13"/>
      <c r="L11" s="13"/>
      <c r="M11" s="13">
        <v>1</v>
      </c>
      <c r="N11" s="14"/>
      <c r="O11" s="10">
        <f>SUM(Tabelle2567[[#This Row],[Spalte9]:[Spalte14]])</f>
        <v>1</v>
      </c>
      <c r="P11" s="16"/>
      <c r="Q11" s="13"/>
      <c r="R11" s="13">
        <v>1</v>
      </c>
      <c r="S11" s="13"/>
      <c r="T11" s="13"/>
      <c r="U11" s="14"/>
      <c r="V11" s="31">
        <f>SUM(Tabelle2567[[#This Row],[Spalte16]:[Spalte21]])</f>
        <v>1</v>
      </c>
    </row>
    <row r="12" spans="1:22" x14ac:dyDescent="0.3">
      <c r="A12" s="27" t="s">
        <v>30</v>
      </c>
      <c r="B12" s="12"/>
      <c r="C12" s="13">
        <v>1</v>
      </c>
      <c r="D12" s="13">
        <v>3</v>
      </c>
      <c r="E12" s="13"/>
      <c r="F12" s="13"/>
      <c r="G12" s="14"/>
      <c r="H12" s="10">
        <f>SUM(Tabelle2567[[#This Row],[Spalte2]:[Spalte7]])</f>
        <v>4</v>
      </c>
      <c r="I12" s="16"/>
      <c r="J12" s="13"/>
      <c r="K12" s="13"/>
      <c r="L12" s="13"/>
      <c r="M12" s="13"/>
      <c r="N12" s="14"/>
      <c r="O12" s="10">
        <f>SUM(Tabelle2567[[#This Row],[Spalte9]:[Spalte14]])</f>
        <v>0</v>
      </c>
      <c r="P12" s="16"/>
      <c r="Q12" s="13"/>
      <c r="R12" s="13">
        <v>1</v>
      </c>
      <c r="S12" s="13"/>
      <c r="T12" s="13">
        <v>2</v>
      </c>
      <c r="U12" s="14"/>
      <c r="V12" s="31">
        <f>SUM(Tabelle2567[[#This Row],[Spalte16]:[Spalte21]])</f>
        <v>3</v>
      </c>
    </row>
    <row r="13" spans="1:22" x14ac:dyDescent="0.3">
      <c r="A13" s="27" t="s">
        <v>32</v>
      </c>
      <c r="B13" s="12"/>
      <c r="C13" s="13"/>
      <c r="D13" s="13"/>
      <c r="E13" s="13"/>
      <c r="F13" s="13"/>
      <c r="G13" s="14"/>
      <c r="H13" s="10">
        <f>SUM(Tabelle2567[[#This Row],[Spalte2]:[Spalte7]])</f>
        <v>0</v>
      </c>
      <c r="I13" s="16"/>
      <c r="J13" s="13"/>
      <c r="K13" s="13"/>
      <c r="L13" s="13"/>
      <c r="M13" s="13"/>
      <c r="N13" s="14"/>
      <c r="O13" s="10">
        <f>SUM(Tabelle2567[[#This Row],[Spalte9]:[Spalte14]])</f>
        <v>0</v>
      </c>
      <c r="P13" s="16"/>
      <c r="Q13" s="13"/>
      <c r="R13" s="13"/>
      <c r="S13" s="13"/>
      <c r="T13" s="13"/>
      <c r="U13" s="14"/>
      <c r="V13" s="31">
        <f>SUM(Tabelle2567[[#This Row],[Spalte16]:[Spalte21]])</f>
        <v>0</v>
      </c>
    </row>
    <row r="14" spans="1:22" x14ac:dyDescent="0.3">
      <c r="A14" s="28" t="s">
        <v>33</v>
      </c>
      <c r="B14" s="12"/>
      <c r="C14" s="13"/>
      <c r="D14" s="13">
        <v>2</v>
      </c>
      <c r="E14" s="13"/>
      <c r="F14" s="13"/>
      <c r="G14" s="14"/>
      <c r="H14" s="10">
        <f>SUM(Tabelle2567[[#This Row],[Spalte2]:[Spalte7]])</f>
        <v>2</v>
      </c>
      <c r="I14" s="16"/>
      <c r="J14" s="13"/>
      <c r="K14" s="13"/>
      <c r="L14" s="13"/>
      <c r="M14" s="13"/>
      <c r="N14" s="14"/>
      <c r="O14" s="10">
        <f>SUM(Tabelle2567[[#This Row],[Spalte9]:[Spalte14]])</f>
        <v>0</v>
      </c>
      <c r="P14" s="16"/>
      <c r="Q14" s="13"/>
      <c r="R14" s="13"/>
      <c r="S14" s="13"/>
      <c r="T14" s="13"/>
      <c r="U14" s="14"/>
      <c r="V14" s="31">
        <f>SUM(Tabelle2567[[#This Row],[Spalte16]:[Spalte21]])</f>
        <v>0</v>
      </c>
    </row>
    <row r="15" spans="1:22" x14ac:dyDescent="0.3">
      <c r="A15" s="28" t="s">
        <v>34</v>
      </c>
      <c r="B15" s="12"/>
      <c r="C15" s="13"/>
      <c r="D15" s="13">
        <v>3</v>
      </c>
      <c r="E15" s="13"/>
      <c r="F15" s="13"/>
      <c r="G15" s="14"/>
      <c r="H15" s="10">
        <f>SUM(Tabelle2567[[#This Row],[Spalte2]:[Spalte7]])</f>
        <v>3</v>
      </c>
      <c r="I15" s="16"/>
      <c r="J15" s="13"/>
      <c r="K15" s="13">
        <v>1</v>
      </c>
      <c r="L15" s="13"/>
      <c r="M15" s="13">
        <v>3</v>
      </c>
      <c r="N15" s="14">
        <v>1</v>
      </c>
      <c r="O15" s="10">
        <f>SUM(Tabelle2567[[#This Row],[Spalte9]:[Spalte14]])</f>
        <v>5</v>
      </c>
      <c r="P15" s="16"/>
      <c r="Q15" s="13"/>
      <c r="R15" s="13"/>
      <c r="S15" s="13"/>
      <c r="T15" s="13"/>
      <c r="U15" s="14"/>
      <c r="V15" s="31">
        <f>SUM(Tabelle2567[[#This Row],[Spalte16]:[Spalte21]])</f>
        <v>0</v>
      </c>
    </row>
    <row r="16" spans="1:22" x14ac:dyDescent="0.3">
      <c r="A16" s="28" t="s">
        <v>35</v>
      </c>
      <c r="B16" s="12"/>
      <c r="C16" s="13"/>
      <c r="D16" s="13">
        <v>21</v>
      </c>
      <c r="E16" s="13"/>
      <c r="F16" s="13"/>
      <c r="G16" s="14"/>
      <c r="H16" s="10">
        <f>SUM(Tabelle2567[[#This Row],[Spalte2]:[Spalte7]])</f>
        <v>21</v>
      </c>
      <c r="I16" s="16"/>
      <c r="J16" s="13"/>
      <c r="K16" s="13">
        <v>3</v>
      </c>
      <c r="L16" s="13"/>
      <c r="M16" s="13">
        <v>5</v>
      </c>
      <c r="N16" s="14">
        <v>2</v>
      </c>
      <c r="O16" s="10">
        <f>SUM(Tabelle2567[[#This Row],[Spalte9]:[Spalte14]])</f>
        <v>10</v>
      </c>
      <c r="P16" s="16"/>
      <c r="Q16" s="13"/>
      <c r="R16" s="13">
        <v>3</v>
      </c>
      <c r="S16" s="13"/>
      <c r="T16" s="13"/>
      <c r="U16" s="14"/>
      <c r="V16" s="31">
        <f>SUM(Tabelle2567[[#This Row],[Spalte16]:[Spalte21]])</f>
        <v>3</v>
      </c>
    </row>
    <row r="17" spans="1:22" x14ac:dyDescent="0.3">
      <c r="A17" s="28" t="s">
        <v>36</v>
      </c>
      <c r="B17" s="12">
        <v>1</v>
      </c>
      <c r="C17" s="13"/>
      <c r="D17" s="13">
        <v>23</v>
      </c>
      <c r="E17" s="13"/>
      <c r="F17" s="13">
        <v>69</v>
      </c>
      <c r="G17" s="14">
        <v>1</v>
      </c>
      <c r="H17" s="10">
        <f>SUM(Tabelle2567[[#This Row],[Spalte2]:[Spalte7]])</f>
        <v>94</v>
      </c>
      <c r="I17" s="16"/>
      <c r="J17" s="13"/>
      <c r="K17" s="13"/>
      <c r="L17" s="13"/>
      <c r="M17" s="13"/>
      <c r="N17" s="14"/>
      <c r="O17" s="10">
        <f>SUM(Tabelle2567[[#This Row],[Spalte9]:[Spalte14]])</f>
        <v>0</v>
      </c>
      <c r="P17" s="16"/>
      <c r="Q17" s="13"/>
      <c r="R17" s="13"/>
      <c r="S17" s="13"/>
      <c r="T17" s="13"/>
      <c r="U17" s="14"/>
      <c r="V17" s="31">
        <f>SUM(Tabelle2567[[#This Row],[Spalte16]:[Spalte21]])</f>
        <v>0</v>
      </c>
    </row>
    <row r="18" spans="1:22" x14ac:dyDescent="0.3">
      <c r="A18" s="28" t="s">
        <v>37</v>
      </c>
      <c r="B18" s="12"/>
      <c r="C18" s="13"/>
      <c r="D18" s="13"/>
      <c r="E18" s="13"/>
      <c r="F18" s="13"/>
      <c r="G18" s="14"/>
      <c r="H18" s="10">
        <f>SUM(Tabelle2567[[#This Row],[Spalte2]:[Spalte7]])</f>
        <v>0</v>
      </c>
      <c r="I18" s="16"/>
      <c r="J18" s="13"/>
      <c r="K18" s="13"/>
      <c r="L18" s="13"/>
      <c r="M18" s="13"/>
      <c r="N18" s="14"/>
      <c r="O18" s="10">
        <f>SUM(Tabelle2567[[#This Row],[Spalte9]:[Spalte14]])</f>
        <v>0</v>
      </c>
      <c r="P18" s="16">
        <v>5</v>
      </c>
      <c r="Q18" s="13"/>
      <c r="R18" s="13"/>
      <c r="S18" s="13"/>
      <c r="T18" s="13"/>
      <c r="U18" s="14"/>
      <c r="V18" s="31">
        <f>SUM(Tabelle2567[[#This Row],[Spalte16]:[Spalte21]])</f>
        <v>5</v>
      </c>
    </row>
    <row r="19" spans="1:22" x14ac:dyDescent="0.3">
      <c r="A19" s="28" t="s">
        <v>38</v>
      </c>
      <c r="B19" s="12"/>
      <c r="C19" s="13"/>
      <c r="D19" s="13"/>
      <c r="E19" s="13"/>
      <c r="F19" s="13"/>
      <c r="G19" s="14"/>
      <c r="H19" s="10">
        <f>SUM(Tabelle2567[[#This Row],[Spalte2]:[Spalte7]])</f>
        <v>0</v>
      </c>
      <c r="I19" s="16"/>
      <c r="J19" s="13"/>
      <c r="K19" s="13"/>
      <c r="L19" s="13"/>
      <c r="M19" s="13"/>
      <c r="N19" s="14"/>
      <c r="O19" s="10">
        <f>SUM(Tabelle2567[[#This Row],[Spalte9]:[Spalte14]])</f>
        <v>0</v>
      </c>
      <c r="P19" s="16"/>
      <c r="Q19" s="13"/>
      <c r="R19" s="13"/>
      <c r="S19" s="13"/>
      <c r="T19" s="13"/>
      <c r="U19" s="14"/>
      <c r="V19" s="31">
        <f>SUM(Tabelle2567[[#This Row],[Spalte16]:[Spalte21]])</f>
        <v>0</v>
      </c>
    </row>
    <row r="20" spans="1:22" x14ac:dyDescent="0.3">
      <c r="A20" s="28" t="s">
        <v>774</v>
      </c>
      <c r="B20" s="12"/>
      <c r="C20" s="13"/>
      <c r="D20" s="13"/>
      <c r="E20" s="13"/>
      <c r="F20" s="13"/>
      <c r="G20" s="14"/>
      <c r="H20" s="10">
        <f>SUM(Tabelle2567[[#This Row],[Spalte2]:[Spalte7]])</f>
        <v>0</v>
      </c>
      <c r="I20" s="16"/>
      <c r="J20" s="13"/>
      <c r="K20" s="13"/>
      <c r="L20" s="13"/>
      <c r="M20" s="13"/>
      <c r="N20" s="14"/>
      <c r="O20" s="10">
        <f>SUM(Tabelle2567[[#This Row],[Spalte9]:[Spalte14]])</f>
        <v>0</v>
      </c>
      <c r="P20" s="16"/>
      <c r="Q20" s="13"/>
      <c r="R20" s="13"/>
      <c r="S20" s="13"/>
      <c r="T20" s="13"/>
      <c r="U20" s="14"/>
      <c r="V20" s="31">
        <f>SUM(Tabelle2567[[#This Row],[Spalte16]:[Spalte21]])</f>
        <v>0</v>
      </c>
    </row>
    <row r="21" spans="1:22" x14ac:dyDescent="0.3">
      <c r="A21" s="28" t="s">
        <v>39</v>
      </c>
      <c r="B21" s="12"/>
      <c r="C21" s="13"/>
      <c r="D21" s="13">
        <v>1</v>
      </c>
      <c r="E21" s="13"/>
      <c r="F21" s="13"/>
      <c r="G21" s="14"/>
      <c r="H21" s="10">
        <f>SUM(Tabelle2567[[#This Row],[Spalte2]:[Spalte7]])</f>
        <v>1</v>
      </c>
      <c r="I21" s="16"/>
      <c r="J21" s="13"/>
      <c r="K21" s="13">
        <v>1</v>
      </c>
      <c r="L21" s="13">
        <v>1</v>
      </c>
      <c r="M21" s="13"/>
      <c r="N21" s="14"/>
      <c r="O21" s="10">
        <f>SUM(Tabelle2567[[#This Row],[Spalte9]:[Spalte14]])</f>
        <v>2</v>
      </c>
      <c r="P21" s="16"/>
      <c r="Q21" s="13"/>
      <c r="R21" s="13"/>
      <c r="S21" s="13"/>
      <c r="T21" s="13"/>
      <c r="U21" s="14"/>
      <c r="V21" s="31">
        <f>SUM(Tabelle2567[[#This Row],[Spalte16]:[Spalte21]])</f>
        <v>0</v>
      </c>
    </row>
    <row r="22" spans="1:22" x14ac:dyDescent="0.3">
      <c r="A22" s="28" t="s">
        <v>40</v>
      </c>
      <c r="B22" s="12">
        <v>1</v>
      </c>
      <c r="C22" s="13"/>
      <c r="D22" s="13">
        <v>1</v>
      </c>
      <c r="E22" s="13"/>
      <c r="F22" s="13">
        <v>1</v>
      </c>
      <c r="G22" s="14">
        <v>2</v>
      </c>
      <c r="H22" s="10">
        <f>SUM(Tabelle2567[[#This Row],[Spalte2]:[Spalte7]])</f>
        <v>5</v>
      </c>
      <c r="I22" s="16"/>
      <c r="J22" s="13"/>
      <c r="K22" s="13"/>
      <c r="L22" s="13"/>
      <c r="M22" s="13"/>
      <c r="N22" s="14">
        <v>1</v>
      </c>
      <c r="O22" s="10">
        <f>SUM(Tabelle2567[[#This Row],[Spalte9]:[Spalte14]])</f>
        <v>1</v>
      </c>
      <c r="P22" s="16"/>
      <c r="Q22" s="13"/>
      <c r="R22" s="13"/>
      <c r="S22" s="13"/>
      <c r="T22" s="13"/>
      <c r="U22" s="14"/>
      <c r="V22" s="31">
        <f>SUM(Tabelle2567[[#This Row],[Spalte16]:[Spalte21]])</f>
        <v>0</v>
      </c>
    </row>
    <row r="23" spans="1:22" x14ac:dyDescent="0.3">
      <c r="A23" s="28" t="s">
        <v>105</v>
      </c>
      <c r="B23" s="12"/>
      <c r="C23" s="13"/>
      <c r="D23" s="13"/>
      <c r="E23" s="13"/>
      <c r="F23" s="13"/>
      <c r="G23" s="14"/>
      <c r="H23" s="10">
        <f>SUM(Tabelle2567[[#This Row],[Spalte2]:[Spalte7]])</f>
        <v>0</v>
      </c>
      <c r="I23" s="16"/>
      <c r="J23" s="13"/>
      <c r="K23" s="13"/>
      <c r="L23" s="13"/>
      <c r="M23" s="13"/>
      <c r="N23" s="14"/>
      <c r="O23" s="10">
        <f>SUM(Tabelle2567[[#This Row],[Spalte9]:[Spalte14]])</f>
        <v>0</v>
      </c>
      <c r="P23" s="16"/>
      <c r="Q23" s="13"/>
      <c r="R23" s="13"/>
      <c r="S23" s="13">
        <v>1</v>
      </c>
      <c r="T23" s="13"/>
      <c r="U23" s="14"/>
      <c r="V23" s="31">
        <f>SUM(Tabelle2567[[#This Row],[Spalte16]:[Spalte21]])</f>
        <v>1</v>
      </c>
    </row>
    <row r="24" spans="1:22" x14ac:dyDescent="0.3">
      <c r="A24" s="28" t="s">
        <v>41</v>
      </c>
      <c r="B24" s="12"/>
      <c r="C24" s="13"/>
      <c r="D24" s="13"/>
      <c r="E24" s="13"/>
      <c r="F24" s="13"/>
      <c r="G24" s="14"/>
      <c r="H24" s="10">
        <f>SUM(Tabelle2567[[#This Row],[Spalte2]:[Spalte7]])</f>
        <v>0</v>
      </c>
      <c r="I24" s="16"/>
      <c r="J24" s="13"/>
      <c r="K24" s="13"/>
      <c r="L24" s="13"/>
      <c r="M24" s="13"/>
      <c r="N24" s="14"/>
      <c r="O24" s="10">
        <f>SUM(Tabelle2567[[#This Row],[Spalte9]:[Spalte14]])</f>
        <v>0</v>
      </c>
      <c r="P24" s="16"/>
      <c r="Q24" s="13"/>
      <c r="R24" s="13"/>
      <c r="S24" s="13"/>
      <c r="T24" s="13"/>
      <c r="U24" s="14"/>
      <c r="V24" s="31">
        <f>SUM(Tabelle2567[[#This Row],[Spalte16]:[Spalte21]])</f>
        <v>0</v>
      </c>
    </row>
    <row r="25" spans="1:22" x14ac:dyDescent="0.3">
      <c r="A25" s="28" t="s">
        <v>612</v>
      </c>
      <c r="B25" s="12"/>
      <c r="C25" s="13"/>
      <c r="D25" s="13"/>
      <c r="E25" s="13"/>
      <c r="F25" s="13"/>
      <c r="G25" s="14"/>
      <c r="H25" s="10">
        <f>SUM(Tabelle2567[[#This Row],[Spalte2]:[Spalte7]])</f>
        <v>0</v>
      </c>
      <c r="I25" s="16"/>
      <c r="J25" s="13"/>
      <c r="K25" s="13"/>
      <c r="L25" s="13"/>
      <c r="M25" s="13"/>
      <c r="N25" s="14"/>
      <c r="O25" s="10">
        <f>SUM(Tabelle2567[[#This Row],[Spalte9]:[Spalte14]])</f>
        <v>0</v>
      </c>
      <c r="P25" s="16"/>
      <c r="Q25" s="13"/>
      <c r="R25" s="13"/>
      <c r="S25" s="13"/>
      <c r="T25" s="13"/>
      <c r="U25" s="14"/>
      <c r="V25" s="31">
        <f>SUM(Tabelle2567[[#This Row],[Spalte16]:[Spalte21]])</f>
        <v>0</v>
      </c>
    </row>
    <row r="26" spans="1:22" x14ac:dyDescent="0.3">
      <c r="A26" s="28" t="s">
        <v>42</v>
      </c>
      <c r="B26" s="12"/>
      <c r="C26" s="13"/>
      <c r="D26" s="13"/>
      <c r="E26" s="13"/>
      <c r="F26" s="13"/>
      <c r="G26" s="14"/>
      <c r="H26" s="10">
        <f>SUM(Tabelle2567[[#This Row],[Spalte2]:[Spalte7]])</f>
        <v>0</v>
      </c>
      <c r="I26" s="16"/>
      <c r="J26" s="13">
        <v>1</v>
      </c>
      <c r="K26" s="13"/>
      <c r="L26" s="13"/>
      <c r="M26" s="13"/>
      <c r="N26" s="14"/>
      <c r="O26" s="10">
        <f>SUM(Tabelle2567[[#This Row],[Spalte9]:[Spalte14]])</f>
        <v>1</v>
      </c>
      <c r="P26" s="16"/>
      <c r="Q26" s="13"/>
      <c r="R26" s="13"/>
      <c r="S26" s="13"/>
      <c r="T26" s="13"/>
      <c r="U26" s="14"/>
      <c r="V26" s="31">
        <f>SUM(Tabelle2567[[#This Row],[Spalte16]:[Spalte21]])</f>
        <v>0</v>
      </c>
    </row>
    <row r="27" spans="1:22" x14ac:dyDescent="0.3">
      <c r="A27" s="28" t="s">
        <v>43</v>
      </c>
      <c r="B27" s="12"/>
      <c r="C27" s="13"/>
      <c r="D27" s="13"/>
      <c r="E27" s="13"/>
      <c r="F27" s="13"/>
      <c r="G27" s="14"/>
      <c r="H27" s="10">
        <f>SUM(Tabelle2567[[#This Row],[Spalte2]:[Spalte7]])</f>
        <v>0</v>
      </c>
      <c r="I27" s="16"/>
      <c r="J27" s="13"/>
      <c r="K27" s="13"/>
      <c r="L27" s="13"/>
      <c r="M27" s="13"/>
      <c r="N27" s="14"/>
      <c r="O27" s="10">
        <f>SUM(Tabelle2567[[#This Row],[Spalte9]:[Spalte14]])</f>
        <v>0</v>
      </c>
      <c r="P27" s="16"/>
      <c r="Q27" s="13"/>
      <c r="R27" s="13"/>
      <c r="S27" s="13"/>
      <c r="T27" s="13"/>
      <c r="U27" s="14"/>
      <c r="V27" s="31">
        <f>SUM(Tabelle2567[[#This Row],[Spalte16]:[Spalte21]])</f>
        <v>0</v>
      </c>
    </row>
    <row r="28" spans="1:22" x14ac:dyDescent="0.3">
      <c r="A28" s="28" t="s">
        <v>44</v>
      </c>
      <c r="B28" s="12"/>
      <c r="C28" s="13"/>
      <c r="D28" s="13"/>
      <c r="E28" s="13"/>
      <c r="F28" s="13"/>
      <c r="G28" s="14"/>
      <c r="H28" s="10">
        <f>SUM(Tabelle2567[[#This Row],[Spalte2]:[Spalte7]])</f>
        <v>0</v>
      </c>
      <c r="I28" s="16"/>
      <c r="J28" s="13"/>
      <c r="K28" s="13"/>
      <c r="L28" s="13"/>
      <c r="M28" s="13"/>
      <c r="N28" s="14"/>
      <c r="O28" s="10">
        <f>SUM(Tabelle2567[[#This Row],[Spalte9]:[Spalte14]])</f>
        <v>0</v>
      </c>
      <c r="P28" s="16"/>
      <c r="Q28" s="13"/>
      <c r="R28" s="13"/>
      <c r="S28" s="13"/>
      <c r="T28" s="13"/>
      <c r="U28" s="14"/>
      <c r="V28" s="31">
        <f>SUM(Tabelle2567[[#This Row],[Spalte16]:[Spalte21]])</f>
        <v>0</v>
      </c>
    </row>
    <row r="29" spans="1:22" x14ac:dyDescent="0.3">
      <c r="A29" s="28" t="s">
        <v>45</v>
      </c>
      <c r="B29" s="12"/>
      <c r="C29" s="13">
        <v>3</v>
      </c>
      <c r="D29" s="13"/>
      <c r="E29" s="13"/>
      <c r="F29" s="13"/>
      <c r="G29" s="14"/>
      <c r="H29" s="10">
        <f>SUM(Tabelle2567[[#This Row],[Spalte2]:[Spalte7]])</f>
        <v>3</v>
      </c>
      <c r="I29" s="16"/>
      <c r="J29" s="13"/>
      <c r="K29" s="13"/>
      <c r="L29" s="13"/>
      <c r="M29" s="13"/>
      <c r="N29" s="14">
        <v>1</v>
      </c>
      <c r="O29" s="10">
        <f>SUM(Tabelle2567[[#This Row],[Spalte9]:[Spalte14]])</f>
        <v>1</v>
      </c>
      <c r="P29" s="16"/>
      <c r="Q29" s="13"/>
      <c r="R29" s="13"/>
      <c r="S29" s="13"/>
      <c r="T29" s="13"/>
      <c r="U29" s="14"/>
      <c r="V29" s="31">
        <f>SUM(Tabelle2567[[#This Row],[Spalte16]:[Spalte21]])</f>
        <v>0</v>
      </c>
    </row>
    <row r="30" spans="1:22" ht="13.2" customHeight="1" x14ac:dyDescent="0.3">
      <c r="A30" s="29" t="s">
        <v>46</v>
      </c>
      <c r="B30" s="12"/>
      <c r="C30" s="13"/>
      <c r="D30" s="13"/>
      <c r="E30" s="13"/>
      <c r="F30" s="13"/>
      <c r="G30" s="14"/>
      <c r="H30" s="10">
        <f>SUM(Tabelle2567[[#This Row],[Spalte2]:[Spalte7]])</f>
        <v>0</v>
      </c>
      <c r="I30" s="16"/>
      <c r="J30" s="13"/>
      <c r="K30" s="13"/>
      <c r="L30" s="13"/>
      <c r="M30" s="13"/>
      <c r="N30" s="14"/>
      <c r="O30" s="10">
        <f>SUM(Tabelle2567[[#This Row],[Spalte9]:[Spalte14]])</f>
        <v>0</v>
      </c>
      <c r="P30" s="16"/>
      <c r="Q30" s="13"/>
      <c r="R30" s="13"/>
      <c r="S30" s="13"/>
      <c r="T30" s="13"/>
      <c r="U30" s="14"/>
      <c r="V30" s="31">
        <f>SUM(Tabelle2567[[#This Row],[Spalte16]:[Spalte21]])</f>
        <v>0</v>
      </c>
    </row>
    <row r="31" spans="1:22" ht="13.8" customHeight="1" x14ac:dyDescent="0.3">
      <c r="A31" s="29" t="s">
        <v>47</v>
      </c>
      <c r="B31" s="12">
        <v>1</v>
      </c>
      <c r="C31" s="13"/>
      <c r="D31" s="13"/>
      <c r="E31" s="13"/>
      <c r="F31" s="13"/>
      <c r="G31" s="14"/>
      <c r="H31" s="10">
        <f>SUM(Tabelle2567[[#This Row],[Spalte2]:[Spalte7]])</f>
        <v>1</v>
      </c>
      <c r="I31" s="16"/>
      <c r="J31" s="13"/>
      <c r="K31" s="13"/>
      <c r="L31" s="13"/>
      <c r="M31" s="13"/>
      <c r="N31" s="14"/>
      <c r="O31" s="10">
        <f>SUM(Tabelle2567[[#This Row],[Spalte9]:[Spalte14]])</f>
        <v>0</v>
      </c>
      <c r="P31" s="16"/>
      <c r="Q31" s="13"/>
      <c r="R31" s="13"/>
      <c r="S31" s="13"/>
      <c r="T31" s="13"/>
      <c r="U31" s="14"/>
      <c r="V31" s="31">
        <f>SUM(Tabelle2567[[#This Row],[Spalte16]:[Spalte21]])</f>
        <v>0</v>
      </c>
    </row>
    <row r="32" spans="1:22" x14ac:dyDescent="0.3">
      <c r="A32" s="28" t="s">
        <v>48</v>
      </c>
      <c r="B32" s="12">
        <v>2</v>
      </c>
      <c r="C32" s="13"/>
      <c r="D32" s="13">
        <v>164</v>
      </c>
      <c r="E32" s="13"/>
      <c r="F32" s="13">
        <v>22</v>
      </c>
      <c r="G32" s="14"/>
      <c r="H32" s="10">
        <f>SUM(Tabelle2567[[#This Row],[Spalte2]:[Spalte7]])</f>
        <v>188</v>
      </c>
      <c r="I32" s="16"/>
      <c r="J32" s="13"/>
      <c r="K32" s="13"/>
      <c r="L32" s="13"/>
      <c r="M32" s="13"/>
      <c r="N32" s="14"/>
      <c r="O32" s="10">
        <f>SUM(Tabelle2567[[#This Row],[Spalte9]:[Spalte14]])</f>
        <v>0</v>
      </c>
      <c r="P32" s="16"/>
      <c r="Q32" s="13"/>
      <c r="R32" s="13"/>
      <c r="S32" s="13"/>
      <c r="T32" s="13"/>
      <c r="U32" s="14"/>
      <c r="V32" s="31">
        <f>SUM(Tabelle2567[[#This Row],[Spalte16]:[Spalte21]])</f>
        <v>0</v>
      </c>
    </row>
    <row r="33" spans="1:22" x14ac:dyDescent="0.3">
      <c r="A33" s="28" t="s">
        <v>49</v>
      </c>
      <c r="B33" s="12"/>
      <c r="C33" s="13"/>
      <c r="D33" s="13"/>
      <c r="E33" s="13"/>
      <c r="F33" s="13"/>
      <c r="G33" s="14"/>
      <c r="H33" s="10">
        <f>SUM(Tabelle2567[[#This Row],[Spalte2]:[Spalte7]])</f>
        <v>0</v>
      </c>
      <c r="I33" s="16"/>
      <c r="J33" s="13"/>
      <c r="K33" s="13"/>
      <c r="L33" s="13"/>
      <c r="M33" s="13"/>
      <c r="N33" s="14"/>
      <c r="O33" s="10">
        <f>SUM(Tabelle2567[[#This Row],[Spalte9]:[Spalte14]])</f>
        <v>0</v>
      </c>
      <c r="P33" s="16"/>
      <c r="Q33" s="13"/>
      <c r="R33" s="13"/>
      <c r="S33" s="13"/>
      <c r="T33" s="13"/>
      <c r="U33" s="14"/>
      <c r="V33" s="31">
        <f>SUM(Tabelle2567[[#This Row],[Spalte16]:[Spalte21]])</f>
        <v>0</v>
      </c>
    </row>
    <row r="34" spans="1:22" x14ac:dyDescent="0.3">
      <c r="A34" s="28" t="s">
        <v>50</v>
      </c>
      <c r="B34" s="12"/>
      <c r="C34" s="13"/>
      <c r="D34" s="13"/>
      <c r="E34" s="13"/>
      <c r="F34" s="13"/>
      <c r="G34" s="14"/>
      <c r="H34" s="10">
        <f>SUM(Tabelle2567[[#This Row],[Spalte2]:[Spalte7]])</f>
        <v>0</v>
      </c>
      <c r="I34" s="16"/>
      <c r="J34" s="13"/>
      <c r="K34" s="13"/>
      <c r="L34" s="13"/>
      <c r="M34" s="13"/>
      <c r="N34" s="14"/>
      <c r="O34" s="10">
        <f>SUM(Tabelle2567[[#This Row],[Spalte9]:[Spalte14]])</f>
        <v>0</v>
      </c>
      <c r="P34" s="16"/>
      <c r="Q34" s="13"/>
      <c r="R34" s="13"/>
      <c r="S34" s="13"/>
      <c r="T34" s="13"/>
      <c r="U34" s="14"/>
      <c r="V34" s="31">
        <f>SUM(Tabelle2567[[#This Row],[Spalte16]:[Spalte21]])</f>
        <v>0</v>
      </c>
    </row>
    <row r="35" spans="1:22" x14ac:dyDescent="0.3">
      <c r="A35" s="28" t="s">
        <v>51</v>
      </c>
      <c r="B35" s="12"/>
      <c r="C35" s="13"/>
      <c r="D35" s="13"/>
      <c r="E35" s="13"/>
      <c r="F35" s="13"/>
      <c r="G35" s="14"/>
      <c r="H35" s="10">
        <f>SUM(Tabelle2567[[#This Row],[Spalte2]:[Spalte7]])</f>
        <v>0</v>
      </c>
      <c r="I35" s="16"/>
      <c r="J35" s="13"/>
      <c r="K35" s="13"/>
      <c r="L35" s="13"/>
      <c r="M35" s="13"/>
      <c r="N35" s="14"/>
      <c r="O35" s="10">
        <f>SUM(Tabelle2567[[#This Row],[Spalte9]:[Spalte14]])</f>
        <v>0</v>
      </c>
      <c r="P35" s="16"/>
      <c r="Q35" s="13"/>
      <c r="R35" s="13"/>
      <c r="S35" s="13"/>
      <c r="T35" s="13"/>
      <c r="U35" s="14"/>
      <c r="V35" s="31">
        <f>SUM(Tabelle2567[[#This Row],[Spalte16]:[Spalte21]])</f>
        <v>0</v>
      </c>
    </row>
    <row r="36" spans="1:22" x14ac:dyDescent="0.3">
      <c r="A36" s="28" t="s">
        <v>52</v>
      </c>
      <c r="B36" s="12"/>
      <c r="C36" s="13"/>
      <c r="D36" s="13"/>
      <c r="E36" s="13"/>
      <c r="F36" s="13"/>
      <c r="G36" s="14"/>
      <c r="H36" s="10">
        <f>SUM(Tabelle2567[[#This Row],[Spalte2]:[Spalte7]])</f>
        <v>0</v>
      </c>
      <c r="I36" s="16"/>
      <c r="J36" s="13"/>
      <c r="K36" s="13"/>
      <c r="L36" s="13"/>
      <c r="M36" s="13"/>
      <c r="N36" s="14">
        <v>2</v>
      </c>
      <c r="O36" s="10">
        <f>SUM(Tabelle2567[[#This Row],[Spalte9]:[Spalte14]])</f>
        <v>2</v>
      </c>
      <c r="P36" s="16"/>
      <c r="Q36" s="13"/>
      <c r="R36" s="13"/>
      <c r="S36" s="13"/>
      <c r="T36" s="13"/>
      <c r="U36" s="14"/>
      <c r="V36" s="31">
        <f>SUM(Tabelle2567[[#This Row],[Spalte16]:[Spalte21]])</f>
        <v>0</v>
      </c>
    </row>
    <row r="37" spans="1:22" x14ac:dyDescent="0.3">
      <c r="A37" s="28" t="s">
        <v>53</v>
      </c>
      <c r="B37" s="12"/>
      <c r="C37" s="13"/>
      <c r="D37" s="13"/>
      <c r="E37" s="13">
        <v>1</v>
      </c>
      <c r="F37" s="13"/>
      <c r="G37" s="14">
        <v>6</v>
      </c>
      <c r="H37" s="10">
        <f>SUM(Tabelle2567[[#This Row],[Spalte2]:[Spalte7]])</f>
        <v>7</v>
      </c>
      <c r="I37" s="16"/>
      <c r="J37" s="13"/>
      <c r="K37" s="13">
        <v>4</v>
      </c>
      <c r="L37" s="13"/>
      <c r="M37" s="13"/>
      <c r="N37" s="14"/>
      <c r="O37" s="10">
        <f>SUM(Tabelle2567[[#This Row],[Spalte9]:[Spalte14]])</f>
        <v>4</v>
      </c>
      <c r="P37" s="16"/>
      <c r="Q37" s="13"/>
      <c r="R37" s="13"/>
      <c r="S37" s="13"/>
      <c r="T37" s="13"/>
      <c r="U37" s="14"/>
      <c r="V37" s="31">
        <f>SUM(Tabelle2567[[#This Row],[Spalte16]:[Spalte21]])</f>
        <v>0</v>
      </c>
    </row>
    <row r="38" spans="1:22" x14ac:dyDescent="0.3">
      <c r="A38" s="28" t="s">
        <v>54</v>
      </c>
      <c r="B38" s="12">
        <v>1</v>
      </c>
      <c r="C38" s="13"/>
      <c r="D38" s="13">
        <v>8</v>
      </c>
      <c r="E38" s="13"/>
      <c r="F38" s="13">
        <v>43</v>
      </c>
      <c r="G38" s="14">
        <v>14</v>
      </c>
      <c r="H38" s="10">
        <f>SUM(Tabelle2567[[#This Row],[Spalte2]:[Spalte7]])</f>
        <v>66</v>
      </c>
      <c r="I38" s="16"/>
      <c r="J38" s="13"/>
      <c r="K38" s="13"/>
      <c r="L38" s="13">
        <v>2</v>
      </c>
      <c r="M38" s="13"/>
      <c r="N38" s="14">
        <v>10</v>
      </c>
      <c r="O38" s="10">
        <f>SUM(Tabelle2567[[#This Row],[Spalte9]:[Spalte14]])</f>
        <v>12</v>
      </c>
      <c r="P38" s="16"/>
      <c r="Q38" s="13"/>
      <c r="R38" s="13"/>
      <c r="S38" s="13"/>
      <c r="T38" s="13">
        <v>5</v>
      </c>
      <c r="U38" s="14">
        <v>1</v>
      </c>
      <c r="V38" s="31">
        <f>SUM(Tabelle2567[[#This Row],[Spalte16]:[Spalte21]])</f>
        <v>6</v>
      </c>
    </row>
    <row r="39" spans="1:22" x14ac:dyDescent="0.3">
      <c r="A39" s="28" t="s">
        <v>55</v>
      </c>
      <c r="B39" s="12"/>
      <c r="C39" s="13"/>
      <c r="D39" s="13"/>
      <c r="E39" s="13"/>
      <c r="F39" s="13"/>
      <c r="G39" s="14"/>
      <c r="H39" s="10">
        <f>SUM(Tabelle2567[[#This Row],[Spalte2]:[Spalte7]])</f>
        <v>0</v>
      </c>
      <c r="I39" s="16"/>
      <c r="J39" s="13"/>
      <c r="K39" s="13"/>
      <c r="L39" s="13"/>
      <c r="M39" s="13"/>
      <c r="N39" s="14"/>
      <c r="O39" s="10">
        <f>SUM(Tabelle2567[[#This Row],[Spalte9]:[Spalte14]])</f>
        <v>0</v>
      </c>
      <c r="P39" s="16"/>
      <c r="Q39" s="13"/>
      <c r="R39" s="13"/>
      <c r="S39" s="13"/>
      <c r="T39" s="13"/>
      <c r="U39" s="14"/>
      <c r="V39" s="31">
        <f>SUM(Tabelle2567[[#This Row],[Spalte16]:[Spalte21]])</f>
        <v>0</v>
      </c>
    </row>
    <row r="40" spans="1:22" x14ac:dyDescent="0.3">
      <c r="A40" s="28" t="s">
        <v>56</v>
      </c>
      <c r="B40" s="12"/>
      <c r="C40" s="13">
        <v>1</v>
      </c>
      <c r="D40" s="13"/>
      <c r="E40" s="13">
        <v>1</v>
      </c>
      <c r="F40" s="13"/>
      <c r="G40" s="14"/>
      <c r="H40" s="10">
        <f>SUM(Tabelle2567[[#This Row],[Spalte2]:[Spalte7]])</f>
        <v>2</v>
      </c>
      <c r="I40" s="16"/>
      <c r="J40" s="13"/>
      <c r="K40" s="13"/>
      <c r="L40" s="13"/>
      <c r="M40" s="13"/>
      <c r="N40" s="14"/>
      <c r="O40" s="10">
        <f>SUM(Tabelle2567[[#This Row],[Spalte9]:[Spalte14]])</f>
        <v>0</v>
      </c>
      <c r="P40" s="16">
        <v>2</v>
      </c>
      <c r="Q40" s="13">
        <v>5</v>
      </c>
      <c r="R40" s="13"/>
      <c r="S40" s="13"/>
      <c r="T40" s="13"/>
      <c r="U40" s="14"/>
      <c r="V40" s="31">
        <f>SUM(Tabelle2567[[#This Row],[Spalte16]:[Spalte21]])</f>
        <v>7</v>
      </c>
    </row>
    <row r="41" spans="1:22" x14ac:dyDescent="0.3">
      <c r="A41" s="28" t="s">
        <v>95</v>
      </c>
      <c r="B41" s="12"/>
      <c r="C41" s="13"/>
      <c r="D41" s="13"/>
      <c r="E41" s="13"/>
      <c r="F41" s="13"/>
      <c r="G41" s="14"/>
      <c r="H41" s="10">
        <f>SUM(Tabelle2567[[#This Row],[Spalte2]:[Spalte7]])</f>
        <v>0</v>
      </c>
      <c r="I41" s="16"/>
      <c r="J41" s="13"/>
      <c r="K41" s="13"/>
      <c r="L41" s="13"/>
      <c r="M41" s="13"/>
      <c r="N41" s="14"/>
      <c r="O41" s="10">
        <f>SUM(Tabelle2567[[#This Row],[Spalte9]:[Spalte14]])</f>
        <v>0</v>
      </c>
      <c r="P41" s="16"/>
      <c r="Q41" s="13">
        <v>2</v>
      </c>
      <c r="R41" s="13"/>
      <c r="S41" s="13"/>
      <c r="T41" s="13"/>
      <c r="U41" s="14"/>
      <c r="V41" s="31">
        <f>SUM(Tabelle2567[[#This Row],[Spalte16]:[Spalte21]])</f>
        <v>2</v>
      </c>
    </row>
    <row r="42" spans="1:22" x14ac:dyDescent="0.3">
      <c r="A42" s="28" t="s">
        <v>57</v>
      </c>
      <c r="B42" s="12"/>
      <c r="C42" s="13"/>
      <c r="D42" s="13"/>
      <c r="E42" s="13"/>
      <c r="F42" s="13"/>
      <c r="G42" s="14"/>
      <c r="H42" s="10">
        <f>SUM(Tabelle2567[[#This Row],[Spalte2]:[Spalte7]])</f>
        <v>0</v>
      </c>
      <c r="I42" s="16"/>
      <c r="J42" s="13"/>
      <c r="K42" s="13"/>
      <c r="L42" s="13"/>
      <c r="M42" s="13"/>
      <c r="N42" s="14"/>
      <c r="O42" s="10">
        <f>SUM(Tabelle2567[[#This Row],[Spalte9]:[Spalte14]])</f>
        <v>0</v>
      </c>
      <c r="P42" s="16"/>
      <c r="Q42" s="13"/>
      <c r="R42" s="13"/>
      <c r="S42" s="13"/>
      <c r="T42" s="13"/>
      <c r="U42" s="14"/>
      <c r="V42" s="31">
        <f>SUM(Tabelle2567[[#This Row],[Spalte16]:[Spalte21]])</f>
        <v>0</v>
      </c>
    </row>
    <row r="43" spans="1:22" x14ac:dyDescent="0.3">
      <c r="A43" s="28" t="s">
        <v>58</v>
      </c>
      <c r="B43" s="12"/>
      <c r="C43" s="13"/>
      <c r="D43" s="13"/>
      <c r="E43" s="13"/>
      <c r="F43" s="13"/>
      <c r="G43" s="14"/>
      <c r="H43" s="10">
        <f>SUM(Tabelle2567[[#This Row],[Spalte2]:[Spalte7]])</f>
        <v>0</v>
      </c>
      <c r="I43" s="16"/>
      <c r="J43" s="13"/>
      <c r="K43" s="13"/>
      <c r="L43" s="13"/>
      <c r="M43" s="13"/>
      <c r="N43" s="14"/>
      <c r="O43" s="10">
        <f>SUM(Tabelle2567[[#This Row],[Spalte9]:[Spalte14]])</f>
        <v>0</v>
      </c>
      <c r="P43" s="16"/>
      <c r="Q43" s="13"/>
      <c r="R43" s="13"/>
      <c r="S43" s="13"/>
      <c r="T43" s="13"/>
      <c r="U43" s="14"/>
      <c r="V43" s="31">
        <f>SUM(Tabelle2567[[#This Row],[Spalte16]:[Spalte21]])</f>
        <v>0</v>
      </c>
    </row>
    <row r="44" spans="1:22" x14ac:dyDescent="0.3">
      <c r="A44" s="28" t="s">
        <v>59</v>
      </c>
      <c r="B44" s="12"/>
      <c r="C44" s="13"/>
      <c r="D44" s="13">
        <v>20</v>
      </c>
      <c r="E44" s="13">
        <v>5</v>
      </c>
      <c r="F44" s="13"/>
      <c r="G44" s="14"/>
      <c r="H44" s="10">
        <f>SUM(Tabelle2567[[#This Row],[Spalte2]:[Spalte7]])</f>
        <v>25</v>
      </c>
      <c r="I44" s="16">
        <v>2</v>
      </c>
      <c r="J44" s="13"/>
      <c r="K44" s="13"/>
      <c r="L44" s="13"/>
      <c r="M44" s="13"/>
      <c r="N44" s="14"/>
      <c r="O44" s="10">
        <f>SUM(Tabelle2567[[#This Row],[Spalte9]:[Spalte14]])</f>
        <v>2</v>
      </c>
      <c r="P44" s="16">
        <v>1</v>
      </c>
      <c r="Q44" s="13">
        <v>2</v>
      </c>
      <c r="R44" s="13"/>
      <c r="S44" s="13"/>
      <c r="T44" s="13"/>
      <c r="U44" s="14"/>
      <c r="V44" s="31">
        <f>SUM(Tabelle2567[[#This Row],[Spalte16]:[Spalte21]])</f>
        <v>3</v>
      </c>
    </row>
    <row r="45" spans="1:22" x14ac:dyDescent="0.3">
      <c r="A45" s="28" t="s">
        <v>60</v>
      </c>
      <c r="B45" s="12"/>
      <c r="C45" s="13"/>
      <c r="D45" s="13"/>
      <c r="E45" s="13"/>
      <c r="F45" s="13"/>
      <c r="G45" s="14"/>
      <c r="H45" s="10">
        <f>SUM(Tabelle2567[[#This Row],[Spalte2]:[Spalte7]])</f>
        <v>0</v>
      </c>
      <c r="I45" s="16"/>
      <c r="J45" s="13"/>
      <c r="K45" s="13"/>
      <c r="L45" s="13"/>
      <c r="M45" s="13"/>
      <c r="N45" s="14"/>
      <c r="O45" s="10">
        <f>SUM(Tabelle2567[[#This Row],[Spalte9]:[Spalte14]])</f>
        <v>0</v>
      </c>
      <c r="P45" s="16">
        <v>4</v>
      </c>
      <c r="Q45" s="13">
        <v>11</v>
      </c>
      <c r="R45" s="13"/>
      <c r="S45" s="13"/>
      <c r="T45" s="13"/>
      <c r="U45" s="14"/>
      <c r="V45" s="31">
        <f>SUM(Tabelle2567[[#This Row],[Spalte16]:[Spalte21]])</f>
        <v>15</v>
      </c>
    </row>
    <row r="46" spans="1:22" x14ac:dyDescent="0.3">
      <c r="A46" s="28" t="s">
        <v>98</v>
      </c>
      <c r="B46" s="12"/>
      <c r="C46" s="13"/>
      <c r="D46" s="13"/>
      <c r="E46" s="13"/>
      <c r="F46" s="13"/>
      <c r="G46" s="14"/>
      <c r="H46" s="10">
        <f>SUM(Tabelle2567[[#This Row],[Spalte2]:[Spalte7]])</f>
        <v>0</v>
      </c>
      <c r="I46" s="16"/>
      <c r="J46" s="13"/>
      <c r="K46" s="13"/>
      <c r="L46" s="13"/>
      <c r="M46" s="13"/>
      <c r="N46" s="14"/>
      <c r="O46" s="10">
        <f>SUM(Tabelle2567[[#This Row],[Spalte9]:[Spalte14]])</f>
        <v>0</v>
      </c>
      <c r="P46" s="16"/>
      <c r="Q46" s="13"/>
      <c r="R46" s="13"/>
      <c r="S46" s="13"/>
      <c r="T46" s="13"/>
      <c r="U46" s="14"/>
      <c r="V46" s="31">
        <f>SUM(Tabelle2567[[#This Row],[Spalte16]:[Spalte21]])</f>
        <v>0</v>
      </c>
    </row>
    <row r="47" spans="1:22" x14ac:dyDescent="0.3">
      <c r="A47" s="28" t="s">
        <v>61</v>
      </c>
      <c r="B47" s="12"/>
      <c r="C47" s="13"/>
      <c r="D47" s="13">
        <v>1</v>
      </c>
      <c r="E47" s="13"/>
      <c r="F47" s="13"/>
      <c r="G47" s="14"/>
      <c r="H47" s="10">
        <f>SUM(Tabelle2567[[#This Row],[Spalte2]:[Spalte7]])</f>
        <v>1</v>
      </c>
      <c r="I47" s="16"/>
      <c r="J47" s="13"/>
      <c r="K47" s="13"/>
      <c r="L47" s="13"/>
      <c r="M47" s="13"/>
      <c r="N47" s="14"/>
      <c r="O47" s="10">
        <f>SUM(Tabelle2567[[#This Row],[Spalte9]:[Spalte14]])</f>
        <v>0</v>
      </c>
      <c r="P47" s="16"/>
      <c r="Q47" s="13"/>
      <c r="R47" s="13"/>
      <c r="S47" s="13"/>
      <c r="T47" s="13"/>
      <c r="U47" s="14"/>
      <c r="V47" s="31">
        <f>SUM(Tabelle2567[[#This Row],[Spalte16]:[Spalte21]])</f>
        <v>0</v>
      </c>
    </row>
    <row r="48" spans="1:22" x14ac:dyDescent="0.3">
      <c r="A48" s="28" t="s">
        <v>96</v>
      </c>
      <c r="B48" s="12"/>
      <c r="C48" s="13"/>
      <c r="D48" s="13"/>
      <c r="E48" s="13"/>
      <c r="F48" s="13">
        <v>1</v>
      </c>
      <c r="G48" s="14"/>
      <c r="H48" s="10">
        <f>SUM(Tabelle2567[[#This Row],[Spalte2]:[Spalte7]])</f>
        <v>1</v>
      </c>
      <c r="I48" s="16"/>
      <c r="J48" s="13"/>
      <c r="K48" s="13"/>
      <c r="L48" s="13"/>
      <c r="M48" s="13"/>
      <c r="N48" s="14"/>
      <c r="O48" s="10">
        <f>SUM(Tabelle2567[[#This Row],[Spalte9]:[Spalte14]])</f>
        <v>0</v>
      </c>
      <c r="P48" s="16"/>
      <c r="Q48" s="13"/>
      <c r="R48" s="13"/>
      <c r="S48" s="13"/>
      <c r="T48" s="13"/>
      <c r="U48" s="14"/>
      <c r="V48" s="31">
        <f>SUM(Tabelle2567[[#This Row],[Spalte16]:[Spalte21]])</f>
        <v>0</v>
      </c>
    </row>
    <row r="49" spans="1:22" x14ac:dyDescent="0.3">
      <c r="A49" s="28" t="s">
        <v>62</v>
      </c>
      <c r="B49" s="12"/>
      <c r="C49" s="13"/>
      <c r="D49" s="13">
        <v>1</v>
      </c>
      <c r="E49" s="13"/>
      <c r="F49" s="13"/>
      <c r="G49" s="14"/>
      <c r="H49" s="10">
        <f>SUM(Tabelle2567[[#This Row],[Spalte2]:[Spalte7]])</f>
        <v>1</v>
      </c>
      <c r="I49" s="16">
        <v>2</v>
      </c>
      <c r="J49" s="13">
        <v>1</v>
      </c>
      <c r="K49" s="13"/>
      <c r="L49" s="13"/>
      <c r="M49" s="13"/>
      <c r="N49" s="14"/>
      <c r="O49" s="10">
        <f>SUM(Tabelle2567[[#This Row],[Spalte9]:[Spalte14]])</f>
        <v>3</v>
      </c>
      <c r="P49" s="16"/>
      <c r="Q49" s="13"/>
      <c r="R49" s="13"/>
      <c r="S49" s="13"/>
      <c r="T49" s="13">
        <v>1</v>
      </c>
      <c r="U49" s="14"/>
      <c r="V49" s="31">
        <f>SUM(Tabelle2567[[#This Row],[Spalte16]:[Spalte21]])</f>
        <v>1</v>
      </c>
    </row>
    <row r="50" spans="1:22" x14ac:dyDescent="0.3">
      <c r="A50" s="28" t="s">
        <v>63</v>
      </c>
      <c r="B50" s="12"/>
      <c r="C50" s="13"/>
      <c r="D50" s="13"/>
      <c r="E50" s="13"/>
      <c r="F50" s="13">
        <v>1</v>
      </c>
      <c r="G50" s="14"/>
      <c r="H50" s="10">
        <f>SUM(Tabelle2567[[#This Row],[Spalte2]:[Spalte7]])</f>
        <v>1</v>
      </c>
      <c r="I50" s="16"/>
      <c r="J50" s="13"/>
      <c r="K50" s="13"/>
      <c r="L50" s="13"/>
      <c r="M50" s="13"/>
      <c r="N50" s="14"/>
      <c r="O50" s="10">
        <f>SUM(Tabelle2567[[#This Row],[Spalte9]:[Spalte14]])</f>
        <v>0</v>
      </c>
      <c r="P50" s="16"/>
      <c r="Q50" s="13"/>
      <c r="R50" s="13"/>
      <c r="S50" s="13"/>
      <c r="T50" s="13"/>
      <c r="U50" s="14"/>
      <c r="V50" s="31">
        <f>SUM(Tabelle2567[[#This Row],[Spalte16]:[Spalte21]])</f>
        <v>0</v>
      </c>
    </row>
    <row r="51" spans="1:22" x14ac:dyDescent="0.3">
      <c r="A51" s="28" t="s">
        <v>64</v>
      </c>
      <c r="B51" s="12">
        <v>7</v>
      </c>
      <c r="C51" s="13"/>
      <c r="D51" s="13">
        <v>13</v>
      </c>
      <c r="E51" s="13"/>
      <c r="F51" s="13">
        <v>8</v>
      </c>
      <c r="G51" s="14"/>
      <c r="H51" s="10">
        <f>SUM(Tabelle2567[[#This Row],[Spalte2]:[Spalte7]])</f>
        <v>28</v>
      </c>
      <c r="I51" s="16"/>
      <c r="J51" s="13"/>
      <c r="K51" s="13"/>
      <c r="L51" s="13"/>
      <c r="M51" s="13"/>
      <c r="N51" s="14"/>
      <c r="O51" s="10">
        <f>SUM(Tabelle2567[[#This Row],[Spalte9]:[Spalte14]])</f>
        <v>0</v>
      </c>
      <c r="P51" s="16"/>
      <c r="Q51" s="13"/>
      <c r="R51" s="13"/>
      <c r="S51" s="13"/>
      <c r="T51" s="13"/>
      <c r="U51" s="14"/>
      <c r="V51" s="31">
        <f>SUM(Tabelle2567[[#This Row],[Spalte16]:[Spalte21]])</f>
        <v>0</v>
      </c>
    </row>
    <row r="52" spans="1:22" x14ac:dyDescent="0.3">
      <c r="A52" s="28" t="s">
        <v>97</v>
      </c>
      <c r="B52" s="12"/>
      <c r="C52" s="13"/>
      <c r="D52" s="13"/>
      <c r="E52" s="13"/>
      <c r="F52" s="13"/>
      <c r="G52" s="14"/>
      <c r="H52" s="10">
        <f>SUM(Tabelle2567[[#This Row],[Spalte2]:[Spalte7]])</f>
        <v>0</v>
      </c>
      <c r="I52" s="16"/>
      <c r="J52" s="13"/>
      <c r="K52" s="13"/>
      <c r="L52" s="13"/>
      <c r="M52" s="13"/>
      <c r="N52" s="14"/>
      <c r="O52" s="10">
        <f>SUM(Tabelle2567[[#This Row],[Spalte9]:[Spalte14]])</f>
        <v>0</v>
      </c>
      <c r="P52" s="16"/>
      <c r="Q52" s="13"/>
      <c r="R52" s="13"/>
      <c r="S52" s="13"/>
      <c r="T52" s="13"/>
      <c r="U52" s="14"/>
      <c r="V52" s="31">
        <f>SUM(Tabelle2567[[#This Row],[Spalte16]:[Spalte21]])</f>
        <v>0</v>
      </c>
    </row>
    <row r="53" spans="1:22" x14ac:dyDescent="0.3">
      <c r="A53" s="28" t="s">
        <v>65</v>
      </c>
      <c r="B53" s="12"/>
      <c r="C53" s="13"/>
      <c r="D53" s="13"/>
      <c r="E53" s="13"/>
      <c r="F53" s="13"/>
      <c r="G53" s="14"/>
      <c r="H53" s="10">
        <f>SUM(Tabelle2567[[#This Row],[Spalte2]:[Spalte7]])</f>
        <v>0</v>
      </c>
      <c r="I53" s="16"/>
      <c r="J53" s="13"/>
      <c r="K53" s="13"/>
      <c r="L53" s="13"/>
      <c r="M53" s="13"/>
      <c r="N53" s="14">
        <v>4</v>
      </c>
      <c r="O53" s="10">
        <f>SUM(Tabelle2567[[#This Row],[Spalte9]:[Spalte14]])</f>
        <v>4</v>
      </c>
      <c r="P53" s="16"/>
      <c r="Q53" s="13"/>
      <c r="R53" s="13"/>
      <c r="S53" s="13"/>
      <c r="T53" s="13"/>
      <c r="U53" s="14"/>
      <c r="V53" s="31">
        <f>SUM(Tabelle2567[[#This Row],[Spalte16]:[Spalte21]])</f>
        <v>0</v>
      </c>
    </row>
    <row r="54" spans="1:22" x14ac:dyDescent="0.3">
      <c r="A54" s="28" t="s">
        <v>66</v>
      </c>
      <c r="B54" s="12"/>
      <c r="C54" s="13"/>
      <c r="D54" s="13"/>
      <c r="E54" s="13"/>
      <c r="F54" s="13"/>
      <c r="G54" s="14"/>
      <c r="H54" s="10">
        <f>SUM(Tabelle2567[[#This Row],[Spalte2]:[Spalte7]])</f>
        <v>0</v>
      </c>
      <c r="I54" s="16"/>
      <c r="J54" s="13"/>
      <c r="K54" s="13"/>
      <c r="L54" s="13">
        <v>1</v>
      </c>
      <c r="M54" s="13">
        <v>3</v>
      </c>
      <c r="N54" s="14"/>
      <c r="O54" s="10">
        <f>SUM(Tabelle2567[[#This Row],[Spalte9]:[Spalte14]])</f>
        <v>4</v>
      </c>
      <c r="P54" s="16"/>
      <c r="Q54" s="13"/>
      <c r="R54" s="13"/>
      <c r="S54" s="13"/>
      <c r="T54" s="13"/>
      <c r="U54" s="14"/>
      <c r="V54" s="31">
        <f>SUM(Tabelle2567[[#This Row],[Spalte16]:[Spalte21]])</f>
        <v>0</v>
      </c>
    </row>
    <row r="55" spans="1:22" ht="13.8" customHeight="1" x14ac:dyDescent="0.3">
      <c r="A55" s="29" t="s">
        <v>67</v>
      </c>
      <c r="B55" s="12"/>
      <c r="C55" s="13"/>
      <c r="D55" s="13"/>
      <c r="E55" s="13"/>
      <c r="F55" s="13"/>
      <c r="G55" s="14">
        <v>1</v>
      </c>
      <c r="H55" s="10">
        <f>SUM(Tabelle2567[[#This Row],[Spalte2]:[Spalte7]])</f>
        <v>1</v>
      </c>
      <c r="I55" s="16"/>
      <c r="J55" s="13"/>
      <c r="K55" s="13"/>
      <c r="L55" s="13">
        <v>2</v>
      </c>
      <c r="M55" s="13">
        <v>1</v>
      </c>
      <c r="N55" s="14">
        <v>30</v>
      </c>
      <c r="O55" s="10">
        <f>SUM(Tabelle2567[[#This Row],[Spalte9]:[Spalte14]])</f>
        <v>33</v>
      </c>
      <c r="P55" s="16"/>
      <c r="Q55" s="13"/>
      <c r="R55" s="13"/>
      <c r="S55" s="13">
        <v>2</v>
      </c>
      <c r="T55" s="13"/>
      <c r="U55" s="14"/>
      <c r="V55" s="31">
        <f>SUM(Tabelle2567[[#This Row],[Spalte16]:[Spalte21]])</f>
        <v>2</v>
      </c>
    </row>
    <row r="56" spans="1:22" x14ac:dyDescent="0.3">
      <c r="A56" s="28" t="s">
        <v>68</v>
      </c>
      <c r="B56" s="12"/>
      <c r="C56" s="13"/>
      <c r="D56" s="13"/>
      <c r="E56" s="13"/>
      <c r="F56" s="13"/>
      <c r="G56" s="14"/>
      <c r="H56" s="10">
        <f>SUM(Tabelle2567[[#This Row],[Spalte2]:[Spalte7]])</f>
        <v>0</v>
      </c>
      <c r="I56" s="16"/>
      <c r="J56" s="13"/>
      <c r="K56" s="13"/>
      <c r="L56" s="13"/>
      <c r="M56" s="13"/>
      <c r="N56" s="14"/>
      <c r="O56" s="10">
        <f>SUM(Tabelle2567[[#This Row],[Spalte9]:[Spalte14]])</f>
        <v>0</v>
      </c>
      <c r="P56" s="16"/>
      <c r="Q56" s="13"/>
      <c r="R56" s="13"/>
      <c r="S56" s="13"/>
      <c r="T56" s="13"/>
      <c r="U56" s="14"/>
      <c r="V56" s="31">
        <f>SUM(Tabelle2567[[#This Row],[Spalte16]:[Spalte21]])</f>
        <v>0</v>
      </c>
    </row>
    <row r="57" spans="1:22" x14ac:dyDescent="0.3">
      <c r="A57" s="28" t="s">
        <v>69</v>
      </c>
      <c r="B57" s="12">
        <v>1</v>
      </c>
      <c r="C57" s="13">
        <v>2</v>
      </c>
      <c r="D57" s="13"/>
      <c r="E57" s="13"/>
      <c r="F57" s="13"/>
      <c r="G57" s="14"/>
      <c r="H57" s="10">
        <f>SUM(Tabelle2567[[#This Row],[Spalte2]:[Spalte7]])</f>
        <v>3</v>
      </c>
      <c r="I57" s="16"/>
      <c r="J57" s="13"/>
      <c r="K57" s="13"/>
      <c r="L57" s="13"/>
      <c r="M57" s="13"/>
      <c r="N57" s="14"/>
      <c r="O57" s="10">
        <f>SUM(Tabelle2567[[#This Row],[Spalte9]:[Spalte14]])</f>
        <v>0</v>
      </c>
      <c r="P57" s="16"/>
      <c r="Q57" s="13"/>
      <c r="R57" s="13"/>
      <c r="S57" s="13"/>
      <c r="T57" s="13"/>
      <c r="U57" s="14"/>
      <c r="V57" s="31">
        <f>SUM(Tabelle2567[[#This Row],[Spalte16]:[Spalte21]])</f>
        <v>0</v>
      </c>
    </row>
    <row r="58" spans="1:22" x14ac:dyDescent="0.3">
      <c r="A58" s="28" t="s">
        <v>70</v>
      </c>
      <c r="B58" s="12">
        <v>7</v>
      </c>
      <c r="C58" s="13">
        <v>35</v>
      </c>
      <c r="D58" s="13"/>
      <c r="E58" s="13"/>
      <c r="F58" s="13"/>
      <c r="G58" s="14"/>
      <c r="H58" s="10">
        <f>SUM(Tabelle2567[[#This Row],[Spalte2]:[Spalte7]])</f>
        <v>42</v>
      </c>
      <c r="I58" s="16"/>
      <c r="J58" s="13"/>
      <c r="K58" s="13"/>
      <c r="L58" s="13"/>
      <c r="M58" s="13"/>
      <c r="N58" s="14"/>
      <c r="O58" s="10">
        <f>SUM(Tabelle2567[[#This Row],[Spalte9]:[Spalte14]])</f>
        <v>0</v>
      </c>
      <c r="P58" s="16"/>
      <c r="Q58" s="13"/>
      <c r="R58" s="13"/>
      <c r="S58" s="13"/>
      <c r="T58" s="13"/>
      <c r="U58" s="14"/>
      <c r="V58" s="31">
        <f>SUM(Tabelle2567[[#This Row],[Spalte16]:[Spalte21]])</f>
        <v>0</v>
      </c>
    </row>
    <row r="59" spans="1:22" x14ac:dyDescent="0.3">
      <c r="A59" s="28" t="s">
        <v>71</v>
      </c>
      <c r="B59" s="12">
        <v>3</v>
      </c>
      <c r="C59" s="13"/>
      <c r="D59" s="13"/>
      <c r="E59" s="13"/>
      <c r="F59" s="13">
        <v>3</v>
      </c>
      <c r="G59" s="14">
        <v>28</v>
      </c>
      <c r="H59" s="10">
        <f>SUM(Tabelle2567[[#This Row],[Spalte2]:[Spalte7]])</f>
        <v>34</v>
      </c>
      <c r="I59" s="16"/>
      <c r="J59" s="13">
        <v>1</v>
      </c>
      <c r="K59" s="13">
        <v>4</v>
      </c>
      <c r="L59" s="13">
        <v>10</v>
      </c>
      <c r="M59" s="13"/>
      <c r="N59" s="14">
        <v>35</v>
      </c>
      <c r="O59" s="10">
        <f>SUM(Tabelle2567[[#This Row],[Spalte9]:[Spalte14]])</f>
        <v>50</v>
      </c>
      <c r="P59" s="16"/>
      <c r="Q59" s="13"/>
      <c r="R59" s="13"/>
      <c r="S59" s="13">
        <v>1</v>
      </c>
      <c r="T59" s="13">
        <v>11</v>
      </c>
      <c r="U59" s="14"/>
      <c r="V59" s="31">
        <f>SUM(Tabelle2567[[#This Row],[Spalte16]:[Spalte21]])</f>
        <v>12</v>
      </c>
    </row>
    <row r="60" spans="1:22" x14ac:dyDescent="0.3">
      <c r="A60" s="28" t="s">
        <v>72</v>
      </c>
      <c r="B60" s="12"/>
      <c r="C60" s="13">
        <v>1</v>
      </c>
      <c r="D60" s="13"/>
      <c r="E60" s="13"/>
      <c r="F60" s="13"/>
      <c r="G60" s="14"/>
      <c r="H60" s="10">
        <f>SUM(Tabelle2567[[#This Row],[Spalte2]:[Spalte7]])</f>
        <v>1</v>
      </c>
      <c r="I60" s="16"/>
      <c r="J60" s="13"/>
      <c r="K60" s="13"/>
      <c r="L60" s="13"/>
      <c r="M60" s="13"/>
      <c r="N60" s="14">
        <v>3</v>
      </c>
      <c r="O60" s="10">
        <f>SUM(Tabelle2567[[#This Row],[Spalte9]:[Spalte14]])</f>
        <v>3</v>
      </c>
      <c r="P60" s="16">
        <v>1</v>
      </c>
      <c r="Q60" s="13"/>
      <c r="R60" s="13"/>
      <c r="S60" s="13"/>
      <c r="T60" s="13"/>
      <c r="U60" s="14"/>
      <c r="V60" s="31">
        <f>SUM(Tabelle2567[[#This Row],[Spalte16]:[Spalte21]])</f>
        <v>1</v>
      </c>
    </row>
    <row r="61" spans="1:22" x14ac:dyDescent="0.3">
      <c r="A61" s="28" t="s">
        <v>73</v>
      </c>
      <c r="B61" s="12"/>
      <c r="C61" s="13"/>
      <c r="D61" s="13"/>
      <c r="E61" s="13"/>
      <c r="F61" s="13">
        <v>3</v>
      </c>
      <c r="G61" s="14"/>
      <c r="H61" s="10">
        <f>SUM(Tabelle2567[[#This Row],[Spalte2]:[Spalte7]])</f>
        <v>3</v>
      </c>
      <c r="I61" s="16"/>
      <c r="J61" s="13"/>
      <c r="K61" s="13"/>
      <c r="L61" s="13"/>
      <c r="M61" s="13"/>
      <c r="N61" s="14"/>
      <c r="O61" s="10">
        <f>SUM(Tabelle2567[[#This Row],[Spalte9]:[Spalte14]])</f>
        <v>0</v>
      </c>
      <c r="P61" s="16"/>
      <c r="Q61" s="13"/>
      <c r="R61" s="13"/>
      <c r="S61" s="13"/>
      <c r="T61" s="13"/>
      <c r="U61" s="14"/>
      <c r="V61" s="31">
        <f>SUM(Tabelle2567[[#This Row],[Spalte16]:[Spalte21]])</f>
        <v>0</v>
      </c>
    </row>
    <row r="62" spans="1:22" x14ac:dyDescent="0.3">
      <c r="A62" s="28" t="s">
        <v>74</v>
      </c>
      <c r="B62" s="12"/>
      <c r="C62" s="13"/>
      <c r="D62" s="13"/>
      <c r="E62" s="13"/>
      <c r="F62" s="13"/>
      <c r="G62" s="14">
        <v>2</v>
      </c>
      <c r="H62" s="10">
        <f>SUM(Tabelle2567[[#This Row],[Spalte2]:[Spalte7]])</f>
        <v>2</v>
      </c>
      <c r="I62" s="16"/>
      <c r="J62" s="13"/>
      <c r="K62" s="13"/>
      <c r="L62" s="13">
        <v>3</v>
      </c>
      <c r="M62" s="13">
        <v>2</v>
      </c>
      <c r="N62" s="14">
        <v>3</v>
      </c>
      <c r="O62" s="10">
        <f>SUM(Tabelle2567[[#This Row],[Spalte9]:[Spalte14]])</f>
        <v>8</v>
      </c>
      <c r="P62" s="16"/>
      <c r="Q62" s="13"/>
      <c r="R62" s="13"/>
      <c r="S62" s="13"/>
      <c r="T62" s="13"/>
      <c r="U62" s="14"/>
      <c r="V62" s="31">
        <f>SUM(Tabelle2567[[#This Row],[Spalte16]:[Spalte21]])</f>
        <v>0</v>
      </c>
    </row>
    <row r="63" spans="1:22" x14ac:dyDescent="0.3">
      <c r="A63" s="28" t="s">
        <v>75</v>
      </c>
      <c r="B63" s="12"/>
      <c r="C63" s="13"/>
      <c r="D63" s="13"/>
      <c r="E63" s="13"/>
      <c r="F63" s="13"/>
      <c r="G63" s="14"/>
      <c r="H63" s="10">
        <f>SUM(Tabelle2567[[#This Row],[Spalte2]:[Spalte7]])</f>
        <v>0</v>
      </c>
      <c r="I63" s="16"/>
      <c r="J63" s="13"/>
      <c r="K63" s="13"/>
      <c r="L63" s="13"/>
      <c r="M63" s="13"/>
      <c r="N63" s="14"/>
      <c r="O63" s="10">
        <f>SUM(Tabelle2567[[#This Row],[Spalte9]:[Spalte14]])</f>
        <v>0</v>
      </c>
      <c r="P63" s="16"/>
      <c r="Q63" s="13"/>
      <c r="R63" s="13"/>
      <c r="S63" s="13"/>
      <c r="T63" s="13"/>
      <c r="U63" s="14"/>
      <c r="V63" s="31">
        <f>SUM(Tabelle2567[[#This Row],[Spalte16]:[Spalte21]])</f>
        <v>0</v>
      </c>
    </row>
    <row r="64" spans="1:22" x14ac:dyDescent="0.3">
      <c r="A64" s="28" t="s">
        <v>76</v>
      </c>
      <c r="B64" s="12">
        <v>7</v>
      </c>
      <c r="C64" s="13"/>
      <c r="D64" s="13">
        <v>4</v>
      </c>
      <c r="E64" s="13">
        <v>1</v>
      </c>
      <c r="F64" s="13">
        <v>2</v>
      </c>
      <c r="G64" s="14"/>
      <c r="H64" s="10">
        <f>SUM(Tabelle2567[[#This Row],[Spalte2]:[Spalte7]])</f>
        <v>14</v>
      </c>
      <c r="I64" s="16"/>
      <c r="J64" s="13"/>
      <c r="K64" s="13"/>
      <c r="L64" s="13"/>
      <c r="M64" s="13"/>
      <c r="N64" s="14"/>
      <c r="O64" s="10">
        <f>SUM(Tabelle2567[[#This Row],[Spalte9]:[Spalte14]])</f>
        <v>0</v>
      </c>
      <c r="P64" s="16"/>
      <c r="Q64" s="13"/>
      <c r="R64" s="13"/>
      <c r="S64" s="13"/>
      <c r="T64" s="13"/>
      <c r="U64" s="14"/>
      <c r="V64" s="31">
        <f>SUM(Tabelle2567[[#This Row],[Spalte16]:[Spalte21]])</f>
        <v>0</v>
      </c>
    </row>
    <row r="65" spans="1:22" x14ac:dyDescent="0.3">
      <c r="A65" s="28" t="s">
        <v>77</v>
      </c>
      <c r="B65" s="12"/>
      <c r="C65" s="13"/>
      <c r="D65" s="13"/>
      <c r="E65" s="13"/>
      <c r="F65" s="13">
        <v>1</v>
      </c>
      <c r="G65" s="14"/>
      <c r="H65" s="10">
        <f>SUM(Tabelle2567[[#This Row],[Spalte2]:[Spalte7]])</f>
        <v>1</v>
      </c>
      <c r="I65" s="16"/>
      <c r="J65" s="13"/>
      <c r="K65" s="13"/>
      <c r="L65" s="13"/>
      <c r="M65" s="13"/>
      <c r="N65" s="14"/>
      <c r="O65" s="10">
        <f>SUM(Tabelle2567[[#This Row],[Spalte9]:[Spalte14]])</f>
        <v>0</v>
      </c>
      <c r="P65" s="16"/>
      <c r="Q65" s="13"/>
      <c r="R65" s="13"/>
      <c r="S65" s="13"/>
      <c r="T65" s="13"/>
      <c r="U65" s="14"/>
      <c r="V65" s="31">
        <f>SUM(Tabelle2567[[#This Row],[Spalte16]:[Spalte21]])</f>
        <v>0</v>
      </c>
    </row>
    <row r="66" spans="1:22" x14ac:dyDescent="0.3">
      <c r="A66" s="28" t="s">
        <v>775</v>
      </c>
      <c r="B66" s="12"/>
      <c r="C66" s="13"/>
      <c r="D66" s="13"/>
      <c r="E66" s="13"/>
      <c r="F66" s="13"/>
      <c r="G66" s="14"/>
      <c r="H66" s="10">
        <f>SUM(Tabelle2567[[#This Row],[Spalte2]:[Spalte7]])</f>
        <v>0</v>
      </c>
      <c r="I66" s="16"/>
      <c r="J66" s="13"/>
      <c r="K66" s="13"/>
      <c r="L66" s="13"/>
      <c r="M66" s="13"/>
      <c r="N66" s="14"/>
      <c r="O66" s="10">
        <f>SUM(Tabelle2567[[#This Row],[Spalte9]:[Spalte14]])</f>
        <v>0</v>
      </c>
      <c r="P66" s="16"/>
      <c r="Q66" s="13"/>
      <c r="R66" s="13"/>
      <c r="S66" s="13"/>
      <c r="T66" s="13"/>
      <c r="U66" s="14"/>
      <c r="V66" s="31">
        <f>SUM(Tabelle2567[[#This Row],[Spalte16]:[Spalte21]])</f>
        <v>0</v>
      </c>
    </row>
    <row r="67" spans="1:22" x14ac:dyDescent="0.3">
      <c r="A67" s="28" t="s">
        <v>100</v>
      </c>
      <c r="B67" s="12"/>
      <c r="C67" s="13"/>
      <c r="D67" s="13"/>
      <c r="E67" s="13"/>
      <c r="F67" s="13">
        <v>4</v>
      </c>
      <c r="G67" s="14"/>
      <c r="H67" s="10">
        <f>SUM(Tabelle2567[[#This Row],[Spalte2]:[Spalte7]])</f>
        <v>4</v>
      </c>
      <c r="I67" s="16"/>
      <c r="J67" s="13"/>
      <c r="K67" s="13"/>
      <c r="L67" s="13"/>
      <c r="M67" s="13"/>
      <c r="N67" s="14"/>
      <c r="O67" s="10">
        <f>SUM(Tabelle2567[[#This Row],[Spalte9]:[Spalte14]])</f>
        <v>0</v>
      </c>
      <c r="P67" s="16"/>
      <c r="Q67" s="13"/>
      <c r="R67" s="13"/>
      <c r="S67" s="13"/>
      <c r="T67" s="13"/>
      <c r="U67" s="14"/>
      <c r="V67" s="31">
        <f>SUM(Tabelle2567[[#This Row],[Spalte16]:[Spalte21]])</f>
        <v>0</v>
      </c>
    </row>
    <row r="68" spans="1:22" x14ac:dyDescent="0.3">
      <c r="A68" s="28" t="s">
        <v>78</v>
      </c>
      <c r="B68" s="12"/>
      <c r="C68" s="13"/>
      <c r="D68" s="13"/>
      <c r="E68" s="13"/>
      <c r="F68" s="13"/>
      <c r="G68" s="14"/>
      <c r="H68" s="10">
        <f>SUM(Tabelle2567[[#This Row],[Spalte2]:[Spalte7]])</f>
        <v>0</v>
      </c>
      <c r="I68" s="16"/>
      <c r="J68" s="13"/>
      <c r="K68" s="13"/>
      <c r="L68" s="13"/>
      <c r="M68" s="13"/>
      <c r="N68" s="14">
        <v>1</v>
      </c>
      <c r="O68" s="10">
        <f>SUM(Tabelle2567[[#This Row],[Spalte9]:[Spalte14]])</f>
        <v>1</v>
      </c>
      <c r="P68" s="16"/>
      <c r="Q68" s="13"/>
      <c r="R68" s="13"/>
      <c r="S68" s="13"/>
      <c r="T68" s="13"/>
      <c r="U68" s="14"/>
      <c r="V68" s="31">
        <f>SUM(Tabelle2567[[#This Row],[Spalte16]:[Spalte21]])</f>
        <v>0</v>
      </c>
    </row>
    <row r="69" spans="1:22" x14ac:dyDescent="0.3">
      <c r="A69" s="28" t="s">
        <v>79</v>
      </c>
      <c r="B69" s="12"/>
      <c r="C69" s="13">
        <v>1</v>
      </c>
      <c r="D69" s="13"/>
      <c r="E69" s="13"/>
      <c r="F69" s="13"/>
      <c r="G69" s="14"/>
      <c r="H69" s="10">
        <f>SUM(Tabelle2567[[#This Row],[Spalte2]:[Spalte7]])</f>
        <v>1</v>
      </c>
      <c r="I69" s="16"/>
      <c r="J69" s="13"/>
      <c r="K69" s="13"/>
      <c r="L69" s="13"/>
      <c r="M69" s="13"/>
      <c r="N69" s="14"/>
      <c r="O69" s="10">
        <f>SUM(Tabelle2567[[#This Row],[Spalte9]:[Spalte14]])</f>
        <v>0</v>
      </c>
      <c r="P69" s="16">
        <v>7</v>
      </c>
      <c r="Q69" s="13">
        <v>2</v>
      </c>
      <c r="R69" s="13"/>
      <c r="S69" s="13"/>
      <c r="T69" s="13"/>
      <c r="U69" s="14"/>
      <c r="V69" s="31">
        <f>SUM(Tabelle2567[[#This Row],[Spalte16]:[Spalte21]])</f>
        <v>9</v>
      </c>
    </row>
    <row r="70" spans="1:22" x14ac:dyDescent="0.3">
      <c r="A70" s="28" t="s">
        <v>80</v>
      </c>
      <c r="B70" s="12">
        <v>2</v>
      </c>
      <c r="C70" s="13"/>
      <c r="D70" s="13">
        <v>2</v>
      </c>
      <c r="E70" s="13"/>
      <c r="F70" s="13">
        <v>2</v>
      </c>
      <c r="G70" s="14"/>
      <c r="H70" s="10">
        <f>SUM(Tabelle2567[[#This Row],[Spalte2]:[Spalte7]])</f>
        <v>6</v>
      </c>
      <c r="I70" s="16"/>
      <c r="J70" s="13"/>
      <c r="K70" s="13">
        <v>3</v>
      </c>
      <c r="L70" s="13"/>
      <c r="M70" s="13"/>
      <c r="N70" s="14"/>
      <c r="O70" s="10">
        <f>SUM(Tabelle2567[[#This Row],[Spalte9]:[Spalte14]])</f>
        <v>3</v>
      </c>
      <c r="P70" s="16">
        <v>1</v>
      </c>
      <c r="Q70" s="13">
        <v>1</v>
      </c>
      <c r="R70" s="13"/>
      <c r="S70" s="13"/>
      <c r="T70" s="13"/>
      <c r="U70" s="14"/>
      <c r="V70" s="31">
        <f>SUM(Tabelle2567[[#This Row],[Spalte16]:[Spalte21]])</f>
        <v>2</v>
      </c>
    </row>
    <row r="71" spans="1:22" x14ac:dyDescent="0.3">
      <c r="A71" s="28" t="s">
        <v>101</v>
      </c>
      <c r="B71" s="12"/>
      <c r="C71" s="13"/>
      <c r="D71" s="13"/>
      <c r="E71" s="13"/>
      <c r="F71" s="13"/>
      <c r="G71" s="14"/>
      <c r="H71" s="10">
        <f>SUM(Tabelle2567[[#This Row],[Spalte2]:[Spalte7]])</f>
        <v>0</v>
      </c>
      <c r="I71" s="16"/>
      <c r="J71" s="13"/>
      <c r="K71" s="13"/>
      <c r="L71" s="13"/>
      <c r="M71" s="13"/>
      <c r="N71" s="14"/>
      <c r="O71" s="10">
        <f>SUM(Tabelle2567[[#This Row],[Spalte9]:[Spalte14]])</f>
        <v>0</v>
      </c>
      <c r="P71" s="16"/>
      <c r="Q71" s="13"/>
      <c r="R71" s="13"/>
      <c r="S71" s="13">
        <v>1</v>
      </c>
      <c r="T71" s="13"/>
      <c r="U71" s="14"/>
      <c r="V71" s="31">
        <f>SUM(Tabelle2567[[#This Row],[Spalte16]:[Spalte21]])</f>
        <v>1</v>
      </c>
    </row>
    <row r="72" spans="1:22" x14ac:dyDescent="0.3">
      <c r="A72" s="28" t="s">
        <v>81</v>
      </c>
      <c r="B72" s="12"/>
      <c r="C72" s="13"/>
      <c r="D72" s="13"/>
      <c r="E72" s="13"/>
      <c r="F72" s="13"/>
      <c r="G72" s="14">
        <v>5</v>
      </c>
      <c r="H72" s="10">
        <f>SUM(Tabelle2567[[#This Row],[Spalte2]:[Spalte7]])</f>
        <v>5</v>
      </c>
      <c r="I72" s="16"/>
      <c r="J72" s="13"/>
      <c r="K72" s="13"/>
      <c r="L72" s="13"/>
      <c r="M72" s="13"/>
      <c r="N72" s="14"/>
      <c r="O72" s="10">
        <f>SUM(Tabelle2567[[#This Row],[Spalte9]:[Spalte14]])</f>
        <v>0</v>
      </c>
      <c r="P72" s="16"/>
      <c r="Q72" s="13"/>
      <c r="R72" s="13"/>
      <c r="S72" s="13"/>
      <c r="T72" s="13"/>
      <c r="U72" s="14"/>
      <c r="V72" s="31">
        <f>SUM(Tabelle2567[[#This Row],[Spalte16]:[Spalte21]])</f>
        <v>0</v>
      </c>
    </row>
    <row r="73" spans="1:22" x14ac:dyDescent="0.3">
      <c r="A73" s="28" t="s">
        <v>82</v>
      </c>
      <c r="B73" s="12"/>
      <c r="C73" s="13"/>
      <c r="D73" s="13"/>
      <c r="E73" s="13"/>
      <c r="F73" s="13"/>
      <c r="G73" s="14"/>
      <c r="H73" s="10">
        <f>SUM(Tabelle2567[[#This Row],[Spalte2]:[Spalte7]])</f>
        <v>0</v>
      </c>
      <c r="I73" s="16"/>
      <c r="J73" s="13"/>
      <c r="K73" s="13"/>
      <c r="L73" s="13"/>
      <c r="M73" s="13"/>
      <c r="N73" s="14">
        <v>1</v>
      </c>
      <c r="O73" s="10">
        <f>SUM(Tabelle2567[[#This Row],[Spalte9]:[Spalte14]])</f>
        <v>1</v>
      </c>
      <c r="P73" s="16"/>
      <c r="Q73" s="13"/>
      <c r="R73" s="13"/>
      <c r="S73" s="13"/>
      <c r="T73" s="13"/>
      <c r="U73" s="14"/>
      <c r="V73" s="31">
        <f>SUM(Tabelle2567[[#This Row],[Spalte16]:[Spalte21]])</f>
        <v>0</v>
      </c>
    </row>
    <row r="74" spans="1:22" x14ac:dyDescent="0.3">
      <c r="A74" s="28" t="s">
        <v>83</v>
      </c>
      <c r="B74" s="12"/>
      <c r="C74" s="13"/>
      <c r="D74" s="13"/>
      <c r="E74" s="13"/>
      <c r="F74" s="13"/>
      <c r="G74" s="14"/>
      <c r="H74" s="10">
        <f>SUM(Tabelle2567[[#This Row],[Spalte2]:[Spalte7]])</f>
        <v>0</v>
      </c>
      <c r="I74" s="16"/>
      <c r="J74" s="13"/>
      <c r="K74" s="13"/>
      <c r="L74" s="13"/>
      <c r="M74" s="13"/>
      <c r="N74" s="14"/>
      <c r="O74" s="10">
        <f>SUM(Tabelle2567[[#This Row],[Spalte9]:[Spalte14]])</f>
        <v>0</v>
      </c>
      <c r="P74" s="16"/>
      <c r="Q74" s="13"/>
      <c r="R74" s="13"/>
      <c r="S74" s="13">
        <v>2</v>
      </c>
      <c r="T74" s="13">
        <v>1</v>
      </c>
      <c r="U74" s="14"/>
      <c r="V74" s="31">
        <f>SUM(Tabelle2567[[#This Row],[Spalte16]:[Spalte21]])</f>
        <v>3</v>
      </c>
    </row>
    <row r="75" spans="1:22" ht="16.2" customHeight="1" x14ac:dyDescent="0.3">
      <c r="A75" s="29" t="s">
        <v>84</v>
      </c>
      <c r="B75" s="12"/>
      <c r="C75" s="13"/>
      <c r="D75" s="13"/>
      <c r="E75" s="13"/>
      <c r="F75" s="13"/>
      <c r="G75" s="14"/>
      <c r="H75" s="10">
        <f>SUM(Tabelle2567[[#This Row],[Spalte2]:[Spalte7]])</f>
        <v>0</v>
      </c>
      <c r="I75" s="16"/>
      <c r="J75" s="13"/>
      <c r="K75" s="13"/>
      <c r="L75" s="13"/>
      <c r="M75" s="13"/>
      <c r="N75" s="14"/>
      <c r="O75" s="10">
        <f>SUM(Tabelle2567[[#This Row],[Spalte9]:[Spalte14]])</f>
        <v>0</v>
      </c>
      <c r="P75" s="16"/>
      <c r="Q75" s="13"/>
      <c r="R75" s="13"/>
      <c r="S75" s="13"/>
      <c r="T75" s="13">
        <v>4</v>
      </c>
      <c r="U75" s="14"/>
      <c r="V75" s="31">
        <f>SUM(Tabelle2567[[#This Row],[Spalte16]:[Spalte21]])</f>
        <v>4</v>
      </c>
    </row>
    <row r="76" spans="1:22" x14ac:dyDescent="0.3">
      <c r="A76" s="28" t="s">
        <v>85</v>
      </c>
      <c r="B76" s="12"/>
      <c r="C76" s="13"/>
      <c r="D76" s="13"/>
      <c r="E76" s="13"/>
      <c r="F76" s="13"/>
      <c r="G76" s="14"/>
      <c r="H76" s="10">
        <f>SUM(Tabelle2567[[#This Row],[Spalte2]:[Spalte7]])</f>
        <v>0</v>
      </c>
      <c r="I76" s="16"/>
      <c r="J76" s="13"/>
      <c r="K76" s="13"/>
      <c r="L76" s="13"/>
      <c r="M76" s="13"/>
      <c r="N76" s="14"/>
      <c r="O76" s="10">
        <f>SUM(Tabelle2567[[#This Row],[Spalte9]:[Spalte14]])</f>
        <v>0</v>
      </c>
      <c r="P76" s="16"/>
      <c r="Q76" s="13"/>
      <c r="R76" s="13"/>
      <c r="S76" s="13"/>
      <c r="T76" s="13"/>
      <c r="U76" s="14"/>
      <c r="V76" s="31">
        <f>SUM(Tabelle2567[[#This Row],[Spalte16]:[Spalte21]])</f>
        <v>0</v>
      </c>
    </row>
    <row r="77" spans="1:22" x14ac:dyDescent="0.3">
      <c r="A77" s="28" t="s">
        <v>86</v>
      </c>
      <c r="B77" s="12"/>
      <c r="C77" s="13"/>
      <c r="D77" s="13"/>
      <c r="E77" s="13"/>
      <c r="F77" s="13"/>
      <c r="G77" s="14"/>
      <c r="H77" s="10">
        <f>SUM(Tabelle2567[[#This Row],[Spalte2]:[Spalte7]])</f>
        <v>0</v>
      </c>
      <c r="I77" s="16"/>
      <c r="J77" s="13"/>
      <c r="K77" s="13"/>
      <c r="L77" s="13"/>
      <c r="M77" s="13"/>
      <c r="N77" s="14"/>
      <c r="O77" s="10">
        <f>SUM(Tabelle2567[[#This Row],[Spalte9]:[Spalte14]])</f>
        <v>0</v>
      </c>
      <c r="P77" s="16"/>
      <c r="Q77" s="13"/>
      <c r="R77" s="13"/>
      <c r="S77" s="13"/>
      <c r="T77" s="13"/>
      <c r="U77" s="14"/>
      <c r="V77" s="31">
        <f>SUM(Tabelle2567[[#This Row],[Spalte16]:[Spalte21]])</f>
        <v>0</v>
      </c>
    </row>
    <row r="78" spans="1:22" x14ac:dyDescent="0.3">
      <c r="A78" s="28" t="s">
        <v>102</v>
      </c>
      <c r="B78" s="12"/>
      <c r="C78" s="13"/>
      <c r="D78" s="13"/>
      <c r="E78" s="13"/>
      <c r="F78" s="13"/>
      <c r="G78" s="14"/>
      <c r="H78" s="10">
        <f>SUM(Tabelle2567[[#This Row],[Spalte2]:[Spalte7]])</f>
        <v>0</v>
      </c>
      <c r="I78" s="16"/>
      <c r="J78" s="13"/>
      <c r="K78" s="13"/>
      <c r="L78" s="13"/>
      <c r="M78" s="13"/>
      <c r="N78" s="14"/>
      <c r="O78" s="10">
        <f>SUM(Tabelle2567[[#This Row],[Spalte9]:[Spalte14]])</f>
        <v>0</v>
      </c>
      <c r="P78" s="16"/>
      <c r="Q78" s="13"/>
      <c r="R78" s="13"/>
      <c r="S78" s="13"/>
      <c r="T78" s="13"/>
      <c r="U78" s="14"/>
      <c r="V78" s="31">
        <f>SUM(Tabelle2567[[#This Row],[Spalte16]:[Spalte21]])</f>
        <v>0</v>
      </c>
    </row>
    <row r="79" spans="1:22" x14ac:dyDescent="0.3">
      <c r="A79" s="28" t="s">
        <v>103</v>
      </c>
      <c r="B79" s="12"/>
      <c r="C79" s="13"/>
      <c r="D79" s="13"/>
      <c r="E79" s="13"/>
      <c r="F79" s="13"/>
      <c r="G79" s="14"/>
      <c r="H79" s="10">
        <f>SUM(Tabelle2567[[#This Row],[Spalte2]:[Spalte7]])</f>
        <v>0</v>
      </c>
      <c r="I79" s="16"/>
      <c r="J79" s="13"/>
      <c r="K79" s="13"/>
      <c r="L79" s="13"/>
      <c r="M79" s="13"/>
      <c r="N79" s="14"/>
      <c r="O79" s="10">
        <f>SUM(Tabelle2567[[#This Row],[Spalte9]:[Spalte14]])</f>
        <v>0</v>
      </c>
      <c r="P79" s="16"/>
      <c r="Q79" s="13"/>
      <c r="R79" s="13"/>
      <c r="S79" s="13"/>
      <c r="T79" s="13"/>
      <c r="U79" s="14"/>
      <c r="V79" s="31">
        <f>SUM(Tabelle2567[[#This Row],[Spalte16]:[Spalte21]])</f>
        <v>0</v>
      </c>
    </row>
    <row r="80" spans="1:22" x14ac:dyDescent="0.3">
      <c r="A80" s="28" t="s">
        <v>87</v>
      </c>
      <c r="B80" s="12">
        <v>2</v>
      </c>
      <c r="C80" s="13"/>
      <c r="D80" s="13"/>
      <c r="E80" s="13"/>
      <c r="F80" s="13"/>
      <c r="G80" s="14"/>
      <c r="H80" s="10">
        <f>SUM(Tabelle2567[[#This Row],[Spalte2]:[Spalte7]])</f>
        <v>2</v>
      </c>
      <c r="I80" s="16"/>
      <c r="J80" s="13"/>
      <c r="K80" s="13"/>
      <c r="L80" s="13"/>
      <c r="M80" s="13"/>
      <c r="N80" s="14"/>
      <c r="O80" s="10">
        <f>SUM(Tabelle2567[[#This Row],[Spalte9]:[Spalte14]])</f>
        <v>0</v>
      </c>
      <c r="P80" s="16"/>
      <c r="Q80" s="13"/>
      <c r="R80" s="13"/>
      <c r="S80" s="13"/>
      <c r="T80" s="13"/>
      <c r="U80" s="14"/>
      <c r="V80" s="31">
        <f>SUM(Tabelle2567[[#This Row],[Spalte16]:[Spalte21]])</f>
        <v>0</v>
      </c>
    </row>
    <row r="81" spans="1:22" x14ac:dyDescent="0.3">
      <c r="A81" s="28" t="s">
        <v>88</v>
      </c>
      <c r="B81" s="12">
        <v>2</v>
      </c>
      <c r="C81" s="13"/>
      <c r="D81" s="13"/>
      <c r="E81" s="13"/>
      <c r="F81" s="13"/>
      <c r="G81" s="14"/>
      <c r="H81" s="10">
        <f>SUM(Tabelle2567[[#This Row],[Spalte2]:[Spalte7]])</f>
        <v>2</v>
      </c>
      <c r="I81" s="16"/>
      <c r="J81" s="13"/>
      <c r="K81" s="13"/>
      <c r="L81" s="13"/>
      <c r="M81" s="13"/>
      <c r="N81" s="14"/>
      <c r="O81" s="10">
        <f>SUM(Tabelle2567[[#This Row],[Spalte9]:[Spalte14]])</f>
        <v>0</v>
      </c>
      <c r="P81" s="16"/>
      <c r="Q81" s="13"/>
      <c r="R81" s="13"/>
      <c r="S81" s="13"/>
      <c r="T81" s="13"/>
      <c r="U81" s="14"/>
      <c r="V81" s="31">
        <f>SUM(Tabelle2567[[#This Row],[Spalte16]:[Spalte21]])</f>
        <v>0</v>
      </c>
    </row>
    <row r="82" spans="1:22" x14ac:dyDescent="0.3">
      <c r="A82" s="33" t="s">
        <v>89</v>
      </c>
      <c r="B82" s="34"/>
      <c r="C82" s="35"/>
      <c r="D82" s="35"/>
      <c r="E82" s="35"/>
      <c r="F82" s="35"/>
      <c r="G82" s="36"/>
      <c r="H82" s="10">
        <f>SUM(Tabelle2567[[#This Row],[Spalte2]:[Spalte7]])</f>
        <v>0</v>
      </c>
      <c r="I82" s="38"/>
      <c r="J82" s="35"/>
      <c r="K82" s="35"/>
      <c r="L82" s="35"/>
      <c r="M82" s="35"/>
      <c r="N82" s="36"/>
      <c r="O82" s="10">
        <f>SUM(Tabelle2567[[#This Row],[Spalte9]:[Spalte14]])</f>
        <v>0</v>
      </c>
      <c r="P82" s="38"/>
      <c r="Q82" s="35"/>
      <c r="R82" s="35"/>
      <c r="S82" s="35"/>
      <c r="T82" s="35"/>
      <c r="U82" s="36"/>
      <c r="V82" s="31">
        <f>SUM(Tabelle2567[[#This Row],[Spalte16]:[Spalte21]])</f>
        <v>0</v>
      </c>
    </row>
    <row r="83" spans="1:22" x14ac:dyDescent="0.3">
      <c r="A83" s="17"/>
      <c r="B83" s="12"/>
      <c r="C83" s="13"/>
      <c r="D83" s="13"/>
      <c r="E83" s="13"/>
      <c r="F83" s="13"/>
      <c r="G83" s="14"/>
      <c r="H83" s="15"/>
      <c r="I83" s="16"/>
      <c r="J83" s="13"/>
      <c r="K83" s="13"/>
      <c r="L83" s="13"/>
      <c r="M83" s="13"/>
      <c r="N83" s="14"/>
      <c r="O83" s="15"/>
      <c r="P83" s="16"/>
      <c r="Q83" s="13"/>
      <c r="R83" s="13"/>
      <c r="S83" s="13"/>
      <c r="T83" s="13"/>
      <c r="U83" s="14"/>
      <c r="V83" s="15"/>
    </row>
    <row r="84" spans="1:22" x14ac:dyDescent="0.3">
      <c r="A84" s="17"/>
      <c r="B84" s="12"/>
      <c r="C84" s="13"/>
      <c r="D84" s="13"/>
      <c r="E84" s="13"/>
      <c r="F84" s="13"/>
      <c r="G84" s="14"/>
      <c r="H84" s="15"/>
      <c r="I84" s="16"/>
      <c r="J84" s="13"/>
      <c r="K84" s="13"/>
      <c r="L84" s="13"/>
      <c r="M84" s="13"/>
      <c r="N84" s="14"/>
      <c r="O84" s="15"/>
      <c r="P84" s="16"/>
      <c r="Q84" s="13"/>
      <c r="R84" s="13"/>
      <c r="S84" s="13"/>
      <c r="T84" s="13"/>
      <c r="U84" s="14"/>
      <c r="V84" s="15"/>
    </row>
    <row r="85" spans="1:22" x14ac:dyDescent="0.3">
      <c r="A85" s="17"/>
      <c r="B85" s="12"/>
      <c r="C85" s="13"/>
      <c r="D85" s="13"/>
      <c r="E85" s="13"/>
      <c r="F85" s="13"/>
      <c r="G85" s="14"/>
      <c r="H85" s="15"/>
      <c r="I85" s="16"/>
      <c r="J85" s="13"/>
      <c r="K85" s="13"/>
      <c r="L85" s="13"/>
      <c r="M85" s="13"/>
      <c r="N85" s="14"/>
      <c r="O85" s="15"/>
      <c r="P85" s="16"/>
      <c r="Q85" s="13"/>
      <c r="R85" s="13"/>
      <c r="S85" s="13"/>
      <c r="T85" s="13"/>
      <c r="U85" s="14"/>
      <c r="V85" s="15"/>
    </row>
    <row r="86" spans="1:22" x14ac:dyDescent="0.3">
      <c r="A86" s="17" t="s">
        <v>90</v>
      </c>
      <c r="B86" s="12">
        <f t="shared" ref="B86:V86" si="0">SUM(B5:B82)</f>
        <v>46</v>
      </c>
      <c r="C86" s="13">
        <f t="shared" si="0"/>
        <v>46</v>
      </c>
      <c r="D86" s="13">
        <f t="shared" si="0"/>
        <v>268</v>
      </c>
      <c r="E86" s="13">
        <f t="shared" si="0"/>
        <v>9</v>
      </c>
      <c r="F86" s="13">
        <f t="shared" si="0"/>
        <v>160</v>
      </c>
      <c r="G86" s="14">
        <f t="shared" si="0"/>
        <v>76</v>
      </c>
      <c r="H86" s="15">
        <f t="shared" si="0"/>
        <v>605</v>
      </c>
      <c r="I86" s="16">
        <f t="shared" si="0"/>
        <v>18</v>
      </c>
      <c r="J86" s="13">
        <f t="shared" si="0"/>
        <v>8</v>
      </c>
      <c r="K86" s="13">
        <f t="shared" si="0"/>
        <v>18</v>
      </c>
      <c r="L86" s="13">
        <f t="shared" si="0"/>
        <v>19</v>
      </c>
      <c r="M86" s="13">
        <f t="shared" si="0"/>
        <v>15</v>
      </c>
      <c r="N86" s="14">
        <f t="shared" si="0"/>
        <v>94</v>
      </c>
      <c r="O86" s="15">
        <f t="shared" si="0"/>
        <v>172</v>
      </c>
      <c r="P86" s="16">
        <f t="shared" si="0"/>
        <v>40</v>
      </c>
      <c r="Q86" s="13">
        <f t="shared" si="0"/>
        <v>24</v>
      </c>
      <c r="R86" s="13">
        <f t="shared" si="0"/>
        <v>8</v>
      </c>
      <c r="S86" s="13">
        <f t="shared" si="0"/>
        <v>7</v>
      </c>
      <c r="T86" s="13">
        <f t="shared" si="0"/>
        <v>30</v>
      </c>
      <c r="U86" s="14">
        <f t="shared" si="0"/>
        <v>1</v>
      </c>
      <c r="V86" s="15">
        <f t="shared" si="0"/>
        <v>110</v>
      </c>
    </row>
    <row r="87" spans="1:22" x14ac:dyDescent="0.3">
      <c r="A87" s="18" t="s">
        <v>113</v>
      </c>
      <c r="B87" s="40">
        <f>SUM(H86,O86,V86,AE86)</f>
        <v>887</v>
      </c>
      <c r="C87" s="13"/>
      <c r="D87" s="13"/>
      <c r="E87" s="13"/>
      <c r="F87" s="13"/>
      <c r="G87" s="14"/>
      <c r="H87" s="15"/>
      <c r="I87" s="16"/>
      <c r="J87" s="13"/>
      <c r="K87" s="13"/>
      <c r="L87" s="13"/>
      <c r="M87" s="13"/>
      <c r="N87" s="14"/>
      <c r="O87" s="15"/>
      <c r="P87" s="16"/>
      <c r="Q87" s="13"/>
      <c r="R87" s="13"/>
      <c r="S87" s="13"/>
      <c r="T87" s="13"/>
      <c r="U87" s="14"/>
      <c r="V87" s="15"/>
    </row>
    <row r="88" spans="1:22" x14ac:dyDescent="0.3">
      <c r="A88" s="17"/>
      <c r="B88" s="12"/>
      <c r="C88" s="13"/>
      <c r="D88" s="13"/>
      <c r="E88" s="13"/>
      <c r="F88" s="13"/>
      <c r="G88" s="14"/>
      <c r="H88" s="15"/>
      <c r="I88" s="16"/>
      <c r="J88" s="13"/>
      <c r="K88" s="13"/>
      <c r="L88" s="13"/>
      <c r="M88" s="13"/>
      <c r="N88" s="14"/>
      <c r="O88" s="15"/>
      <c r="P88" s="16"/>
      <c r="Q88" s="13"/>
      <c r="R88" s="13"/>
      <c r="S88" s="13"/>
      <c r="T88" s="13"/>
      <c r="U88" s="14"/>
      <c r="V88" s="15"/>
    </row>
    <row r="89" spans="1:22" ht="15" thickBot="1" x14ac:dyDescent="0.35">
      <c r="A89" s="19" t="s">
        <v>92</v>
      </c>
      <c r="B89" s="20">
        <f t="shared" ref="B89:V89" si="1">COUNT(B5:B82)</f>
        <v>14</v>
      </c>
      <c r="C89" s="21">
        <f t="shared" si="1"/>
        <v>8</v>
      </c>
      <c r="D89" s="21">
        <f t="shared" si="1"/>
        <v>16</v>
      </c>
      <c r="E89" s="21">
        <f t="shared" si="1"/>
        <v>5</v>
      </c>
      <c r="F89" s="21">
        <f t="shared" si="1"/>
        <v>13</v>
      </c>
      <c r="G89" s="22">
        <f t="shared" si="1"/>
        <v>9</v>
      </c>
      <c r="H89" s="23">
        <f t="shared" si="1"/>
        <v>78</v>
      </c>
      <c r="I89" s="24">
        <f t="shared" si="1"/>
        <v>3</v>
      </c>
      <c r="J89" s="21">
        <f t="shared" si="1"/>
        <v>4</v>
      </c>
      <c r="K89" s="21">
        <f t="shared" si="1"/>
        <v>7</v>
      </c>
      <c r="L89" s="21">
        <f t="shared" si="1"/>
        <v>6</v>
      </c>
      <c r="M89" s="21">
        <f t="shared" si="1"/>
        <v>6</v>
      </c>
      <c r="N89" s="22">
        <f t="shared" si="1"/>
        <v>13</v>
      </c>
      <c r="O89" s="23">
        <f t="shared" si="1"/>
        <v>78</v>
      </c>
      <c r="P89" s="24">
        <f t="shared" si="1"/>
        <v>8</v>
      </c>
      <c r="Q89" s="21">
        <f t="shared" si="1"/>
        <v>7</v>
      </c>
      <c r="R89" s="21">
        <f t="shared" si="1"/>
        <v>4</v>
      </c>
      <c r="S89" s="21">
        <f t="shared" si="1"/>
        <v>5</v>
      </c>
      <c r="T89" s="21">
        <f t="shared" si="1"/>
        <v>7</v>
      </c>
      <c r="U89" s="22">
        <f t="shared" si="1"/>
        <v>1</v>
      </c>
      <c r="V89" s="23">
        <f t="shared" si="1"/>
        <v>78</v>
      </c>
    </row>
    <row r="90" spans="1:22" ht="15" thickTop="1" x14ac:dyDescent="0.3"/>
  </sheetData>
  <mergeCells count="3">
    <mergeCell ref="B3:H3"/>
    <mergeCell ref="I3:O3"/>
    <mergeCell ref="P3:V3"/>
  </mergeCells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19903-150A-4DAE-A914-5ABEBA66BE5B}">
  <dimension ref="A1:V89"/>
  <sheetViews>
    <sheetView zoomScale="80" zoomScaleNormal="80" workbookViewId="0">
      <pane xSplit="1" ySplit="4" topLeftCell="O5" activePane="bottomRight" state="frozen"/>
      <selection pane="topRight" activeCell="B1" sqref="B1"/>
      <selection pane="bottomLeft" activeCell="A5" sqref="A5"/>
      <selection pane="bottomRight" activeCell="Q33" sqref="Q33"/>
    </sheetView>
  </sheetViews>
  <sheetFormatPr baseColWidth="10" defaultRowHeight="14.4" x14ac:dyDescent="0.3"/>
  <cols>
    <col min="1" max="1" width="27.44140625" customWidth="1"/>
  </cols>
  <sheetData>
    <row r="1" spans="1:22" ht="21" x14ac:dyDescent="0.4">
      <c r="A1" s="1" t="s">
        <v>109</v>
      </c>
    </row>
    <row r="2" spans="1:22" ht="15" thickBot="1" x14ac:dyDescent="0.35"/>
    <row r="3" spans="1:22" ht="18.600000000000001" thickTop="1" x14ac:dyDescent="0.3">
      <c r="A3" s="2" t="s">
        <v>0</v>
      </c>
      <c r="B3" s="268" t="s">
        <v>1</v>
      </c>
      <c r="C3" s="269"/>
      <c r="D3" s="269"/>
      <c r="E3" s="269"/>
      <c r="F3" s="269"/>
      <c r="G3" s="269"/>
      <c r="H3" s="270"/>
      <c r="I3" s="271" t="s">
        <v>2</v>
      </c>
      <c r="J3" s="269"/>
      <c r="K3" s="269"/>
      <c r="L3" s="269"/>
      <c r="M3" s="269"/>
      <c r="N3" s="269"/>
      <c r="O3" s="270"/>
      <c r="P3" s="271" t="s">
        <v>3</v>
      </c>
      <c r="Q3" s="269"/>
      <c r="R3" s="269"/>
      <c r="S3" s="269"/>
      <c r="T3" s="269"/>
      <c r="U3" s="269"/>
      <c r="V3" s="270"/>
    </row>
    <row r="4" spans="1:22" ht="15" thickBot="1" x14ac:dyDescent="0.35">
      <c r="A4" s="25"/>
      <c r="B4" s="3" t="s">
        <v>4</v>
      </c>
      <c r="C4" s="4" t="s">
        <v>5</v>
      </c>
      <c r="D4" s="4" t="s">
        <v>6</v>
      </c>
      <c r="E4" s="4" t="s">
        <v>7</v>
      </c>
      <c r="F4" s="4" t="s">
        <v>8</v>
      </c>
      <c r="G4" s="4" t="s">
        <v>9</v>
      </c>
      <c r="H4" s="5" t="s">
        <v>10</v>
      </c>
      <c r="I4" s="6" t="s">
        <v>11</v>
      </c>
      <c r="J4" s="4" t="s">
        <v>12</v>
      </c>
      <c r="K4" s="4" t="s">
        <v>13</v>
      </c>
      <c r="L4" s="4" t="s">
        <v>14</v>
      </c>
      <c r="M4" s="4" t="s">
        <v>15</v>
      </c>
      <c r="N4" s="4" t="s">
        <v>16</v>
      </c>
      <c r="O4" s="5" t="s">
        <v>17</v>
      </c>
      <c r="P4" s="6" t="s">
        <v>18</v>
      </c>
      <c r="Q4" s="4" t="s">
        <v>19</v>
      </c>
      <c r="R4" s="4" t="s">
        <v>20</v>
      </c>
      <c r="S4" s="4" t="s">
        <v>21</v>
      </c>
      <c r="T4" s="4" t="s">
        <v>22</v>
      </c>
      <c r="U4" s="4" t="s">
        <v>23</v>
      </c>
      <c r="V4" s="30" t="s">
        <v>24</v>
      </c>
    </row>
    <row r="5" spans="1:22" ht="15" thickTop="1" x14ac:dyDescent="0.3">
      <c r="A5" s="26" t="s">
        <v>25</v>
      </c>
      <c r="B5" s="7"/>
      <c r="C5" s="8"/>
      <c r="D5" s="8"/>
      <c r="E5" s="8"/>
      <c r="F5" s="8"/>
      <c r="G5" s="9">
        <v>35</v>
      </c>
      <c r="H5" s="10">
        <f>SUM(Tabelle25678[[#This Row],[Spalte2]:[Spalte7]])</f>
        <v>35</v>
      </c>
      <c r="I5" s="11"/>
      <c r="J5" s="8"/>
      <c r="K5" s="8"/>
      <c r="L5" s="8"/>
      <c r="M5" s="8"/>
      <c r="N5" s="9"/>
      <c r="O5" s="10">
        <f>SUM(Tabelle25678[[#This Row],[Spalte9]:[Spalte14]])</f>
        <v>0</v>
      </c>
      <c r="P5" s="11"/>
      <c r="Q5" s="8"/>
      <c r="R5" s="8"/>
      <c r="S5" s="8">
        <v>1</v>
      </c>
      <c r="T5" s="8">
        <v>14</v>
      </c>
      <c r="U5" s="9"/>
      <c r="V5" s="31">
        <f>SUM(Tabelle25678[[#This Row],[Spalte16]:[Spalte21]])</f>
        <v>15</v>
      </c>
    </row>
    <row r="6" spans="1:22" x14ac:dyDescent="0.3">
      <c r="A6" s="27" t="s">
        <v>94</v>
      </c>
      <c r="B6" s="12"/>
      <c r="C6" s="13"/>
      <c r="D6" s="13"/>
      <c r="E6" s="13"/>
      <c r="F6" s="13"/>
      <c r="G6" s="14"/>
      <c r="H6" s="10">
        <f>SUM(Tabelle25678[[#This Row],[Spalte2]:[Spalte7]])</f>
        <v>0</v>
      </c>
      <c r="I6" s="16"/>
      <c r="J6" s="13"/>
      <c r="K6" s="13"/>
      <c r="L6" s="13"/>
      <c r="M6" s="13"/>
      <c r="N6" s="14"/>
      <c r="O6" s="10">
        <f>SUM(Tabelle25678[[#This Row],[Spalte9]:[Spalte14]])</f>
        <v>0</v>
      </c>
      <c r="P6" s="16">
        <v>1</v>
      </c>
      <c r="Q6" s="13"/>
      <c r="R6" s="13"/>
      <c r="S6" s="13"/>
      <c r="T6" s="13"/>
      <c r="U6" s="14"/>
      <c r="V6" s="31">
        <f>SUM(Tabelle25678[[#This Row],[Spalte16]:[Spalte21]])</f>
        <v>1</v>
      </c>
    </row>
    <row r="7" spans="1:22" x14ac:dyDescent="0.3">
      <c r="A7" s="27" t="s">
        <v>104</v>
      </c>
      <c r="B7" s="12"/>
      <c r="C7" s="13"/>
      <c r="D7" s="13"/>
      <c r="E7" s="13"/>
      <c r="F7" s="13"/>
      <c r="G7" s="14"/>
      <c r="H7" s="10">
        <f>SUM(Tabelle25678[[#This Row],[Spalte2]:[Spalte7]])</f>
        <v>0</v>
      </c>
      <c r="I7" s="16"/>
      <c r="J7" s="13"/>
      <c r="K7" s="13"/>
      <c r="L7" s="13"/>
      <c r="M7" s="13"/>
      <c r="N7" s="14"/>
      <c r="O7" s="10">
        <f>SUM(Tabelle25678[[#This Row],[Spalte9]:[Spalte14]])</f>
        <v>0</v>
      </c>
      <c r="P7" s="16"/>
      <c r="Q7" s="13"/>
      <c r="R7" s="13"/>
      <c r="S7" s="13"/>
      <c r="T7" s="13"/>
      <c r="U7" s="14"/>
      <c r="V7" s="31">
        <f>SUM(Tabelle25678[[#This Row],[Spalte16]:[Spalte21]])</f>
        <v>0</v>
      </c>
    </row>
    <row r="8" spans="1:22" x14ac:dyDescent="0.3">
      <c r="A8" s="27" t="s">
        <v>26</v>
      </c>
      <c r="B8" s="12">
        <v>20</v>
      </c>
      <c r="C8" s="13"/>
      <c r="D8" s="13"/>
      <c r="E8" s="13"/>
      <c r="F8" s="13"/>
      <c r="G8" s="14"/>
      <c r="H8" s="10">
        <f>SUM(Tabelle25678[[#This Row],[Spalte2]:[Spalte7]])</f>
        <v>20</v>
      </c>
      <c r="I8" s="16">
        <v>11</v>
      </c>
      <c r="J8" s="13"/>
      <c r="K8" s="13"/>
      <c r="L8" s="13"/>
      <c r="M8" s="13"/>
      <c r="N8" s="14"/>
      <c r="O8" s="10">
        <f>SUM(Tabelle25678[[#This Row],[Spalte9]:[Spalte14]])</f>
        <v>11</v>
      </c>
      <c r="P8" s="16"/>
      <c r="Q8" s="13"/>
      <c r="R8" s="13"/>
      <c r="S8" s="13"/>
      <c r="T8" s="13"/>
      <c r="U8" s="14"/>
      <c r="V8" s="31">
        <f>SUM(Tabelle25678[[#This Row],[Spalte16]:[Spalte21]])</f>
        <v>0</v>
      </c>
    </row>
    <row r="9" spans="1:22" x14ac:dyDescent="0.3">
      <c r="A9" s="27" t="s">
        <v>27</v>
      </c>
      <c r="B9" s="12"/>
      <c r="C9" s="13"/>
      <c r="D9" s="13"/>
      <c r="E9" s="13"/>
      <c r="F9" s="13"/>
      <c r="G9" s="14"/>
      <c r="H9" s="10">
        <f>SUM(Tabelle25678[[#This Row],[Spalte2]:[Spalte7]])</f>
        <v>0</v>
      </c>
      <c r="I9" s="16"/>
      <c r="J9" s="13"/>
      <c r="K9" s="13"/>
      <c r="L9" s="13"/>
      <c r="M9" s="13"/>
      <c r="N9" s="14"/>
      <c r="O9" s="10">
        <f>SUM(Tabelle25678[[#This Row],[Spalte9]:[Spalte14]])</f>
        <v>0</v>
      </c>
      <c r="P9" s="16"/>
      <c r="Q9" s="13"/>
      <c r="R9" s="13"/>
      <c r="S9" s="13"/>
      <c r="T9" s="13"/>
      <c r="U9" s="14"/>
      <c r="V9" s="31">
        <f>SUM(Tabelle25678[[#This Row],[Spalte16]:[Spalte21]])</f>
        <v>0</v>
      </c>
    </row>
    <row r="10" spans="1:22" x14ac:dyDescent="0.3">
      <c r="A10" s="27" t="s">
        <v>28</v>
      </c>
      <c r="B10" s="12"/>
      <c r="C10" s="13"/>
      <c r="D10" s="13"/>
      <c r="E10" s="13"/>
      <c r="F10" s="13"/>
      <c r="G10" s="14"/>
      <c r="H10" s="10">
        <f>SUM(Tabelle25678[[#This Row],[Spalte2]:[Spalte7]])</f>
        <v>0</v>
      </c>
      <c r="I10" s="16"/>
      <c r="J10" s="13"/>
      <c r="K10" s="13"/>
      <c r="L10" s="13"/>
      <c r="M10" s="13"/>
      <c r="N10" s="14"/>
      <c r="O10" s="10">
        <f>SUM(Tabelle25678[[#This Row],[Spalte9]:[Spalte14]])</f>
        <v>0</v>
      </c>
      <c r="P10" s="16">
        <v>6</v>
      </c>
      <c r="Q10" s="13"/>
      <c r="R10" s="13"/>
      <c r="S10" s="13"/>
      <c r="T10" s="13"/>
      <c r="U10" s="14"/>
      <c r="V10" s="31">
        <f>SUM(Tabelle25678[[#This Row],[Spalte16]:[Spalte21]])</f>
        <v>6</v>
      </c>
    </row>
    <row r="11" spans="1:22" x14ac:dyDescent="0.3">
      <c r="A11" s="27" t="s">
        <v>29</v>
      </c>
      <c r="B11" s="12">
        <v>1</v>
      </c>
      <c r="C11" s="13"/>
      <c r="D11" s="13"/>
      <c r="E11" s="13"/>
      <c r="F11" s="13"/>
      <c r="G11" s="14"/>
      <c r="H11" s="10">
        <f>SUM(Tabelle25678[[#This Row],[Spalte2]:[Spalte7]])</f>
        <v>1</v>
      </c>
      <c r="I11" s="16"/>
      <c r="J11" s="13"/>
      <c r="K11" s="13"/>
      <c r="L11" s="13"/>
      <c r="M11" s="13"/>
      <c r="N11" s="14"/>
      <c r="O11" s="10">
        <f>SUM(Tabelle25678[[#This Row],[Spalte9]:[Spalte14]])</f>
        <v>0</v>
      </c>
      <c r="P11" s="16"/>
      <c r="Q11" s="13"/>
      <c r="R11" s="13"/>
      <c r="S11" s="13"/>
      <c r="T11" s="13"/>
      <c r="U11" s="14"/>
      <c r="V11" s="31">
        <f>SUM(Tabelle25678[[#This Row],[Spalte16]:[Spalte21]])</f>
        <v>0</v>
      </c>
    </row>
    <row r="12" spans="1:22" x14ac:dyDescent="0.3">
      <c r="A12" s="27" t="s">
        <v>30</v>
      </c>
      <c r="B12" s="12"/>
      <c r="C12" s="13"/>
      <c r="D12" s="13"/>
      <c r="E12" s="13"/>
      <c r="F12" s="13"/>
      <c r="G12" s="14"/>
      <c r="H12" s="10">
        <f>SUM(Tabelle25678[[#This Row],[Spalte2]:[Spalte7]])</f>
        <v>0</v>
      </c>
      <c r="I12" s="16"/>
      <c r="J12" s="13"/>
      <c r="K12" s="13"/>
      <c r="L12" s="13"/>
      <c r="M12" s="13"/>
      <c r="N12" s="14"/>
      <c r="O12" s="10">
        <f>SUM(Tabelle25678[[#This Row],[Spalte9]:[Spalte14]])</f>
        <v>0</v>
      </c>
      <c r="P12" s="16"/>
      <c r="Q12" s="13"/>
      <c r="R12" s="13"/>
      <c r="S12" s="13"/>
      <c r="T12" s="13"/>
      <c r="U12" s="14"/>
      <c r="V12" s="31">
        <f>SUM(Tabelle25678[[#This Row],[Spalte16]:[Spalte21]])</f>
        <v>0</v>
      </c>
    </row>
    <row r="13" spans="1:22" x14ac:dyDescent="0.3">
      <c r="A13" s="27" t="s">
        <v>32</v>
      </c>
      <c r="B13" s="12">
        <v>2</v>
      </c>
      <c r="C13" s="13"/>
      <c r="D13" s="13">
        <v>1</v>
      </c>
      <c r="E13" s="13"/>
      <c r="F13" s="13"/>
      <c r="G13" s="14"/>
      <c r="H13" s="10">
        <f>SUM(Tabelle25678[[#This Row],[Spalte2]:[Spalte7]])</f>
        <v>3</v>
      </c>
      <c r="I13" s="16"/>
      <c r="J13" s="13"/>
      <c r="K13" s="13"/>
      <c r="L13" s="13"/>
      <c r="M13" s="13"/>
      <c r="N13" s="14"/>
      <c r="O13" s="10">
        <f>SUM(Tabelle25678[[#This Row],[Spalte9]:[Spalte14]])</f>
        <v>0</v>
      </c>
      <c r="P13" s="16"/>
      <c r="Q13" s="13"/>
      <c r="R13" s="13"/>
      <c r="S13" s="13"/>
      <c r="T13" s="13"/>
      <c r="U13" s="14"/>
      <c r="V13" s="31">
        <f>SUM(Tabelle25678[[#This Row],[Spalte16]:[Spalte21]])</f>
        <v>0</v>
      </c>
    </row>
    <row r="14" spans="1:22" x14ac:dyDescent="0.3">
      <c r="A14" s="28" t="s">
        <v>33</v>
      </c>
      <c r="B14" s="12"/>
      <c r="C14" s="13"/>
      <c r="D14" s="13"/>
      <c r="E14" s="13"/>
      <c r="F14" s="13"/>
      <c r="G14" s="14"/>
      <c r="H14" s="10">
        <f>SUM(Tabelle25678[[#This Row],[Spalte2]:[Spalte7]])</f>
        <v>0</v>
      </c>
      <c r="I14" s="16"/>
      <c r="J14" s="13">
        <v>1</v>
      </c>
      <c r="K14" s="13"/>
      <c r="L14" s="13"/>
      <c r="M14" s="13"/>
      <c r="N14" s="14"/>
      <c r="O14" s="10">
        <f>SUM(Tabelle25678[[#This Row],[Spalte9]:[Spalte14]])</f>
        <v>1</v>
      </c>
      <c r="P14" s="16"/>
      <c r="Q14" s="13"/>
      <c r="R14" s="13"/>
      <c r="S14" s="13"/>
      <c r="T14" s="13"/>
      <c r="U14" s="14"/>
      <c r="V14" s="31">
        <f>SUM(Tabelle25678[[#This Row],[Spalte16]:[Spalte21]])</f>
        <v>0</v>
      </c>
    </row>
    <row r="15" spans="1:22" x14ac:dyDescent="0.3">
      <c r="A15" s="28" t="s">
        <v>34</v>
      </c>
      <c r="B15" s="12"/>
      <c r="C15" s="13"/>
      <c r="D15" s="13">
        <v>1</v>
      </c>
      <c r="E15" s="13"/>
      <c r="F15" s="13"/>
      <c r="G15" s="14"/>
      <c r="H15" s="10">
        <f>SUM(Tabelle25678[[#This Row],[Spalte2]:[Spalte7]])</f>
        <v>1</v>
      </c>
      <c r="I15" s="16"/>
      <c r="J15" s="13"/>
      <c r="K15" s="13"/>
      <c r="L15" s="13"/>
      <c r="M15" s="13"/>
      <c r="N15" s="14"/>
      <c r="O15" s="10">
        <f>SUM(Tabelle25678[[#This Row],[Spalte9]:[Spalte14]])</f>
        <v>0</v>
      </c>
      <c r="P15" s="16"/>
      <c r="Q15" s="13"/>
      <c r="R15" s="13"/>
      <c r="S15" s="13"/>
      <c r="T15" s="13"/>
      <c r="U15" s="14"/>
      <c r="V15" s="31">
        <f>SUM(Tabelle25678[[#This Row],[Spalte16]:[Spalte21]])</f>
        <v>0</v>
      </c>
    </row>
    <row r="16" spans="1:22" x14ac:dyDescent="0.3">
      <c r="A16" s="28" t="s">
        <v>35</v>
      </c>
      <c r="B16" s="12">
        <v>2</v>
      </c>
      <c r="C16" s="13"/>
      <c r="D16" s="13"/>
      <c r="E16" s="13"/>
      <c r="F16" s="13"/>
      <c r="G16" s="14"/>
      <c r="H16" s="10">
        <f>SUM(Tabelle25678[[#This Row],[Spalte2]:[Spalte7]])</f>
        <v>2</v>
      </c>
      <c r="I16" s="16"/>
      <c r="J16" s="13"/>
      <c r="K16" s="13"/>
      <c r="L16" s="13"/>
      <c r="M16" s="13">
        <v>2</v>
      </c>
      <c r="N16" s="14"/>
      <c r="O16" s="10">
        <f>SUM(Tabelle25678[[#This Row],[Spalte9]:[Spalte14]])</f>
        <v>2</v>
      </c>
      <c r="P16" s="16"/>
      <c r="Q16" s="13"/>
      <c r="R16" s="13"/>
      <c r="S16" s="13"/>
      <c r="T16" s="13"/>
      <c r="U16" s="14"/>
      <c r="V16" s="31">
        <f>SUM(Tabelle25678[[#This Row],[Spalte16]:[Spalte21]])</f>
        <v>0</v>
      </c>
    </row>
    <row r="17" spans="1:22" x14ac:dyDescent="0.3">
      <c r="A17" s="28" t="s">
        <v>36</v>
      </c>
      <c r="B17" s="12">
        <v>1</v>
      </c>
      <c r="C17" s="13"/>
      <c r="D17" s="13">
        <v>1</v>
      </c>
      <c r="E17" s="13"/>
      <c r="F17" s="13"/>
      <c r="G17" s="14"/>
      <c r="H17" s="10">
        <f>SUM(Tabelle25678[[#This Row],[Spalte2]:[Spalte7]])</f>
        <v>2</v>
      </c>
      <c r="I17" s="16"/>
      <c r="J17" s="13"/>
      <c r="K17" s="13"/>
      <c r="L17" s="13"/>
      <c r="M17" s="13"/>
      <c r="N17" s="14"/>
      <c r="O17" s="10">
        <f>SUM(Tabelle25678[[#This Row],[Spalte9]:[Spalte14]])</f>
        <v>0</v>
      </c>
      <c r="P17" s="16"/>
      <c r="Q17" s="13"/>
      <c r="R17" s="13"/>
      <c r="S17" s="13"/>
      <c r="T17" s="13"/>
      <c r="U17" s="14"/>
      <c r="V17" s="31">
        <f>SUM(Tabelle25678[[#This Row],[Spalte16]:[Spalte21]])</f>
        <v>0</v>
      </c>
    </row>
    <row r="18" spans="1:22" x14ac:dyDescent="0.3">
      <c r="A18" s="28" t="s">
        <v>37</v>
      </c>
      <c r="B18" s="12"/>
      <c r="C18" s="13"/>
      <c r="D18" s="13"/>
      <c r="E18" s="13"/>
      <c r="F18" s="13"/>
      <c r="G18" s="14"/>
      <c r="H18" s="10">
        <f>SUM(Tabelle25678[[#This Row],[Spalte2]:[Spalte7]])</f>
        <v>0</v>
      </c>
      <c r="I18" s="16"/>
      <c r="J18" s="13"/>
      <c r="K18" s="13"/>
      <c r="L18" s="13"/>
      <c r="M18" s="13"/>
      <c r="N18" s="14"/>
      <c r="O18" s="10">
        <f>SUM(Tabelle25678[[#This Row],[Spalte9]:[Spalte14]])</f>
        <v>0</v>
      </c>
      <c r="P18" s="16"/>
      <c r="Q18" s="13"/>
      <c r="R18" s="13"/>
      <c r="S18" s="13"/>
      <c r="T18" s="13"/>
      <c r="U18" s="14"/>
      <c r="V18" s="31">
        <f>SUM(Tabelle25678[[#This Row],[Spalte16]:[Spalte21]])</f>
        <v>0</v>
      </c>
    </row>
    <row r="19" spans="1:22" x14ac:dyDescent="0.3">
      <c r="A19" s="28" t="s">
        <v>38</v>
      </c>
      <c r="B19" s="12"/>
      <c r="C19" s="13"/>
      <c r="D19" s="13"/>
      <c r="E19" s="13"/>
      <c r="F19" s="13"/>
      <c r="G19" s="14"/>
      <c r="H19" s="10">
        <f>SUM(Tabelle25678[[#This Row],[Spalte2]:[Spalte7]])</f>
        <v>0</v>
      </c>
      <c r="I19" s="16"/>
      <c r="J19" s="13"/>
      <c r="K19" s="13"/>
      <c r="L19" s="13"/>
      <c r="M19" s="13"/>
      <c r="N19" s="14"/>
      <c r="O19" s="10">
        <f>SUM(Tabelle25678[[#This Row],[Spalte9]:[Spalte14]])</f>
        <v>0</v>
      </c>
      <c r="P19" s="16"/>
      <c r="Q19" s="13"/>
      <c r="R19" s="13"/>
      <c r="S19" s="13"/>
      <c r="T19" s="13"/>
      <c r="U19" s="14"/>
      <c r="V19" s="31">
        <f>SUM(Tabelle25678[[#This Row],[Spalte16]:[Spalte21]])</f>
        <v>0</v>
      </c>
    </row>
    <row r="20" spans="1:22" x14ac:dyDescent="0.3">
      <c r="A20" s="28" t="s">
        <v>745</v>
      </c>
      <c r="B20" s="12"/>
      <c r="C20" s="13"/>
      <c r="D20" s="13"/>
      <c r="E20" s="13"/>
      <c r="F20" s="13"/>
      <c r="G20" s="14"/>
      <c r="H20" s="10">
        <f>SUM(Tabelle25678[[#This Row],[Spalte2]:[Spalte7]])</f>
        <v>0</v>
      </c>
      <c r="I20" s="16"/>
      <c r="J20" s="13"/>
      <c r="K20" s="13"/>
      <c r="L20" s="13"/>
      <c r="M20" s="13"/>
      <c r="N20" s="14"/>
      <c r="O20" s="10">
        <f>SUM(Tabelle25678[[#This Row],[Spalte9]:[Spalte14]])</f>
        <v>0</v>
      </c>
      <c r="P20" s="16"/>
      <c r="Q20" s="13"/>
      <c r="R20" s="13"/>
      <c r="S20" s="13"/>
      <c r="T20" s="13"/>
      <c r="U20" s="14"/>
      <c r="V20" s="31">
        <f>SUM(Tabelle25678[[#This Row],[Spalte16]:[Spalte21]])</f>
        <v>0</v>
      </c>
    </row>
    <row r="21" spans="1:22" x14ac:dyDescent="0.3">
      <c r="A21" s="28" t="s">
        <v>39</v>
      </c>
      <c r="B21" s="12"/>
      <c r="C21" s="13"/>
      <c r="D21" s="13">
        <v>3</v>
      </c>
      <c r="E21" s="13"/>
      <c r="F21" s="13">
        <v>3</v>
      </c>
      <c r="G21" s="14"/>
      <c r="H21" s="10">
        <f>SUM(Tabelle25678[[#This Row],[Spalte2]:[Spalte7]])</f>
        <v>6</v>
      </c>
      <c r="I21" s="16"/>
      <c r="J21" s="13"/>
      <c r="K21" s="13"/>
      <c r="L21" s="13"/>
      <c r="M21" s="13"/>
      <c r="N21" s="14"/>
      <c r="O21" s="10">
        <f>SUM(Tabelle25678[[#This Row],[Spalte9]:[Spalte14]])</f>
        <v>0</v>
      </c>
      <c r="P21" s="16"/>
      <c r="Q21" s="13"/>
      <c r="R21" s="13"/>
      <c r="S21" s="13"/>
      <c r="T21" s="13"/>
      <c r="U21" s="14"/>
      <c r="V21" s="31">
        <f>SUM(Tabelle25678[[#This Row],[Spalte16]:[Spalte21]])</f>
        <v>0</v>
      </c>
    </row>
    <row r="22" spans="1:22" x14ac:dyDescent="0.3">
      <c r="A22" s="28" t="s">
        <v>40</v>
      </c>
      <c r="B22" s="12"/>
      <c r="C22" s="13"/>
      <c r="D22" s="13"/>
      <c r="E22" s="13"/>
      <c r="F22" s="13"/>
      <c r="G22" s="14"/>
      <c r="H22" s="10">
        <f>SUM(Tabelle25678[[#This Row],[Spalte2]:[Spalte7]])</f>
        <v>0</v>
      </c>
      <c r="I22" s="16"/>
      <c r="J22" s="13"/>
      <c r="K22" s="13"/>
      <c r="L22" s="13"/>
      <c r="M22" s="13"/>
      <c r="N22" s="14"/>
      <c r="O22" s="10">
        <f>SUM(Tabelle25678[[#This Row],[Spalte9]:[Spalte14]])</f>
        <v>0</v>
      </c>
      <c r="P22" s="16"/>
      <c r="Q22" s="13"/>
      <c r="R22" s="13"/>
      <c r="S22" s="13"/>
      <c r="T22" s="13"/>
      <c r="U22" s="14"/>
      <c r="V22" s="31">
        <f>SUM(Tabelle25678[[#This Row],[Spalte16]:[Spalte21]])</f>
        <v>0</v>
      </c>
    </row>
    <row r="23" spans="1:22" x14ac:dyDescent="0.3">
      <c r="A23" s="28" t="s">
        <v>105</v>
      </c>
      <c r="B23" s="12"/>
      <c r="C23" s="13"/>
      <c r="D23" s="13"/>
      <c r="E23" s="13"/>
      <c r="F23" s="13"/>
      <c r="G23" s="14"/>
      <c r="H23" s="10">
        <f>SUM(Tabelle25678[[#This Row],[Spalte2]:[Spalte7]])</f>
        <v>0</v>
      </c>
      <c r="I23" s="16"/>
      <c r="J23" s="13"/>
      <c r="K23" s="13"/>
      <c r="L23" s="13"/>
      <c r="M23" s="13"/>
      <c r="N23" s="14"/>
      <c r="O23" s="10">
        <f>SUM(Tabelle25678[[#This Row],[Spalte9]:[Spalte14]])</f>
        <v>0</v>
      </c>
      <c r="P23" s="16"/>
      <c r="Q23" s="13"/>
      <c r="R23" s="13"/>
      <c r="S23" s="13"/>
      <c r="T23" s="13"/>
      <c r="U23" s="14"/>
      <c r="V23" s="31">
        <f>SUM(Tabelle25678[[#This Row],[Spalte16]:[Spalte21]])</f>
        <v>0</v>
      </c>
    </row>
    <row r="24" spans="1:22" x14ac:dyDescent="0.3">
      <c r="A24" s="28" t="s">
        <v>41</v>
      </c>
      <c r="B24" s="12"/>
      <c r="C24" s="13"/>
      <c r="D24" s="13"/>
      <c r="E24" s="13"/>
      <c r="F24" s="13"/>
      <c r="G24" s="14"/>
      <c r="H24" s="10">
        <f>SUM(Tabelle25678[[#This Row],[Spalte2]:[Spalte7]])</f>
        <v>0</v>
      </c>
      <c r="I24" s="16"/>
      <c r="J24" s="13"/>
      <c r="K24" s="13"/>
      <c r="L24" s="13"/>
      <c r="M24" s="13"/>
      <c r="N24" s="14"/>
      <c r="O24" s="10">
        <f>SUM(Tabelle25678[[#This Row],[Spalte9]:[Spalte14]])</f>
        <v>0</v>
      </c>
      <c r="P24" s="16"/>
      <c r="Q24" s="13"/>
      <c r="R24" s="13"/>
      <c r="S24" s="13"/>
      <c r="T24" s="13"/>
      <c r="U24" s="14"/>
      <c r="V24" s="31">
        <f>SUM(Tabelle25678[[#This Row],[Spalte16]:[Spalte21]])</f>
        <v>0</v>
      </c>
    </row>
    <row r="25" spans="1:22" x14ac:dyDescent="0.3">
      <c r="A25" s="28" t="s">
        <v>612</v>
      </c>
      <c r="B25" s="12"/>
      <c r="C25" s="13"/>
      <c r="D25" s="13"/>
      <c r="E25" s="13"/>
      <c r="F25" s="13"/>
      <c r="G25" s="14"/>
      <c r="H25" s="10">
        <f>SUM(Tabelle25678[[#This Row],[Spalte2]:[Spalte7]])</f>
        <v>0</v>
      </c>
      <c r="I25" s="16"/>
      <c r="J25" s="13"/>
      <c r="K25" s="13"/>
      <c r="L25" s="13"/>
      <c r="M25" s="13"/>
      <c r="N25" s="14"/>
      <c r="O25" s="10">
        <f>SUM(Tabelle25678[[#This Row],[Spalte9]:[Spalte14]])</f>
        <v>0</v>
      </c>
      <c r="P25" s="16"/>
      <c r="Q25" s="13"/>
      <c r="R25" s="13"/>
      <c r="S25" s="13"/>
      <c r="T25" s="13"/>
      <c r="U25" s="14"/>
      <c r="V25" s="31">
        <f>SUM(Tabelle25678[[#This Row],[Spalte16]:[Spalte21]])</f>
        <v>0</v>
      </c>
    </row>
    <row r="26" spans="1:22" x14ac:dyDescent="0.3">
      <c r="A26" s="28" t="s">
        <v>42</v>
      </c>
      <c r="B26" s="12"/>
      <c r="C26" s="13"/>
      <c r="D26" s="13"/>
      <c r="E26" s="13"/>
      <c r="F26" s="13"/>
      <c r="G26" s="14"/>
      <c r="H26" s="10">
        <f>SUM(Tabelle25678[[#This Row],[Spalte2]:[Spalte7]])</f>
        <v>0</v>
      </c>
      <c r="I26" s="16"/>
      <c r="J26" s="13"/>
      <c r="K26" s="13">
        <v>2</v>
      </c>
      <c r="L26" s="13"/>
      <c r="M26" s="13"/>
      <c r="N26" s="14"/>
      <c r="O26" s="10">
        <f>SUM(Tabelle25678[[#This Row],[Spalte9]:[Spalte14]])</f>
        <v>2</v>
      </c>
      <c r="P26" s="16"/>
      <c r="Q26" s="13"/>
      <c r="R26" s="13"/>
      <c r="S26" s="13"/>
      <c r="T26" s="13"/>
      <c r="U26" s="14"/>
      <c r="V26" s="31">
        <f>SUM(Tabelle25678[[#This Row],[Spalte16]:[Spalte21]])</f>
        <v>0</v>
      </c>
    </row>
    <row r="27" spans="1:22" x14ac:dyDescent="0.3">
      <c r="A27" s="28" t="s">
        <v>43</v>
      </c>
      <c r="B27" s="12"/>
      <c r="C27" s="13"/>
      <c r="D27" s="13"/>
      <c r="E27" s="13"/>
      <c r="F27" s="13"/>
      <c r="G27" s="14"/>
      <c r="H27" s="10">
        <f>SUM(Tabelle25678[[#This Row],[Spalte2]:[Spalte7]])</f>
        <v>0</v>
      </c>
      <c r="I27" s="16"/>
      <c r="J27" s="13"/>
      <c r="K27" s="13"/>
      <c r="L27" s="13"/>
      <c r="M27" s="13"/>
      <c r="N27" s="14"/>
      <c r="O27" s="10">
        <f>SUM(Tabelle25678[[#This Row],[Spalte9]:[Spalte14]])</f>
        <v>0</v>
      </c>
      <c r="P27" s="16"/>
      <c r="Q27" s="13"/>
      <c r="R27" s="13"/>
      <c r="S27" s="13"/>
      <c r="T27" s="13"/>
      <c r="U27" s="14"/>
      <c r="V27" s="31">
        <f>SUM(Tabelle25678[[#This Row],[Spalte16]:[Spalte21]])</f>
        <v>0</v>
      </c>
    </row>
    <row r="28" spans="1:22" x14ac:dyDescent="0.3">
      <c r="A28" s="28" t="s">
        <v>44</v>
      </c>
      <c r="B28" s="12"/>
      <c r="C28" s="13"/>
      <c r="D28" s="13"/>
      <c r="E28" s="13"/>
      <c r="F28" s="13"/>
      <c r="G28" s="14"/>
      <c r="H28" s="10">
        <f>SUM(Tabelle25678[[#This Row],[Spalte2]:[Spalte7]])</f>
        <v>0</v>
      </c>
      <c r="I28" s="16"/>
      <c r="J28" s="13"/>
      <c r="K28" s="13"/>
      <c r="L28" s="13"/>
      <c r="M28" s="13"/>
      <c r="N28" s="14">
        <v>1</v>
      </c>
      <c r="O28" s="10">
        <f>SUM(Tabelle25678[[#This Row],[Spalte9]:[Spalte14]])</f>
        <v>1</v>
      </c>
      <c r="P28" s="16"/>
      <c r="Q28" s="13"/>
      <c r="R28" s="13"/>
      <c r="S28" s="13"/>
      <c r="T28" s="13"/>
      <c r="U28" s="14"/>
      <c r="V28" s="31">
        <f>SUM(Tabelle25678[[#This Row],[Spalte16]:[Spalte21]])</f>
        <v>0</v>
      </c>
    </row>
    <row r="29" spans="1:22" x14ac:dyDescent="0.3">
      <c r="A29" s="28" t="s">
        <v>45</v>
      </c>
      <c r="B29" s="12"/>
      <c r="C29" s="13"/>
      <c r="D29" s="13"/>
      <c r="E29" s="13"/>
      <c r="F29" s="13"/>
      <c r="G29" s="14"/>
      <c r="H29" s="10">
        <f>SUM(Tabelle25678[[#This Row],[Spalte2]:[Spalte7]])</f>
        <v>0</v>
      </c>
      <c r="I29" s="16"/>
      <c r="J29" s="13"/>
      <c r="K29" s="13"/>
      <c r="L29" s="13"/>
      <c r="M29" s="13"/>
      <c r="N29" s="14"/>
      <c r="O29" s="10">
        <f>SUM(Tabelle25678[[#This Row],[Spalte9]:[Spalte14]])</f>
        <v>0</v>
      </c>
      <c r="P29" s="16"/>
      <c r="Q29" s="13"/>
      <c r="R29" s="13"/>
      <c r="S29" s="13"/>
      <c r="T29" s="13"/>
      <c r="U29" s="14"/>
      <c r="V29" s="31">
        <f>SUM(Tabelle25678[[#This Row],[Spalte16]:[Spalte21]])</f>
        <v>0</v>
      </c>
    </row>
    <row r="30" spans="1:22" ht="16.2" customHeight="1" x14ac:dyDescent="0.3">
      <c r="A30" s="29" t="s">
        <v>46</v>
      </c>
      <c r="B30" s="12"/>
      <c r="C30" s="13"/>
      <c r="D30" s="13"/>
      <c r="E30" s="13"/>
      <c r="F30" s="13"/>
      <c r="G30" s="14"/>
      <c r="H30" s="10">
        <f>SUM(Tabelle25678[[#This Row],[Spalte2]:[Spalte7]])</f>
        <v>0</v>
      </c>
      <c r="I30" s="16"/>
      <c r="J30" s="13"/>
      <c r="K30" s="13"/>
      <c r="L30" s="13"/>
      <c r="M30" s="13"/>
      <c r="N30" s="14"/>
      <c r="O30" s="10">
        <f>SUM(Tabelle25678[[#This Row],[Spalte9]:[Spalte14]])</f>
        <v>0</v>
      </c>
      <c r="P30" s="16"/>
      <c r="Q30" s="13">
        <v>2</v>
      </c>
      <c r="R30" s="13"/>
      <c r="S30" s="13"/>
      <c r="T30" s="13"/>
      <c r="U30" s="14"/>
      <c r="V30" s="31">
        <f>SUM(Tabelle25678[[#This Row],[Spalte16]:[Spalte21]])</f>
        <v>2</v>
      </c>
    </row>
    <row r="31" spans="1:22" ht="18.600000000000001" customHeight="1" x14ac:dyDescent="0.3">
      <c r="A31" s="29" t="s">
        <v>47</v>
      </c>
      <c r="B31" s="12"/>
      <c r="C31" s="13"/>
      <c r="D31" s="13"/>
      <c r="E31" s="13"/>
      <c r="F31" s="13"/>
      <c r="G31" s="14"/>
      <c r="H31" s="10">
        <f>SUM(Tabelle25678[[#This Row],[Spalte2]:[Spalte7]])</f>
        <v>0</v>
      </c>
      <c r="I31" s="16"/>
      <c r="J31" s="13"/>
      <c r="K31" s="13"/>
      <c r="L31" s="13"/>
      <c r="M31" s="13"/>
      <c r="N31" s="14"/>
      <c r="O31" s="10">
        <f>SUM(Tabelle25678[[#This Row],[Spalte9]:[Spalte14]])</f>
        <v>0</v>
      </c>
      <c r="P31" s="16"/>
      <c r="Q31" s="13">
        <v>1</v>
      </c>
      <c r="R31" s="13"/>
      <c r="S31" s="13"/>
      <c r="T31" s="13"/>
      <c r="U31" s="14"/>
      <c r="V31" s="31">
        <f>SUM(Tabelle25678[[#This Row],[Spalte16]:[Spalte21]])</f>
        <v>1</v>
      </c>
    </row>
    <row r="32" spans="1:22" x14ac:dyDescent="0.3">
      <c r="A32" s="28" t="s">
        <v>48</v>
      </c>
      <c r="B32" s="12">
        <v>2</v>
      </c>
      <c r="C32" s="13"/>
      <c r="D32" s="13">
        <v>8</v>
      </c>
      <c r="E32" s="13">
        <v>1</v>
      </c>
      <c r="F32" s="13">
        <v>29</v>
      </c>
      <c r="G32" s="14"/>
      <c r="H32" s="10">
        <f>SUM(Tabelle25678[[#This Row],[Spalte2]:[Spalte7]])</f>
        <v>40</v>
      </c>
      <c r="I32" s="16"/>
      <c r="J32" s="13"/>
      <c r="K32" s="13"/>
      <c r="L32" s="13"/>
      <c r="M32" s="13"/>
      <c r="N32" s="14"/>
      <c r="O32" s="10">
        <f>SUM(Tabelle25678[[#This Row],[Spalte9]:[Spalte14]])</f>
        <v>0</v>
      </c>
      <c r="P32" s="16"/>
      <c r="Q32" s="13"/>
      <c r="R32" s="13"/>
      <c r="S32" s="13"/>
      <c r="T32" s="13"/>
      <c r="U32" s="14"/>
      <c r="V32" s="31">
        <f>SUM(Tabelle25678[[#This Row],[Spalte16]:[Spalte21]])</f>
        <v>0</v>
      </c>
    </row>
    <row r="33" spans="1:22" x14ac:dyDescent="0.3">
      <c r="A33" s="28" t="s">
        <v>49</v>
      </c>
      <c r="B33" s="12"/>
      <c r="C33" s="13"/>
      <c r="D33" s="13"/>
      <c r="E33" s="13"/>
      <c r="F33" s="13"/>
      <c r="G33" s="14"/>
      <c r="H33" s="10">
        <f>SUM(Tabelle25678[[#This Row],[Spalte2]:[Spalte7]])</f>
        <v>0</v>
      </c>
      <c r="I33" s="16"/>
      <c r="J33" s="13"/>
      <c r="K33" s="13"/>
      <c r="L33" s="13"/>
      <c r="M33" s="13"/>
      <c r="N33" s="14"/>
      <c r="O33" s="10">
        <f>SUM(Tabelle25678[[#This Row],[Spalte9]:[Spalte14]])</f>
        <v>0</v>
      </c>
      <c r="P33" s="16"/>
      <c r="Q33" s="13"/>
      <c r="R33" s="13"/>
      <c r="S33" s="13"/>
      <c r="T33" s="13"/>
      <c r="U33" s="14"/>
      <c r="V33" s="31">
        <f>SUM(Tabelle25678[[#This Row],[Spalte16]:[Spalte21]])</f>
        <v>0</v>
      </c>
    </row>
    <row r="34" spans="1:22" x14ac:dyDescent="0.3">
      <c r="A34" s="28" t="s">
        <v>50</v>
      </c>
      <c r="B34" s="12">
        <v>1</v>
      </c>
      <c r="C34" s="13"/>
      <c r="D34" s="13"/>
      <c r="E34" s="13"/>
      <c r="F34" s="13"/>
      <c r="G34" s="14"/>
      <c r="H34" s="10">
        <f>SUM(Tabelle25678[[#This Row],[Spalte2]:[Spalte7]])</f>
        <v>1</v>
      </c>
      <c r="I34" s="16">
        <v>1</v>
      </c>
      <c r="J34" s="13">
        <v>1</v>
      </c>
      <c r="K34" s="13"/>
      <c r="L34" s="13"/>
      <c r="M34" s="13">
        <v>1</v>
      </c>
      <c r="N34" s="14"/>
      <c r="O34" s="10">
        <f>SUM(Tabelle25678[[#This Row],[Spalte9]:[Spalte14]])</f>
        <v>3</v>
      </c>
      <c r="P34" s="16"/>
      <c r="Q34" s="13"/>
      <c r="R34" s="13"/>
      <c r="S34" s="13"/>
      <c r="T34" s="13"/>
      <c r="U34" s="14"/>
      <c r="V34" s="31">
        <f>SUM(Tabelle25678[[#This Row],[Spalte16]:[Spalte21]])</f>
        <v>0</v>
      </c>
    </row>
    <row r="35" spans="1:22" x14ac:dyDescent="0.3">
      <c r="A35" s="28" t="s">
        <v>51</v>
      </c>
      <c r="B35" s="12"/>
      <c r="C35" s="13"/>
      <c r="D35" s="13"/>
      <c r="E35" s="13"/>
      <c r="F35" s="13"/>
      <c r="G35" s="14"/>
      <c r="H35" s="10">
        <f>SUM(Tabelle25678[[#This Row],[Spalte2]:[Spalte7]])</f>
        <v>0</v>
      </c>
      <c r="I35" s="16"/>
      <c r="J35" s="13"/>
      <c r="K35" s="13"/>
      <c r="L35" s="13"/>
      <c r="M35" s="13"/>
      <c r="N35" s="14"/>
      <c r="O35" s="10">
        <f>SUM(Tabelle25678[[#This Row],[Spalte9]:[Spalte14]])</f>
        <v>0</v>
      </c>
      <c r="P35" s="16"/>
      <c r="Q35" s="13"/>
      <c r="R35" s="13"/>
      <c r="S35" s="13"/>
      <c r="T35" s="13"/>
      <c r="U35" s="14"/>
      <c r="V35" s="31">
        <f>SUM(Tabelle25678[[#This Row],[Spalte16]:[Spalte21]])</f>
        <v>0</v>
      </c>
    </row>
    <row r="36" spans="1:22" x14ac:dyDescent="0.3">
      <c r="A36" s="28" t="s">
        <v>52</v>
      </c>
      <c r="B36" s="12"/>
      <c r="C36" s="13"/>
      <c r="D36" s="13"/>
      <c r="E36" s="13"/>
      <c r="F36" s="13"/>
      <c r="G36" s="14"/>
      <c r="H36" s="10">
        <f>SUM(Tabelle25678[[#This Row],[Spalte2]:[Spalte7]])</f>
        <v>0</v>
      </c>
      <c r="I36" s="16"/>
      <c r="J36" s="13"/>
      <c r="K36" s="13"/>
      <c r="L36" s="13"/>
      <c r="M36" s="13"/>
      <c r="N36" s="14">
        <v>1</v>
      </c>
      <c r="O36" s="10">
        <f>SUM(Tabelle25678[[#This Row],[Spalte9]:[Spalte14]])</f>
        <v>1</v>
      </c>
      <c r="P36" s="16"/>
      <c r="Q36" s="13"/>
      <c r="R36" s="13"/>
      <c r="S36" s="13"/>
      <c r="T36" s="13"/>
      <c r="U36" s="14"/>
      <c r="V36" s="31">
        <f>SUM(Tabelle25678[[#This Row],[Spalte16]:[Spalte21]])</f>
        <v>0</v>
      </c>
    </row>
    <row r="37" spans="1:22" x14ac:dyDescent="0.3">
      <c r="A37" s="28" t="s">
        <v>53</v>
      </c>
      <c r="B37" s="12">
        <v>3</v>
      </c>
      <c r="C37" s="13"/>
      <c r="D37" s="13">
        <v>1</v>
      </c>
      <c r="E37" s="13">
        <v>11</v>
      </c>
      <c r="F37" s="13">
        <v>21</v>
      </c>
      <c r="G37" s="14">
        <v>30</v>
      </c>
      <c r="H37" s="10">
        <f>SUM(Tabelle25678[[#This Row],[Spalte2]:[Spalte7]])</f>
        <v>66</v>
      </c>
      <c r="I37" s="16"/>
      <c r="J37" s="13"/>
      <c r="K37" s="13">
        <v>13</v>
      </c>
      <c r="L37" s="13">
        <v>9</v>
      </c>
      <c r="M37" s="13">
        <v>1</v>
      </c>
      <c r="N37" s="14">
        <v>4</v>
      </c>
      <c r="O37" s="10">
        <f>SUM(Tabelle25678[[#This Row],[Spalte9]:[Spalte14]])</f>
        <v>27</v>
      </c>
      <c r="P37" s="16"/>
      <c r="Q37" s="13"/>
      <c r="R37" s="13">
        <v>1</v>
      </c>
      <c r="S37" s="13">
        <v>4</v>
      </c>
      <c r="T37" s="13">
        <v>14</v>
      </c>
      <c r="U37" s="14">
        <v>14</v>
      </c>
      <c r="V37" s="31">
        <f>SUM(Tabelle25678[[#This Row],[Spalte16]:[Spalte21]])</f>
        <v>33</v>
      </c>
    </row>
    <row r="38" spans="1:22" x14ac:dyDescent="0.3">
      <c r="A38" s="28" t="s">
        <v>54</v>
      </c>
      <c r="B38" s="12"/>
      <c r="C38" s="13"/>
      <c r="D38" s="13"/>
      <c r="E38" s="13"/>
      <c r="F38" s="13">
        <v>9</v>
      </c>
      <c r="G38" s="14"/>
      <c r="H38" s="10">
        <f>SUM(Tabelle25678[[#This Row],[Spalte2]:[Spalte7]])</f>
        <v>9</v>
      </c>
      <c r="I38" s="16"/>
      <c r="J38" s="13"/>
      <c r="K38" s="13"/>
      <c r="L38" s="13">
        <v>2</v>
      </c>
      <c r="M38" s="13">
        <v>1</v>
      </c>
      <c r="N38" s="14">
        <v>3</v>
      </c>
      <c r="O38" s="10">
        <f>SUM(Tabelle25678[[#This Row],[Spalte9]:[Spalte14]])</f>
        <v>6</v>
      </c>
      <c r="P38" s="16"/>
      <c r="Q38" s="13"/>
      <c r="R38" s="13"/>
      <c r="S38" s="13"/>
      <c r="T38" s="13"/>
      <c r="U38" s="14"/>
      <c r="V38" s="31">
        <f>SUM(Tabelle25678[[#This Row],[Spalte16]:[Spalte21]])</f>
        <v>0</v>
      </c>
    </row>
    <row r="39" spans="1:22" x14ac:dyDescent="0.3">
      <c r="A39" s="28" t="s">
        <v>55</v>
      </c>
      <c r="B39" s="12"/>
      <c r="C39" s="13"/>
      <c r="D39" s="13"/>
      <c r="E39" s="13"/>
      <c r="F39" s="13"/>
      <c r="G39" s="14"/>
      <c r="H39" s="10">
        <f>SUM(Tabelle25678[[#This Row],[Spalte2]:[Spalte7]])</f>
        <v>0</v>
      </c>
      <c r="I39" s="16"/>
      <c r="J39" s="13"/>
      <c r="K39" s="13"/>
      <c r="L39" s="13"/>
      <c r="M39" s="13"/>
      <c r="N39" s="14"/>
      <c r="O39" s="10">
        <f>SUM(Tabelle25678[[#This Row],[Spalte9]:[Spalte14]])</f>
        <v>0</v>
      </c>
      <c r="P39" s="16"/>
      <c r="Q39" s="13"/>
      <c r="R39" s="13"/>
      <c r="S39" s="13"/>
      <c r="T39" s="13">
        <v>2</v>
      </c>
      <c r="U39" s="14"/>
      <c r="V39" s="31">
        <f>SUM(Tabelle25678[[#This Row],[Spalte16]:[Spalte21]])</f>
        <v>2</v>
      </c>
    </row>
    <row r="40" spans="1:22" x14ac:dyDescent="0.3">
      <c r="A40" s="28" t="s">
        <v>56</v>
      </c>
      <c r="B40" s="12"/>
      <c r="C40" s="13"/>
      <c r="D40" s="13"/>
      <c r="E40" s="13"/>
      <c r="F40" s="13"/>
      <c r="G40" s="14"/>
      <c r="H40" s="10">
        <f>SUM(Tabelle25678[[#This Row],[Spalte2]:[Spalte7]])</f>
        <v>0</v>
      </c>
      <c r="I40" s="16"/>
      <c r="J40" s="13"/>
      <c r="K40" s="13"/>
      <c r="L40" s="13"/>
      <c r="M40" s="13"/>
      <c r="N40" s="14"/>
      <c r="O40" s="10">
        <f>SUM(Tabelle25678[[#This Row],[Spalte9]:[Spalte14]])</f>
        <v>0</v>
      </c>
      <c r="P40" s="16"/>
      <c r="Q40" s="13">
        <v>2</v>
      </c>
      <c r="R40" s="13"/>
      <c r="S40" s="13"/>
      <c r="T40" s="13"/>
      <c r="U40" s="14"/>
      <c r="V40" s="31">
        <f>SUM(Tabelle25678[[#This Row],[Spalte16]:[Spalte21]])</f>
        <v>2</v>
      </c>
    </row>
    <row r="41" spans="1:22" x14ac:dyDescent="0.3">
      <c r="A41" s="28" t="s">
        <v>95</v>
      </c>
      <c r="B41" s="12"/>
      <c r="C41" s="13"/>
      <c r="D41" s="13"/>
      <c r="E41" s="13"/>
      <c r="F41" s="13"/>
      <c r="G41" s="14"/>
      <c r="H41" s="10">
        <f>SUM(Tabelle25678[[#This Row],[Spalte2]:[Spalte7]])</f>
        <v>0</v>
      </c>
      <c r="I41" s="16"/>
      <c r="J41" s="13"/>
      <c r="K41" s="13"/>
      <c r="L41" s="13"/>
      <c r="M41" s="13"/>
      <c r="N41" s="14"/>
      <c r="O41" s="10">
        <f>SUM(Tabelle25678[[#This Row],[Spalte9]:[Spalte14]])</f>
        <v>0</v>
      </c>
      <c r="P41" s="16"/>
      <c r="Q41" s="13">
        <v>4</v>
      </c>
      <c r="R41" s="13"/>
      <c r="S41" s="13"/>
      <c r="T41" s="13"/>
      <c r="U41" s="14"/>
      <c r="V41" s="31">
        <f>SUM(Tabelle25678[[#This Row],[Spalte16]:[Spalte21]])</f>
        <v>4</v>
      </c>
    </row>
    <row r="42" spans="1:22" x14ac:dyDescent="0.3">
      <c r="A42" s="28" t="s">
        <v>57</v>
      </c>
      <c r="B42" s="12"/>
      <c r="C42" s="13"/>
      <c r="D42" s="13"/>
      <c r="E42" s="13"/>
      <c r="F42" s="13"/>
      <c r="G42" s="14"/>
      <c r="H42" s="10">
        <f>SUM(Tabelle25678[[#This Row],[Spalte2]:[Spalte7]])</f>
        <v>0</v>
      </c>
      <c r="I42" s="16"/>
      <c r="J42" s="13"/>
      <c r="K42" s="13"/>
      <c r="L42" s="13"/>
      <c r="M42" s="13"/>
      <c r="N42" s="14"/>
      <c r="O42" s="10">
        <f>SUM(Tabelle25678[[#This Row],[Spalte9]:[Spalte14]])</f>
        <v>0</v>
      </c>
      <c r="P42" s="16"/>
      <c r="Q42" s="13"/>
      <c r="R42" s="13"/>
      <c r="S42" s="13"/>
      <c r="T42" s="13"/>
      <c r="U42" s="14"/>
      <c r="V42" s="31">
        <f>SUM(Tabelle25678[[#This Row],[Spalte16]:[Spalte21]])</f>
        <v>0</v>
      </c>
    </row>
    <row r="43" spans="1:22" x14ac:dyDescent="0.3">
      <c r="A43" s="28" t="s">
        <v>58</v>
      </c>
      <c r="B43" s="12"/>
      <c r="C43" s="13"/>
      <c r="D43" s="13"/>
      <c r="E43" s="13"/>
      <c r="F43" s="13"/>
      <c r="G43" s="14"/>
      <c r="H43" s="10">
        <f>SUM(Tabelle25678[[#This Row],[Spalte2]:[Spalte7]])</f>
        <v>0</v>
      </c>
      <c r="I43" s="16"/>
      <c r="J43" s="13"/>
      <c r="K43" s="13"/>
      <c r="L43" s="13"/>
      <c r="M43" s="13"/>
      <c r="N43" s="14"/>
      <c r="O43" s="10">
        <f>SUM(Tabelle25678[[#This Row],[Spalte9]:[Spalte14]])</f>
        <v>0</v>
      </c>
      <c r="P43" s="16"/>
      <c r="Q43" s="13"/>
      <c r="R43" s="13"/>
      <c r="S43" s="13"/>
      <c r="T43" s="13"/>
      <c r="U43" s="14"/>
      <c r="V43" s="31">
        <f>SUM(Tabelle25678[[#This Row],[Spalte16]:[Spalte21]])</f>
        <v>0</v>
      </c>
    </row>
    <row r="44" spans="1:22" x14ac:dyDescent="0.3">
      <c r="A44" s="28" t="s">
        <v>59</v>
      </c>
      <c r="B44" s="12"/>
      <c r="C44" s="13"/>
      <c r="D44" s="13">
        <v>9</v>
      </c>
      <c r="E44" s="13">
        <v>4</v>
      </c>
      <c r="F44" s="13"/>
      <c r="G44" s="14"/>
      <c r="H44" s="10">
        <f>SUM(Tabelle25678[[#This Row],[Spalte2]:[Spalte7]])</f>
        <v>13</v>
      </c>
      <c r="I44" s="16"/>
      <c r="J44" s="13"/>
      <c r="K44" s="13"/>
      <c r="L44" s="13"/>
      <c r="M44" s="13"/>
      <c r="N44" s="14"/>
      <c r="O44" s="10">
        <f>SUM(Tabelle25678[[#This Row],[Spalte9]:[Spalte14]])</f>
        <v>0</v>
      </c>
      <c r="P44" s="16"/>
      <c r="Q44" s="13">
        <v>1</v>
      </c>
      <c r="R44" s="13"/>
      <c r="S44" s="13"/>
      <c r="T44" s="13"/>
      <c r="U44" s="14"/>
      <c r="V44" s="31">
        <f>SUM(Tabelle25678[[#This Row],[Spalte16]:[Spalte21]])</f>
        <v>1</v>
      </c>
    </row>
    <row r="45" spans="1:22" x14ac:dyDescent="0.3">
      <c r="A45" s="28" t="s">
        <v>60</v>
      </c>
      <c r="B45" s="12"/>
      <c r="C45" s="13"/>
      <c r="D45" s="13"/>
      <c r="E45" s="13"/>
      <c r="F45" s="13"/>
      <c r="G45" s="14"/>
      <c r="H45" s="10">
        <f>SUM(Tabelle25678[[#This Row],[Spalte2]:[Spalte7]])</f>
        <v>0</v>
      </c>
      <c r="I45" s="16"/>
      <c r="J45" s="13"/>
      <c r="K45" s="13"/>
      <c r="L45" s="13"/>
      <c r="M45" s="13"/>
      <c r="N45" s="14"/>
      <c r="O45" s="10">
        <f>SUM(Tabelle25678[[#This Row],[Spalte9]:[Spalte14]])</f>
        <v>0</v>
      </c>
      <c r="P45" s="16">
        <v>1</v>
      </c>
      <c r="Q45" s="13">
        <v>1</v>
      </c>
      <c r="R45" s="13"/>
      <c r="S45" s="13"/>
      <c r="T45" s="13"/>
      <c r="U45" s="14"/>
      <c r="V45" s="31">
        <f>SUM(Tabelle25678[[#This Row],[Spalte16]:[Spalte21]])</f>
        <v>2</v>
      </c>
    </row>
    <row r="46" spans="1:22" x14ac:dyDescent="0.3">
      <c r="A46" s="28" t="s">
        <v>98</v>
      </c>
      <c r="B46" s="12"/>
      <c r="C46" s="13"/>
      <c r="D46" s="13"/>
      <c r="E46" s="13"/>
      <c r="F46" s="13"/>
      <c r="G46" s="14"/>
      <c r="H46" s="10">
        <f>SUM(Tabelle25678[[#This Row],[Spalte2]:[Spalte7]])</f>
        <v>0</v>
      </c>
      <c r="I46" s="16"/>
      <c r="J46" s="13"/>
      <c r="K46" s="13"/>
      <c r="L46" s="13"/>
      <c r="M46" s="13"/>
      <c r="N46" s="14"/>
      <c r="O46" s="10">
        <f>SUM(Tabelle25678[[#This Row],[Spalte9]:[Spalte14]])</f>
        <v>0</v>
      </c>
      <c r="P46" s="16"/>
      <c r="Q46" s="13"/>
      <c r="R46" s="13"/>
      <c r="S46" s="13"/>
      <c r="T46" s="13"/>
      <c r="U46" s="14"/>
      <c r="V46" s="31">
        <f>SUM(Tabelle25678[[#This Row],[Spalte16]:[Spalte21]])</f>
        <v>0</v>
      </c>
    </row>
    <row r="47" spans="1:22" x14ac:dyDescent="0.3">
      <c r="A47" s="28" t="s">
        <v>61</v>
      </c>
      <c r="B47" s="12">
        <v>1</v>
      </c>
      <c r="C47" s="13"/>
      <c r="D47" s="13"/>
      <c r="E47" s="13"/>
      <c r="F47" s="13"/>
      <c r="G47" s="14"/>
      <c r="H47" s="10">
        <f>SUM(Tabelle25678[[#This Row],[Spalte2]:[Spalte7]])</f>
        <v>1</v>
      </c>
      <c r="I47" s="16"/>
      <c r="J47" s="13"/>
      <c r="K47" s="13"/>
      <c r="L47" s="13"/>
      <c r="M47" s="13"/>
      <c r="N47" s="14"/>
      <c r="O47" s="10">
        <f>SUM(Tabelle25678[[#This Row],[Spalte9]:[Spalte14]])</f>
        <v>0</v>
      </c>
      <c r="P47" s="16"/>
      <c r="Q47" s="13"/>
      <c r="R47" s="13"/>
      <c r="S47" s="13"/>
      <c r="T47" s="13"/>
      <c r="U47" s="14"/>
      <c r="V47" s="31">
        <f>SUM(Tabelle25678[[#This Row],[Spalte16]:[Spalte21]])</f>
        <v>0</v>
      </c>
    </row>
    <row r="48" spans="1:22" x14ac:dyDescent="0.3">
      <c r="A48" s="28" t="s">
        <v>96</v>
      </c>
      <c r="B48" s="12"/>
      <c r="C48" s="13"/>
      <c r="D48" s="13"/>
      <c r="E48" s="13"/>
      <c r="F48" s="13"/>
      <c r="G48" s="14"/>
      <c r="H48" s="10">
        <f>SUM(Tabelle25678[[#This Row],[Spalte2]:[Spalte7]])</f>
        <v>0</v>
      </c>
      <c r="I48" s="16"/>
      <c r="J48" s="13"/>
      <c r="K48" s="13"/>
      <c r="L48" s="13"/>
      <c r="M48" s="13"/>
      <c r="N48" s="14"/>
      <c r="O48" s="10">
        <f>SUM(Tabelle25678[[#This Row],[Spalte9]:[Spalte14]])</f>
        <v>0</v>
      </c>
      <c r="P48" s="16"/>
      <c r="Q48" s="13"/>
      <c r="R48" s="13"/>
      <c r="S48" s="13"/>
      <c r="T48" s="13"/>
      <c r="U48" s="14"/>
      <c r="V48" s="31">
        <f>SUM(Tabelle25678[[#This Row],[Spalte16]:[Spalte21]])</f>
        <v>0</v>
      </c>
    </row>
    <row r="49" spans="1:22" x14ac:dyDescent="0.3">
      <c r="A49" s="28" t="s">
        <v>62</v>
      </c>
      <c r="B49" s="12"/>
      <c r="C49" s="13"/>
      <c r="D49" s="13"/>
      <c r="E49" s="13"/>
      <c r="F49" s="13"/>
      <c r="G49" s="14"/>
      <c r="H49" s="10">
        <f>SUM(Tabelle25678[[#This Row],[Spalte2]:[Spalte7]])</f>
        <v>0</v>
      </c>
      <c r="I49" s="16">
        <v>2</v>
      </c>
      <c r="J49" s="13"/>
      <c r="K49" s="13"/>
      <c r="L49" s="13"/>
      <c r="M49" s="13"/>
      <c r="N49" s="14"/>
      <c r="O49" s="10">
        <f>SUM(Tabelle25678[[#This Row],[Spalte9]:[Spalte14]])</f>
        <v>2</v>
      </c>
      <c r="P49" s="16">
        <v>1</v>
      </c>
      <c r="Q49" s="13">
        <v>6</v>
      </c>
      <c r="R49" s="13"/>
      <c r="S49" s="13"/>
      <c r="T49" s="13"/>
      <c r="U49" s="14"/>
      <c r="V49" s="31">
        <f>SUM(Tabelle25678[[#This Row],[Spalte16]:[Spalte21]])</f>
        <v>7</v>
      </c>
    </row>
    <row r="50" spans="1:22" x14ac:dyDescent="0.3">
      <c r="A50" s="28" t="s">
        <v>63</v>
      </c>
      <c r="B50" s="12"/>
      <c r="C50" s="13"/>
      <c r="D50" s="13"/>
      <c r="E50" s="13"/>
      <c r="F50" s="13"/>
      <c r="G50" s="14"/>
      <c r="H50" s="10">
        <f>SUM(Tabelle25678[[#This Row],[Spalte2]:[Spalte7]])</f>
        <v>0</v>
      </c>
      <c r="I50" s="16"/>
      <c r="J50" s="13"/>
      <c r="K50" s="13"/>
      <c r="L50" s="13"/>
      <c r="M50" s="13"/>
      <c r="N50" s="14"/>
      <c r="O50" s="10">
        <f>SUM(Tabelle25678[[#This Row],[Spalte9]:[Spalte14]])</f>
        <v>0</v>
      </c>
      <c r="P50" s="16"/>
      <c r="Q50" s="13"/>
      <c r="R50" s="13"/>
      <c r="S50" s="13"/>
      <c r="T50" s="13"/>
      <c r="U50" s="14"/>
      <c r="V50" s="31">
        <f>SUM(Tabelle25678[[#This Row],[Spalte16]:[Spalte21]])</f>
        <v>0</v>
      </c>
    </row>
    <row r="51" spans="1:22" x14ac:dyDescent="0.3">
      <c r="A51" s="28" t="s">
        <v>64</v>
      </c>
      <c r="B51" s="12">
        <v>2</v>
      </c>
      <c r="C51" s="13"/>
      <c r="D51" s="13">
        <v>9</v>
      </c>
      <c r="E51" s="13"/>
      <c r="F51" s="13"/>
      <c r="G51" s="14"/>
      <c r="H51" s="10">
        <f>SUM(Tabelle25678[[#This Row],[Spalte2]:[Spalte7]])</f>
        <v>11</v>
      </c>
      <c r="I51" s="16"/>
      <c r="J51" s="13"/>
      <c r="K51" s="13"/>
      <c r="L51" s="13"/>
      <c r="M51" s="13"/>
      <c r="N51" s="14"/>
      <c r="O51" s="10">
        <f>SUM(Tabelle25678[[#This Row],[Spalte9]:[Spalte14]])</f>
        <v>0</v>
      </c>
      <c r="P51" s="16"/>
      <c r="Q51" s="13"/>
      <c r="R51" s="13"/>
      <c r="S51" s="13"/>
      <c r="T51" s="13"/>
      <c r="U51" s="14"/>
      <c r="V51" s="31">
        <f>SUM(Tabelle25678[[#This Row],[Spalte16]:[Spalte21]])</f>
        <v>0</v>
      </c>
    </row>
    <row r="52" spans="1:22" x14ac:dyDescent="0.3">
      <c r="A52" s="28" t="s">
        <v>97</v>
      </c>
      <c r="B52" s="12"/>
      <c r="C52" s="13"/>
      <c r="D52" s="13"/>
      <c r="E52" s="13"/>
      <c r="F52" s="13"/>
      <c r="G52" s="14"/>
      <c r="H52" s="10">
        <f>SUM(Tabelle25678[[#This Row],[Spalte2]:[Spalte7]])</f>
        <v>0</v>
      </c>
      <c r="I52" s="16"/>
      <c r="J52" s="13"/>
      <c r="K52" s="13"/>
      <c r="L52" s="13"/>
      <c r="M52" s="13"/>
      <c r="N52" s="14"/>
      <c r="O52" s="10">
        <f>SUM(Tabelle25678[[#This Row],[Spalte9]:[Spalte14]])</f>
        <v>0</v>
      </c>
      <c r="P52" s="16"/>
      <c r="Q52" s="13"/>
      <c r="R52" s="13"/>
      <c r="S52" s="13"/>
      <c r="T52" s="13"/>
      <c r="U52" s="14"/>
      <c r="V52" s="31">
        <f>SUM(Tabelle25678[[#This Row],[Spalte16]:[Spalte21]])</f>
        <v>0</v>
      </c>
    </row>
    <row r="53" spans="1:22" x14ac:dyDescent="0.3">
      <c r="A53" s="28" t="s">
        <v>65</v>
      </c>
      <c r="B53" s="12"/>
      <c r="C53" s="13"/>
      <c r="D53" s="13"/>
      <c r="E53" s="13"/>
      <c r="F53" s="13"/>
      <c r="G53" s="14"/>
      <c r="H53" s="10">
        <f>SUM(Tabelle25678[[#This Row],[Spalte2]:[Spalte7]])</f>
        <v>0</v>
      </c>
      <c r="I53" s="16"/>
      <c r="J53" s="13"/>
      <c r="K53" s="13"/>
      <c r="L53" s="13"/>
      <c r="M53" s="13"/>
      <c r="N53" s="14"/>
      <c r="O53" s="10">
        <f>SUM(Tabelle25678[[#This Row],[Spalte9]:[Spalte14]])</f>
        <v>0</v>
      </c>
      <c r="P53" s="16"/>
      <c r="Q53" s="13"/>
      <c r="R53" s="13"/>
      <c r="S53" s="13"/>
      <c r="T53" s="13"/>
      <c r="U53" s="14"/>
      <c r="V53" s="31">
        <f>SUM(Tabelle25678[[#This Row],[Spalte16]:[Spalte21]])</f>
        <v>0</v>
      </c>
    </row>
    <row r="54" spans="1:22" x14ac:dyDescent="0.3">
      <c r="A54" s="28" t="s">
        <v>66</v>
      </c>
      <c r="B54" s="12"/>
      <c r="C54" s="13"/>
      <c r="D54" s="13"/>
      <c r="E54" s="13"/>
      <c r="F54" s="13"/>
      <c r="G54" s="14"/>
      <c r="H54" s="10">
        <f>SUM(Tabelle25678[[#This Row],[Spalte2]:[Spalte7]])</f>
        <v>0</v>
      </c>
      <c r="I54" s="16"/>
      <c r="J54" s="13"/>
      <c r="K54" s="13"/>
      <c r="L54" s="13"/>
      <c r="M54" s="13"/>
      <c r="N54" s="14"/>
      <c r="O54" s="10">
        <f>SUM(Tabelle25678[[#This Row],[Spalte9]:[Spalte14]])</f>
        <v>0</v>
      </c>
      <c r="P54" s="16"/>
      <c r="Q54" s="13"/>
      <c r="R54" s="13"/>
      <c r="S54" s="13"/>
      <c r="T54" s="13"/>
      <c r="U54" s="14"/>
      <c r="V54" s="31">
        <f>SUM(Tabelle25678[[#This Row],[Spalte16]:[Spalte21]])</f>
        <v>0</v>
      </c>
    </row>
    <row r="55" spans="1:22" ht="15.6" customHeight="1" x14ac:dyDescent="0.3">
      <c r="A55" s="29" t="s">
        <v>67</v>
      </c>
      <c r="B55" s="12"/>
      <c r="C55" s="13"/>
      <c r="D55" s="13"/>
      <c r="E55" s="13"/>
      <c r="F55" s="13"/>
      <c r="G55" s="14"/>
      <c r="H55" s="10">
        <f>SUM(Tabelle25678[[#This Row],[Spalte2]:[Spalte7]])</f>
        <v>0</v>
      </c>
      <c r="I55" s="16"/>
      <c r="J55" s="13"/>
      <c r="K55" s="13"/>
      <c r="L55" s="13"/>
      <c r="M55" s="13"/>
      <c r="N55" s="14"/>
      <c r="O55" s="10">
        <f>SUM(Tabelle25678[[#This Row],[Spalte9]:[Spalte14]])</f>
        <v>0</v>
      </c>
      <c r="P55" s="16"/>
      <c r="Q55" s="13"/>
      <c r="R55" s="13"/>
      <c r="S55" s="13"/>
      <c r="T55" s="13"/>
      <c r="U55" s="14"/>
      <c r="V55" s="31">
        <f>SUM(Tabelle25678[[#This Row],[Spalte16]:[Spalte21]])</f>
        <v>0</v>
      </c>
    </row>
    <row r="56" spans="1:22" x14ac:dyDescent="0.3">
      <c r="A56" s="28" t="s">
        <v>68</v>
      </c>
      <c r="B56" s="12"/>
      <c r="C56" s="13"/>
      <c r="D56" s="13"/>
      <c r="E56" s="13"/>
      <c r="F56" s="13"/>
      <c r="G56" s="14"/>
      <c r="H56" s="10">
        <f>SUM(Tabelle25678[[#This Row],[Spalte2]:[Spalte7]])</f>
        <v>0</v>
      </c>
      <c r="I56" s="16"/>
      <c r="J56" s="13"/>
      <c r="K56" s="13"/>
      <c r="L56" s="13"/>
      <c r="M56" s="13"/>
      <c r="N56" s="14"/>
      <c r="O56" s="10">
        <f>SUM(Tabelle25678[[#This Row],[Spalte9]:[Spalte14]])</f>
        <v>0</v>
      </c>
      <c r="P56" s="16"/>
      <c r="Q56" s="13"/>
      <c r="R56" s="13"/>
      <c r="S56" s="13"/>
      <c r="T56" s="13"/>
      <c r="U56" s="14"/>
      <c r="V56" s="31">
        <f>SUM(Tabelle25678[[#This Row],[Spalte16]:[Spalte21]])</f>
        <v>0</v>
      </c>
    </row>
    <row r="57" spans="1:22" x14ac:dyDescent="0.3">
      <c r="A57" s="28" t="s">
        <v>69</v>
      </c>
      <c r="B57" s="12">
        <v>1</v>
      </c>
      <c r="C57" s="13"/>
      <c r="D57" s="13">
        <v>7</v>
      </c>
      <c r="E57" s="13"/>
      <c r="F57" s="13"/>
      <c r="G57" s="14"/>
      <c r="H57" s="10">
        <f>SUM(Tabelle25678[[#This Row],[Spalte2]:[Spalte7]])</f>
        <v>8</v>
      </c>
      <c r="I57" s="16"/>
      <c r="J57" s="13"/>
      <c r="K57" s="13"/>
      <c r="L57" s="13"/>
      <c r="M57" s="13"/>
      <c r="N57" s="14"/>
      <c r="O57" s="10">
        <f>SUM(Tabelle25678[[#This Row],[Spalte9]:[Spalte14]])</f>
        <v>0</v>
      </c>
      <c r="P57" s="16"/>
      <c r="Q57" s="13"/>
      <c r="R57" s="13"/>
      <c r="S57" s="13"/>
      <c r="T57" s="13"/>
      <c r="U57" s="14"/>
      <c r="V57" s="31">
        <f>SUM(Tabelle25678[[#This Row],[Spalte16]:[Spalte21]])</f>
        <v>0</v>
      </c>
    </row>
    <row r="58" spans="1:22" x14ac:dyDescent="0.3">
      <c r="A58" s="28" t="s">
        <v>70</v>
      </c>
      <c r="B58" s="12">
        <v>15</v>
      </c>
      <c r="C58" s="13"/>
      <c r="D58" s="13">
        <v>12</v>
      </c>
      <c r="E58" s="13"/>
      <c r="F58" s="13"/>
      <c r="G58" s="14"/>
      <c r="H58" s="10">
        <f>SUM(Tabelle25678[[#This Row],[Spalte2]:[Spalte7]])</f>
        <v>27</v>
      </c>
      <c r="I58" s="16"/>
      <c r="J58" s="13"/>
      <c r="K58" s="13"/>
      <c r="L58" s="13"/>
      <c r="M58" s="13"/>
      <c r="N58" s="14"/>
      <c r="O58" s="10">
        <f>SUM(Tabelle25678[[#This Row],[Spalte9]:[Spalte14]])</f>
        <v>0</v>
      </c>
      <c r="P58" s="16"/>
      <c r="Q58" s="13"/>
      <c r="R58" s="13"/>
      <c r="S58" s="13"/>
      <c r="T58" s="13"/>
      <c r="U58" s="14"/>
      <c r="V58" s="31">
        <f>SUM(Tabelle25678[[#This Row],[Spalte16]:[Spalte21]])</f>
        <v>0</v>
      </c>
    </row>
    <row r="59" spans="1:22" x14ac:dyDescent="0.3">
      <c r="A59" s="28" t="s">
        <v>71</v>
      </c>
      <c r="B59" s="12"/>
      <c r="C59" s="13"/>
      <c r="D59" s="13"/>
      <c r="E59" s="13">
        <v>1</v>
      </c>
      <c r="F59" s="13"/>
      <c r="G59" s="14"/>
      <c r="H59" s="10">
        <f>SUM(Tabelle25678[[#This Row],[Spalte2]:[Spalte7]])</f>
        <v>1</v>
      </c>
      <c r="I59" s="16"/>
      <c r="J59" s="13"/>
      <c r="K59" s="13"/>
      <c r="L59" s="13"/>
      <c r="M59" s="13"/>
      <c r="N59" s="14">
        <v>5</v>
      </c>
      <c r="O59" s="10">
        <f>SUM(Tabelle25678[[#This Row],[Spalte9]:[Spalte14]])</f>
        <v>5</v>
      </c>
      <c r="P59" s="16"/>
      <c r="Q59" s="13"/>
      <c r="R59" s="13">
        <v>1</v>
      </c>
      <c r="S59" s="13"/>
      <c r="T59" s="13"/>
      <c r="U59" s="14"/>
      <c r="V59" s="31">
        <f>SUM(Tabelle25678[[#This Row],[Spalte16]:[Spalte21]])</f>
        <v>1</v>
      </c>
    </row>
    <row r="60" spans="1:22" x14ac:dyDescent="0.3">
      <c r="A60" s="28" t="s">
        <v>72</v>
      </c>
      <c r="B60" s="12"/>
      <c r="C60" s="13"/>
      <c r="D60" s="13"/>
      <c r="E60" s="13"/>
      <c r="F60" s="13"/>
      <c r="G60" s="14"/>
      <c r="H60" s="10">
        <f>SUM(Tabelle25678[[#This Row],[Spalte2]:[Spalte7]])</f>
        <v>0</v>
      </c>
      <c r="I60" s="16"/>
      <c r="J60" s="13"/>
      <c r="K60" s="13"/>
      <c r="L60" s="13"/>
      <c r="M60" s="13"/>
      <c r="N60" s="14"/>
      <c r="O60" s="10">
        <f>SUM(Tabelle25678[[#This Row],[Spalte9]:[Spalte14]])</f>
        <v>0</v>
      </c>
      <c r="P60" s="16">
        <v>2</v>
      </c>
      <c r="Q60" s="13"/>
      <c r="R60" s="13"/>
      <c r="S60" s="13"/>
      <c r="T60" s="13"/>
      <c r="U60" s="14"/>
      <c r="V60" s="31">
        <f>SUM(Tabelle25678[[#This Row],[Spalte16]:[Spalte21]])</f>
        <v>2</v>
      </c>
    </row>
    <row r="61" spans="1:22" x14ac:dyDescent="0.3">
      <c r="A61" s="28" t="s">
        <v>73</v>
      </c>
      <c r="B61" s="12"/>
      <c r="C61" s="13"/>
      <c r="D61" s="13"/>
      <c r="E61" s="13"/>
      <c r="F61" s="13"/>
      <c r="G61" s="14"/>
      <c r="H61" s="10">
        <f>SUM(Tabelle25678[[#This Row],[Spalte2]:[Spalte7]])</f>
        <v>0</v>
      </c>
      <c r="I61" s="16"/>
      <c r="J61" s="13"/>
      <c r="K61" s="13"/>
      <c r="L61" s="13"/>
      <c r="M61" s="13"/>
      <c r="N61" s="14"/>
      <c r="O61" s="10">
        <f>SUM(Tabelle25678[[#This Row],[Spalte9]:[Spalte14]])</f>
        <v>0</v>
      </c>
      <c r="P61" s="16"/>
      <c r="Q61" s="13"/>
      <c r="R61" s="13"/>
      <c r="S61" s="13"/>
      <c r="T61" s="13"/>
      <c r="U61" s="14"/>
      <c r="V61" s="31">
        <f>SUM(Tabelle25678[[#This Row],[Spalte16]:[Spalte21]])</f>
        <v>0</v>
      </c>
    </row>
    <row r="62" spans="1:22" x14ac:dyDescent="0.3">
      <c r="A62" s="28" t="s">
        <v>74</v>
      </c>
      <c r="B62" s="12"/>
      <c r="C62" s="13"/>
      <c r="D62" s="13">
        <v>1</v>
      </c>
      <c r="E62" s="13"/>
      <c r="F62" s="13"/>
      <c r="G62" s="14"/>
      <c r="H62" s="10">
        <f>SUM(Tabelle25678[[#This Row],[Spalte2]:[Spalte7]])</f>
        <v>1</v>
      </c>
      <c r="I62" s="16"/>
      <c r="J62" s="13"/>
      <c r="K62" s="13"/>
      <c r="L62" s="13"/>
      <c r="M62" s="13"/>
      <c r="N62" s="14"/>
      <c r="O62" s="10">
        <f>SUM(Tabelle25678[[#This Row],[Spalte9]:[Spalte14]])</f>
        <v>0</v>
      </c>
      <c r="P62" s="16"/>
      <c r="Q62" s="13"/>
      <c r="R62" s="13"/>
      <c r="S62" s="13"/>
      <c r="T62" s="13"/>
      <c r="U62" s="14"/>
      <c r="V62" s="31">
        <f>SUM(Tabelle25678[[#This Row],[Spalte16]:[Spalte21]])</f>
        <v>0</v>
      </c>
    </row>
    <row r="63" spans="1:22" x14ac:dyDescent="0.3">
      <c r="A63" s="28" t="s">
        <v>75</v>
      </c>
      <c r="B63" s="12"/>
      <c r="C63" s="13">
        <v>1</v>
      </c>
      <c r="D63" s="13"/>
      <c r="E63" s="13"/>
      <c r="F63" s="13"/>
      <c r="G63" s="14"/>
      <c r="H63" s="10">
        <f>SUM(Tabelle25678[[#This Row],[Spalte2]:[Spalte7]])</f>
        <v>1</v>
      </c>
      <c r="I63" s="16"/>
      <c r="J63" s="13"/>
      <c r="K63" s="13"/>
      <c r="L63" s="13"/>
      <c r="M63" s="13"/>
      <c r="N63" s="14"/>
      <c r="O63" s="10">
        <f>SUM(Tabelle25678[[#This Row],[Spalte9]:[Spalte14]])</f>
        <v>0</v>
      </c>
      <c r="P63" s="16"/>
      <c r="Q63" s="13"/>
      <c r="R63" s="13"/>
      <c r="S63" s="13"/>
      <c r="T63" s="13"/>
      <c r="U63" s="14"/>
      <c r="V63" s="31">
        <f>SUM(Tabelle25678[[#This Row],[Spalte16]:[Spalte21]])</f>
        <v>0</v>
      </c>
    </row>
    <row r="64" spans="1:22" x14ac:dyDescent="0.3">
      <c r="A64" s="28" t="s">
        <v>76</v>
      </c>
      <c r="B64" s="12"/>
      <c r="C64" s="13"/>
      <c r="D64" s="13">
        <v>4</v>
      </c>
      <c r="E64" s="13">
        <v>11</v>
      </c>
      <c r="F64" s="13">
        <v>3</v>
      </c>
      <c r="G64" s="14"/>
      <c r="H64" s="10">
        <f>SUM(Tabelle25678[[#This Row],[Spalte2]:[Spalte7]])</f>
        <v>18</v>
      </c>
      <c r="I64" s="16"/>
      <c r="J64" s="13"/>
      <c r="K64" s="13"/>
      <c r="L64" s="13"/>
      <c r="M64" s="13"/>
      <c r="N64" s="14"/>
      <c r="O64" s="10">
        <f>SUM(Tabelle25678[[#This Row],[Spalte9]:[Spalte14]])</f>
        <v>0</v>
      </c>
      <c r="P64" s="16"/>
      <c r="Q64" s="13"/>
      <c r="R64" s="13"/>
      <c r="S64" s="13"/>
      <c r="T64" s="13"/>
      <c r="U64" s="14"/>
      <c r="V64" s="31">
        <f>SUM(Tabelle25678[[#This Row],[Spalte16]:[Spalte21]])</f>
        <v>0</v>
      </c>
    </row>
    <row r="65" spans="1:22" x14ac:dyDescent="0.3">
      <c r="A65" s="28" t="s">
        <v>77</v>
      </c>
      <c r="B65" s="12"/>
      <c r="C65" s="13"/>
      <c r="D65" s="13"/>
      <c r="E65" s="13"/>
      <c r="F65" s="13"/>
      <c r="G65" s="14"/>
      <c r="H65" s="10">
        <f>SUM(Tabelle25678[[#This Row],[Spalte2]:[Spalte7]])</f>
        <v>0</v>
      </c>
      <c r="I65" s="16"/>
      <c r="J65" s="13"/>
      <c r="K65" s="13"/>
      <c r="L65" s="13"/>
      <c r="M65" s="13"/>
      <c r="N65" s="14"/>
      <c r="O65" s="10">
        <f>SUM(Tabelle25678[[#This Row],[Spalte9]:[Spalte14]])</f>
        <v>0</v>
      </c>
      <c r="P65" s="16"/>
      <c r="Q65" s="13"/>
      <c r="R65" s="13"/>
      <c r="S65" s="13"/>
      <c r="T65" s="13"/>
      <c r="U65" s="14"/>
      <c r="V65" s="31">
        <f>SUM(Tabelle25678[[#This Row],[Spalte16]:[Spalte21]])</f>
        <v>0</v>
      </c>
    </row>
    <row r="66" spans="1:22" x14ac:dyDescent="0.3">
      <c r="A66" s="28" t="s">
        <v>775</v>
      </c>
      <c r="B66" s="12"/>
      <c r="C66" s="13"/>
      <c r="D66" s="13"/>
      <c r="E66" s="13"/>
      <c r="F66" s="13"/>
      <c r="G66" s="14"/>
      <c r="H66" s="10">
        <f>SUM(Tabelle25678[[#This Row],[Spalte2]:[Spalte7]])</f>
        <v>0</v>
      </c>
      <c r="I66" s="16"/>
      <c r="J66" s="13"/>
      <c r="K66" s="13"/>
      <c r="L66" s="13"/>
      <c r="M66" s="13"/>
      <c r="N66" s="14"/>
      <c r="O66" s="10">
        <f>SUM(Tabelle25678[[#This Row],[Spalte9]:[Spalte14]])</f>
        <v>0</v>
      </c>
      <c r="P66" s="16"/>
      <c r="Q66" s="13"/>
      <c r="R66" s="13"/>
      <c r="S66" s="13"/>
      <c r="T66" s="13"/>
      <c r="U66" s="14"/>
      <c r="V66" s="31">
        <f>SUM(Tabelle25678[[#This Row],[Spalte16]:[Spalte21]])</f>
        <v>0</v>
      </c>
    </row>
    <row r="67" spans="1:22" x14ac:dyDescent="0.3">
      <c r="A67" s="28" t="s">
        <v>100</v>
      </c>
      <c r="B67" s="12"/>
      <c r="C67" s="13"/>
      <c r="D67" s="13"/>
      <c r="E67" s="13"/>
      <c r="F67" s="13"/>
      <c r="G67" s="14"/>
      <c r="H67" s="10">
        <f>SUM(Tabelle25678[[#This Row],[Spalte2]:[Spalte7]])</f>
        <v>0</v>
      </c>
      <c r="I67" s="16"/>
      <c r="J67" s="13"/>
      <c r="K67" s="13"/>
      <c r="L67" s="13"/>
      <c r="M67" s="13"/>
      <c r="N67" s="14"/>
      <c r="O67" s="10">
        <f>SUM(Tabelle25678[[#This Row],[Spalte9]:[Spalte14]])</f>
        <v>0</v>
      </c>
      <c r="P67" s="16"/>
      <c r="Q67" s="13"/>
      <c r="R67" s="13"/>
      <c r="S67" s="13"/>
      <c r="T67" s="13"/>
      <c r="U67" s="14"/>
      <c r="V67" s="31">
        <f>SUM(Tabelle25678[[#This Row],[Spalte16]:[Spalte21]])</f>
        <v>0</v>
      </c>
    </row>
    <row r="68" spans="1:22" x14ac:dyDescent="0.3">
      <c r="A68" s="28" t="s">
        <v>78</v>
      </c>
      <c r="B68" s="12"/>
      <c r="C68" s="13"/>
      <c r="D68" s="13"/>
      <c r="E68" s="13"/>
      <c r="F68" s="13"/>
      <c r="G68" s="14"/>
      <c r="H68" s="10">
        <f>SUM(Tabelle25678[[#This Row],[Spalte2]:[Spalte7]])</f>
        <v>0</v>
      </c>
      <c r="I68" s="16"/>
      <c r="J68" s="13"/>
      <c r="K68" s="13"/>
      <c r="L68" s="13"/>
      <c r="M68" s="13"/>
      <c r="N68" s="14"/>
      <c r="O68" s="10">
        <f>SUM(Tabelle25678[[#This Row],[Spalte9]:[Spalte14]])</f>
        <v>0</v>
      </c>
      <c r="P68" s="16"/>
      <c r="Q68" s="13"/>
      <c r="R68" s="13"/>
      <c r="S68" s="13"/>
      <c r="T68" s="13"/>
      <c r="U68" s="14"/>
      <c r="V68" s="31">
        <f>SUM(Tabelle25678[[#This Row],[Spalte16]:[Spalte21]])</f>
        <v>0</v>
      </c>
    </row>
    <row r="69" spans="1:22" x14ac:dyDescent="0.3">
      <c r="A69" s="28" t="s">
        <v>79</v>
      </c>
      <c r="B69" s="12">
        <v>5</v>
      </c>
      <c r="C69" s="13"/>
      <c r="D69" s="13">
        <v>3</v>
      </c>
      <c r="E69" s="13">
        <v>3</v>
      </c>
      <c r="F69" s="13"/>
      <c r="G69" s="14">
        <v>1</v>
      </c>
      <c r="H69" s="10">
        <f>SUM(Tabelle25678[[#This Row],[Spalte2]:[Spalte7]])</f>
        <v>12</v>
      </c>
      <c r="I69" s="16">
        <v>1</v>
      </c>
      <c r="J69" s="13">
        <v>1</v>
      </c>
      <c r="K69" s="13">
        <v>1</v>
      </c>
      <c r="L69" s="13"/>
      <c r="M69" s="13"/>
      <c r="N69" s="14"/>
      <c r="O69" s="10">
        <f>SUM(Tabelle25678[[#This Row],[Spalte9]:[Spalte14]])</f>
        <v>3</v>
      </c>
      <c r="P69" s="16"/>
      <c r="Q69" s="13"/>
      <c r="R69" s="13"/>
      <c r="S69" s="13"/>
      <c r="T69" s="13"/>
      <c r="U69" s="14"/>
      <c r="V69" s="31">
        <f>SUM(Tabelle25678[[#This Row],[Spalte16]:[Spalte21]])</f>
        <v>0</v>
      </c>
    </row>
    <row r="70" spans="1:22" x14ac:dyDescent="0.3">
      <c r="A70" s="28" t="s">
        <v>80</v>
      </c>
      <c r="B70" s="12"/>
      <c r="C70" s="13"/>
      <c r="D70" s="13"/>
      <c r="E70" s="13"/>
      <c r="F70" s="13"/>
      <c r="G70" s="14"/>
      <c r="H70" s="10">
        <f>SUM(Tabelle25678[[#This Row],[Spalte2]:[Spalte7]])</f>
        <v>0</v>
      </c>
      <c r="I70" s="16"/>
      <c r="J70" s="13"/>
      <c r="K70" s="13"/>
      <c r="L70" s="13"/>
      <c r="M70" s="13"/>
      <c r="N70" s="14"/>
      <c r="O70" s="10">
        <f>SUM(Tabelle25678[[#This Row],[Spalte9]:[Spalte14]])</f>
        <v>0</v>
      </c>
      <c r="P70" s="16"/>
      <c r="Q70" s="13"/>
      <c r="R70" s="13"/>
      <c r="S70" s="13"/>
      <c r="T70" s="13"/>
      <c r="U70" s="14"/>
      <c r="V70" s="31">
        <f>SUM(Tabelle25678[[#This Row],[Spalte16]:[Spalte21]])</f>
        <v>0</v>
      </c>
    </row>
    <row r="71" spans="1:22" x14ac:dyDescent="0.3">
      <c r="A71" s="28" t="s">
        <v>101</v>
      </c>
      <c r="B71" s="12"/>
      <c r="C71" s="13"/>
      <c r="D71" s="13"/>
      <c r="E71" s="13"/>
      <c r="F71" s="13"/>
      <c r="G71" s="14"/>
      <c r="H71" s="10">
        <f>SUM(Tabelle25678[[#This Row],[Spalte2]:[Spalte7]])</f>
        <v>0</v>
      </c>
      <c r="I71" s="16"/>
      <c r="J71" s="13"/>
      <c r="K71" s="13"/>
      <c r="L71" s="13"/>
      <c r="M71" s="13"/>
      <c r="N71" s="14"/>
      <c r="O71" s="10">
        <f>SUM(Tabelle25678[[#This Row],[Spalte9]:[Spalte14]])</f>
        <v>0</v>
      </c>
      <c r="P71" s="16"/>
      <c r="Q71" s="13"/>
      <c r="R71" s="13"/>
      <c r="S71" s="13">
        <v>1</v>
      </c>
      <c r="T71" s="13"/>
      <c r="U71" s="14"/>
      <c r="V71" s="31">
        <f>SUM(Tabelle25678[[#This Row],[Spalte16]:[Spalte21]])</f>
        <v>1</v>
      </c>
    </row>
    <row r="72" spans="1:22" x14ac:dyDescent="0.3">
      <c r="A72" s="28" t="s">
        <v>81</v>
      </c>
      <c r="B72" s="12"/>
      <c r="C72" s="13"/>
      <c r="D72" s="13"/>
      <c r="E72" s="13"/>
      <c r="F72" s="13"/>
      <c r="G72" s="14">
        <v>2</v>
      </c>
      <c r="H72" s="10">
        <f>SUM(Tabelle25678[[#This Row],[Spalte2]:[Spalte7]])</f>
        <v>2</v>
      </c>
      <c r="I72" s="16"/>
      <c r="J72" s="13"/>
      <c r="K72" s="13"/>
      <c r="L72" s="13"/>
      <c r="M72" s="13"/>
      <c r="N72" s="14"/>
      <c r="O72" s="10">
        <f>SUM(Tabelle25678[[#This Row],[Spalte9]:[Spalte14]])</f>
        <v>0</v>
      </c>
      <c r="P72" s="16"/>
      <c r="Q72" s="13"/>
      <c r="R72" s="13"/>
      <c r="S72" s="13"/>
      <c r="T72" s="13"/>
      <c r="U72" s="14"/>
      <c r="V72" s="31">
        <f>SUM(Tabelle25678[[#This Row],[Spalte16]:[Spalte21]])</f>
        <v>0</v>
      </c>
    </row>
    <row r="73" spans="1:22" x14ac:dyDescent="0.3">
      <c r="A73" s="28" t="s">
        <v>82</v>
      </c>
      <c r="B73" s="12"/>
      <c r="C73" s="13"/>
      <c r="D73" s="13"/>
      <c r="E73" s="13"/>
      <c r="F73" s="13"/>
      <c r="G73" s="14"/>
      <c r="H73" s="10">
        <f>SUM(Tabelle25678[[#This Row],[Spalte2]:[Spalte7]])</f>
        <v>0</v>
      </c>
      <c r="I73" s="16"/>
      <c r="J73" s="13"/>
      <c r="K73" s="13"/>
      <c r="L73" s="13"/>
      <c r="M73" s="13"/>
      <c r="N73" s="14">
        <v>3</v>
      </c>
      <c r="O73" s="10">
        <f>SUM(Tabelle25678[[#This Row],[Spalte9]:[Spalte14]])</f>
        <v>3</v>
      </c>
      <c r="P73" s="16"/>
      <c r="Q73" s="13"/>
      <c r="R73" s="13"/>
      <c r="S73" s="13"/>
      <c r="T73" s="13"/>
      <c r="U73" s="14"/>
      <c r="V73" s="31">
        <f>SUM(Tabelle25678[[#This Row],[Spalte16]:[Spalte21]])</f>
        <v>0</v>
      </c>
    </row>
    <row r="74" spans="1:22" x14ac:dyDescent="0.3">
      <c r="A74" s="28" t="s">
        <v>83</v>
      </c>
      <c r="B74" s="12"/>
      <c r="C74" s="13"/>
      <c r="D74" s="13"/>
      <c r="E74" s="13"/>
      <c r="F74" s="13"/>
      <c r="G74" s="14"/>
      <c r="H74" s="10">
        <f>SUM(Tabelle25678[[#This Row],[Spalte2]:[Spalte7]])</f>
        <v>0</v>
      </c>
      <c r="I74" s="16"/>
      <c r="J74" s="13"/>
      <c r="K74" s="13"/>
      <c r="L74" s="13"/>
      <c r="M74" s="13"/>
      <c r="N74" s="14"/>
      <c r="O74" s="10">
        <f>SUM(Tabelle25678[[#This Row],[Spalte9]:[Spalte14]])</f>
        <v>0</v>
      </c>
      <c r="P74" s="16"/>
      <c r="Q74" s="13"/>
      <c r="R74" s="13"/>
      <c r="S74" s="13">
        <v>12</v>
      </c>
      <c r="T74" s="13"/>
      <c r="U74" s="14"/>
      <c r="V74" s="31">
        <f>SUM(Tabelle25678[[#This Row],[Spalte16]:[Spalte21]])</f>
        <v>12</v>
      </c>
    </row>
    <row r="75" spans="1:22" ht="14.4" customHeight="1" x14ac:dyDescent="0.3">
      <c r="A75" s="29" t="s">
        <v>84</v>
      </c>
      <c r="B75" s="12"/>
      <c r="C75" s="13"/>
      <c r="D75" s="13"/>
      <c r="E75" s="13"/>
      <c r="F75" s="13"/>
      <c r="G75" s="14"/>
      <c r="H75" s="10">
        <f>SUM(Tabelle25678[[#This Row],[Spalte2]:[Spalte7]])</f>
        <v>0</v>
      </c>
      <c r="I75" s="16"/>
      <c r="J75" s="13"/>
      <c r="K75" s="13"/>
      <c r="L75" s="13"/>
      <c r="M75" s="13"/>
      <c r="N75" s="14"/>
      <c r="O75" s="10">
        <f>SUM(Tabelle25678[[#This Row],[Spalte9]:[Spalte14]])</f>
        <v>0</v>
      </c>
      <c r="P75" s="16"/>
      <c r="Q75" s="13"/>
      <c r="R75" s="13"/>
      <c r="S75" s="13"/>
      <c r="T75" s="13"/>
      <c r="U75" s="14"/>
      <c r="V75" s="31">
        <f>SUM(Tabelle25678[[#This Row],[Spalte16]:[Spalte21]])</f>
        <v>0</v>
      </c>
    </row>
    <row r="76" spans="1:22" x14ac:dyDescent="0.3">
      <c r="A76" s="28" t="s">
        <v>85</v>
      </c>
      <c r="B76" s="12"/>
      <c r="C76" s="13"/>
      <c r="D76" s="13"/>
      <c r="E76" s="13"/>
      <c r="F76" s="13"/>
      <c r="G76" s="14"/>
      <c r="H76" s="10">
        <f>SUM(Tabelle25678[[#This Row],[Spalte2]:[Spalte7]])</f>
        <v>0</v>
      </c>
      <c r="I76" s="16"/>
      <c r="J76" s="13"/>
      <c r="K76" s="13"/>
      <c r="L76" s="13"/>
      <c r="M76" s="13"/>
      <c r="N76" s="14"/>
      <c r="O76" s="10">
        <f>SUM(Tabelle25678[[#This Row],[Spalte9]:[Spalte14]])</f>
        <v>0</v>
      </c>
      <c r="P76" s="16"/>
      <c r="Q76" s="13"/>
      <c r="R76" s="13"/>
      <c r="S76" s="13"/>
      <c r="T76" s="13"/>
      <c r="U76" s="14"/>
      <c r="V76" s="31">
        <f>SUM(Tabelle25678[[#This Row],[Spalte16]:[Spalte21]])</f>
        <v>0</v>
      </c>
    </row>
    <row r="77" spans="1:22" x14ac:dyDescent="0.3">
      <c r="A77" s="28" t="s">
        <v>86</v>
      </c>
      <c r="B77" s="12"/>
      <c r="C77" s="13"/>
      <c r="D77" s="13"/>
      <c r="E77" s="13"/>
      <c r="F77" s="13"/>
      <c r="G77" s="14"/>
      <c r="H77" s="10">
        <f>SUM(Tabelle25678[[#This Row],[Spalte2]:[Spalte7]])</f>
        <v>0</v>
      </c>
      <c r="I77" s="16"/>
      <c r="J77" s="13"/>
      <c r="K77" s="13"/>
      <c r="L77" s="13"/>
      <c r="M77" s="13"/>
      <c r="N77" s="14"/>
      <c r="O77" s="10">
        <f>SUM(Tabelle25678[[#This Row],[Spalte9]:[Spalte14]])</f>
        <v>0</v>
      </c>
      <c r="P77" s="16"/>
      <c r="Q77" s="13"/>
      <c r="R77" s="13"/>
      <c r="S77" s="13"/>
      <c r="T77" s="13"/>
      <c r="U77" s="14"/>
      <c r="V77" s="31">
        <f>SUM(Tabelle25678[[#This Row],[Spalte16]:[Spalte21]])</f>
        <v>0</v>
      </c>
    </row>
    <row r="78" spans="1:22" x14ac:dyDescent="0.3">
      <c r="A78" s="28" t="s">
        <v>102</v>
      </c>
      <c r="B78" s="12"/>
      <c r="C78" s="13"/>
      <c r="D78" s="13"/>
      <c r="E78" s="13"/>
      <c r="F78" s="13"/>
      <c r="G78" s="14"/>
      <c r="H78" s="10">
        <f>SUM(Tabelle25678[[#This Row],[Spalte2]:[Spalte7]])</f>
        <v>0</v>
      </c>
      <c r="I78" s="16"/>
      <c r="J78" s="13"/>
      <c r="K78" s="13"/>
      <c r="L78" s="13"/>
      <c r="M78" s="13"/>
      <c r="N78" s="14"/>
      <c r="O78" s="10">
        <f>SUM(Tabelle25678[[#This Row],[Spalte9]:[Spalte14]])</f>
        <v>0</v>
      </c>
      <c r="P78" s="16"/>
      <c r="Q78" s="13"/>
      <c r="R78" s="13"/>
      <c r="S78" s="13"/>
      <c r="T78" s="13"/>
      <c r="U78" s="14"/>
      <c r="V78" s="31">
        <f>SUM(Tabelle25678[[#This Row],[Spalte16]:[Spalte21]])</f>
        <v>0</v>
      </c>
    </row>
    <row r="79" spans="1:22" x14ac:dyDescent="0.3">
      <c r="A79" s="28" t="s">
        <v>103</v>
      </c>
      <c r="B79" s="12"/>
      <c r="C79" s="13"/>
      <c r="D79" s="13"/>
      <c r="E79" s="13"/>
      <c r="F79" s="13"/>
      <c r="G79" s="14"/>
      <c r="H79" s="10">
        <f>SUM(Tabelle25678[[#This Row],[Spalte2]:[Spalte7]])</f>
        <v>0</v>
      </c>
      <c r="I79" s="16"/>
      <c r="J79" s="13"/>
      <c r="K79" s="13"/>
      <c r="L79" s="13"/>
      <c r="M79" s="13"/>
      <c r="N79" s="14"/>
      <c r="O79" s="10">
        <f>SUM(Tabelle25678[[#This Row],[Spalte9]:[Spalte14]])</f>
        <v>0</v>
      </c>
      <c r="P79" s="16"/>
      <c r="Q79" s="13"/>
      <c r="R79" s="13"/>
      <c r="S79" s="13"/>
      <c r="T79" s="13"/>
      <c r="U79" s="14"/>
      <c r="V79" s="31">
        <f>SUM(Tabelle25678[[#This Row],[Spalte16]:[Spalte21]])</f>
        <v>0</v>
      </c>
    </row>
    <row r="80" spans="1:22" x14ac:dyDescent="0.3">
      <c r="A80" s="28" t="s">
        <v>87</v>
      </c>
      <c r="B80" s="12">
        <v>6</v>
      </c>
      <c r="C80" s="13"/>
      <c r="D80" s="13"/>
      <c r="E80" s="13"/>
      <c r="F80" s="13"/>
      <c r="G80" s="14"/>
      <c r="H80" s="10">
        <f>SUM(Tabelle25678[[#This Row],[Spalte2]:[Spalte7]])</f>
        <v>6</v>
      </c>
      <c r="I80" s="16"/>
      <c r="J80" s="13"/>
      <c r="K80" s="13"/>
      <c r="L80" s="13"/>
      <c r="M80" s="13"/>
      <c r="N80" s="14"/>
      <c r="O80" s="10">
        <f>SUM(Tabelle25678[[#This Row],[Spalte9]:[Spalte14]])</f>
        <v>0</v>
      </c>
      <c r="P80" s="16"/>
      <c r="Q80" s="13"/>
      <c r="R80" s="13"/>
      <c r="S80" s="13"/>
      <c r="T80" s="13"/>
      <c r="U80" s="14"/>
      <c r="V80" s="31">
        <f>SUM(Tabelle25678[[#This Row],[Spalte16]:[Spalte21]])</f>
        <v>0</v>
      </c>
    </row>
    <row r="81" spans="1:22" x14ac:dyDescent="0.3">
      <c r="A81" s="28" t="s">
        <v>88</v>
      </c>
      <c r="B81" s="12">
        <v>1</v>
      </c>
      <c r="C81" s="13"/>
      <c r="D81" s="13">
        <v>3</v>
      </c>
      <c r="E81" s="13"/>
      <c r="F81" s="13"/>
      <c r="G81" s="14"/>
      <c r="H81" s="10">
        <f>SUM(Tabelle25678[[#This Row],[Spalte2]:[Spalte7]])</f>
        <v>4</v>
      </c>
      <c r="I81" s="16"/>
      <c r="J81" s="13">
        <v>1</v>
      </c>
      <c r="K81" s="13"/>
      <c r="L81" s="13"/>
      <c r="M81" s="13"/>
      <c r="N81" s="14"/>
      <c r="O81" s="10">
        <f>SUM(Tabelle25678[[#This Row],[Spalte9]:[Spalte14]])</f>
        <v>1</v>
      </c>
      <c r="P81" s="16"/>
      <c r="Q81" s="13"/>
      <c r="R81" s="13">
        <v>1</v>
      </c>
      <c r="S81" s="13"/>
      <c r="T81" s="13"/>
      <c r="U81" s="14"/>
      <c r="V81" s="31">
        <f>SUM(Tabelle25678[[#This Row],[Spalte16]:[Spalte21]])</f>
        <v>1</v>
      </c>
    </row>
    <row r="82" spans="1:22" x14ac:dyDescent="0.3">
      <c r="A82" s="33" t="s">
        <v>89</v>
      </c>
      <c r="B82" s="34"/>
      <c r="C82" s="35">
        <v>5</v>
      </c>
      <c r="D82" s="35"/>
      <c r="E82" s="35"/>
      <c r="F82" s="35"/>
      <c r="G82" s="36"/>
      <c r="H82" s="10">
        <f>SUM(Tabelle25678[[#This Row],[Spalte2]:[Spalte7]])</f>
        <v>5</v>
      </c>
      <c r="I82" s="38"/>
      <c r="J82" s="35"/>
      <c r="K82" s="35"/>
      <c r="L82" s="35"/>
      <c r="M82" s="35"/>
      <c r="N82" s="36"/>
      <c r="O82" s="10">
        <f>SUM(Tabelle25678[[#This Row],[Spalte9]:[Spalte14]])</f>
        <v>0</v>
      </c>
      <c r="P82" s="38"/>
      <c r="Q82" s="35"/>
      <c r="R82" s="35">
        <v>1</v>
      </c>
      <c r="S82" s="35"/>
      <c r="T82" s="35"/>
      <c r="U82" s="36"/>
      <c r="V82" s="31">
        <f>SUM(Tabelle25678[[#This Row],[Spalte16]:[Spalte21]])</f>
        <v>1</v>
      </c>
    </row>
    <row r="83" spans="1:22" x14ac:dyDescent="0.3">
      <c r="A83" s="28"/>
      <c r="B83" s="12"/>
      <c r="C83" s="13"/>
      <c r="D83" s="13"/>
      <c r="E83" s="13"/>
      <c r="F83" s="13"/>
      <c r="G83" s="14"/>
      <c r="H83" s="10"/>
      <c r="I83" s="16"/>
      <c r="J83" s="13"/>
      <c r="K83" s="13"/>
      <c r="L83" s="13"/>
      <c r="M83" s="13"/>
      <c r="N83" s="14"/>
      <c r="O83" s="15"/>
      <c r="P83" s="16"/>
      <c r="Q83" s="13"/>
      <c r="R83" s="13"/>
      <c r="S83" s="13"/>
      <c r="T83" s="13"/>
      <c r="U83" s="14"/>
      <c r="V83" s="32"/>
    </row>
    <row r="84" spans="1:22" x14ac:dyDescent="0.3">
      <c r="A84" s="28"/>
      <c r="B84" s="12"/>
      <c r="C84" s="13"/>
      <c r="D84" s="13"/>
      <c r="E84" s="13"/>
      <c r="F84" s="13"/>
      <c r="G84" s="14"/>
      <c r="H84" s="15"/>
      <c r="I84" s="16"/>
      <c r="J84" s="13"/>
      <c r="K84" s="13"/>
      <c r="L84" s="13"/>
      <c r="M84" s="13"/>
      <c r="N84" s="14"/>
      <c r="O84" s="15"/>
      <c r="P84" s="16"/>
      <c r="Q84" s="13"/>
      <c r="R84" s="13"/>
      <c r="S84" s="13"/>
      <c r="T84" s="13"/>
      <c r="U84" s="14"/>
      <c r="V84" s="32"/>
    </row>
    <row r="85" spans="1:22" x14ac:dyDescent="0.3">
      <c r="A85" s="28"/>
      <c r="B85" s="12"/>
      <c r="C85" s="13"/>
      <c r="D85" s="13"/>
      <c r="E85" s="13"/>
      <c r="F85" s="13"/>
      <c r="G85" s="14"/>
      <c r="H85" s="15"/>
      <c r="I85" s="16"/>
      <c r="J85" s="13"/>
      <c r="K85" s="13"/>
      <c r="L85" s="13"/>
      <c r="M85" s="13"/>
      <c r="N85" s="14"/>
      <c r="O85" s="15"/>
      <c r="P85" s="16"/>
      <c r="Q85" s="13"/>
      <c r="R85" s="13"/>
      <c r="S85" s="13"/>
      <c r="T85" s="13"/>
      <c r="U85" s="14"/>
      <c r="V85" s="32"/>
    </row>
    <row r="86" spans="1:22" x14ac:dyDescent="0.3">
      <c r="A86" s="28" t="s">
        <v>90</v>
      </c>
      <c r="B86" s="12">
        <f t="shared" ref="B86:V86" si="0">SUM(B5:B82)</f>
        <v>63</v>
      </c>
      <c r="C86" s="13">
        <f t="shared" si="0"/>
        <v>6</v>
      </c>
      <c r="D86" s="13">
        <f t="shared" si="0"/>
        <v>63</v>
      </c>
      <c r="E86" s="13">
        <f t="shared" si="0"/>
        <v>31</v>
      </c>
      <c r="F86" s="13">
        <f t="shared" si="0"/>
        <v>65</v>
      </c>
      <c r="G86" s="14">
        <f t="shared" si="0"/>
        <v>68</v>
      </c>
      <c r="H86" s="15">
        <f t="shared" si="0"/>
        <v>296</v>
      </c>
      <c r="I86" s="16">
        <f t="shared" si="0"/>
        <v>15</v>
      </c>
      <c r="J86" s="13">
        <f t="shared" si="0"/>
        <v>4</v>
      </c>
      <c r="K86" s="13">
        <f t="shared" si="0"/>
        <v>16</v>
      </c>
      <c r="L86" s="13">
        <f t="shared" si="0"/>
        <v>11</v>
      </c>
      <c r="M86" s="13">
        <f t="shared" si="0"/>
        <v>5</v>
      </c>
      <c r="N86" s="14">
        <f t="shared" si="0"/>
        <v>17</v>
      </c>
      <c r="O86" s="15">
        <f t="shared" si="0"/>
        <v>68</v>
      </c>
      <c r="P86" s="16">
        <f t="shared" si="0"/>
        <v>11</v>
      </c>
      <c r="Q86" s="13">
        <f t="shared" si="0"/>
        <v>17</v>
      </c>
      <c r="R86" s="13">
        <f t="shared" si="0"/>
        <v>4</v>
      </c>
      <c r="S86" s="13">
        <f t="shared" si="0"/>
        <v>18</v>
      </c>
      <c r="T86" s="13">
        <f t="shared" si="0"/>
        <v>30</v>
      </c>
      <c r="U86" s="14">
        <f t="shared" si="0"/>
        <v>14</v>
      </c>
      <c r="V86" s="32">
        <f t="shared" si="0"/>
        <v>94</v>
      </c>
    </row>
    <row r="87" spans="1:22" x14ac:dyDescent="0.3">
      <c r="A87" s="28" t="s">
        <v>114</v>
      </c>
      <c r="B87" s="40">
        <f>SUM(H86,O86,V86,AE86)</f>
        <v>458</v>
      </c>
      <c r="C87" s="13"/>
      <c r="D87" s="13"/>
      <c r="E87" s="13"/>
      <c r="F87" s="13"/>
      <c r="G87" s="14"/>
      <c r="H87" s="15"/>
      <c r="I87" s="16"/>
      <c r="J87" s="13"/>
      <c r="K87" s="13"/>
      <c r="L87" s="13"/>
      <c r="M87" s="13"/>
      <c r="N87" s="14"/>
      <c r="O87" s="15"/>
      <c r="P87" s="16"/>
      <c r="Q87" s="13"/>
      <c r="R87" s="13"/>
      <c r="S87" s="13"/>
      <c r="T87" s="13"/>
      <c r="U87" s="14"/>
      <c r="V87" s="32"/>
    </row>
    <row r="88" spans="1:22" x14ac:dyDescent="0.3">
      <c r="A88" s="28"/>
      <c r="B88" s="12"/>
      <c r="C88" s="13"/>
      <c r="D88" s="13"/>
      <c r="E88" s="13"/>
      <c r="F88" s="13"/>
      <c r="G88" s="14"/>
      <c r="H88" s="15"/>
      <c r="I88" s="16"/>
      <c r="J88" s="13"/>
      <c r="K88" s="13"/>
      <c r="L88" s="13"/>
      <c r="M88" s="13"/>
      <c r="N88" s="14"/>
      <c r="O88" s="15"/>
      <c r="P88" s="16"/>
      <c r="Q88" s="13"/>
      <c r="R88" s="13"/>
      <c r="S88" s="13"/>
      <c r="T88" s="13"/>
      <c r="U88" s="14"/>
      <c r="V88" s="32"/>
    </row>
    <row r="89" spans="1:22" x14ac:dyDescent="0.3">
      <c r="A89" s="33" t="s">
        <v>92</v>
      </c>
      <c r="B89" s="34">
        <f t="shared" ref="B89:V89" si="1">COUNT(B5:B82)</f>
        <v>15</v>
      </c>
      <c r="C89" s="35">
        <f t="shared" si="1"/>
        <v>2</v>
      </c>
      <c r="D89" s="35">
        <f t="shared" si="1"/>
        <v>14</v>
      </c>
      <c r="E89" s="35">
        <f t="shared" si="1"/>
        <v>6</v>
      </c>
      <c r="F89" s="35">
        <f t="shared" si="1"/>
        <v>5</v>
      </c>
      <c r="G89" s="36">
        <f t="shared" si="1"/>
        <v>4</v>
      </c>
      <c r="H89" s="37">
        <f t="shared" si="1"/>
        <v>78</v>
      </c>
      <c r="I89" s="38">
        <f t="shared" si="1"/>
        <v>4</v>
      </c>
      <c r="J89" s="35">
        <f t="shared" si="1"/>
        <v>4</v>
      </c>
      <c r="K89" s="35">
        <f t="shared" si="1"/>
        <v>3</v>
      </c>
      <c r="L89" s="35">
        <f t="shared" si="1"/>
        <v>2</v>
      </c>
      <c r="M89" s="35">
        <f t="shared" si="1"/>
        <v>4</v>
      </c>
      <c r="N89" s="36">
        <f t="shared" si="1"/>
        <v>6</v>
      </c>
      <c r="O89" s="37">
        <f t="shared" si="1"/>
        <v>78</v>
      </c>
      <c r="P89" s="38">
        <f t="shared" si="1"/>
        <v>5</v>
      </c>
      <c r="Q89" s="35">
        <f t="shared" si="1"/>
        <v>7</v>
      </c>
      <c r="R89" s="35">
        <f t="shared" si="1"/>
        <v>4</v>
      </c>
      <c r="S89" s="35">
        <f t="shared" si="1"/>
        <v>4</v>
      </c>
      <c r="T89" s="35">
        <f t="shared" si="1"/>
        <v>3</v>
      </c>
      <c r="U89" s="36">
        <f t="shared" si="1"/>
        <v>1</v>
      </c>
      <c r="V89" s="39">
        <f t="shared" si="1"/>
        <v>78</v>
      </c>
    </row>
  </sheetData>
  <mergeCells count="3">
    <mergeCell ref="B3:H3"/>
    <mergeCell ref="I3:O3"/>
    <mergeCell ref="P3:V3"/>
  </mergeCells>
  <pageMargins left="0.7" right="0.7" top="0.78740157499999996" bottom="0.78740157499999996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42DD3-7777-4B4C-9AAA-691E486B6233}">
  <dimension ref="A1:V89"/>
  <sheetViews>
    <sheetView zoomScale="80" zoomScaleNormal="8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A68" sqref="A68"/>
    </sheetView>
  </sheetViews>
  <sheetFormatPr baseColWidth="10" defaultRowHeight="14.4" x14ac:dyDescent="0.3"/>
  <cols>
    <col min="1" max="1" width="29.33203125" customWidth="1"/>
  </cols>
  <sheetData>
    <row r="1" spans="1:22" ht="21" x14ac:dyDescent="0.4">
      <c r="A1" s="1" t="s">
        <v>110</v>
      </c>
    </row>
    <row r="2" spans="1:22" ht="15" thickBot="1" x14ac:dyDescent="0.35"/>
    <row r="3" spans="1:22" ht="18.600000000000001" thickTop="1" x14ac:dyDescent="0.3">
      <c r="A3" s="2" t="s">
        <v>0</v>
      </c>
      <c r="B3" s="268" t="s">
        <v>1</v>
      </c>
      <c r="C3" s="269"/>
      <c r="D3" s="269"/>
      <c r="E3" s="269"/>
      <c r="F3" s="269"/>
      <c r="G3" s="269"/>
      <c r="H3" s="270"/>
      <c r="I3" s="271" t="s">
        <v>2</v>
      </c>
      <c r="J3" s="269"/>
      <c r="K3" s="269"/>
      <c r="L3" s="269"/>
      <c r="M3" s="269"/>
      <c r="N3" s="269"/>
      <c r="O3" s="270"/>
      <c r="P3" s="271" t="s">
        <v>3</v>
      </c>
      <c r="Q3" s="269"/>
      <c r="R3" s="269"/>
      <c r="S3" s="269"/>
      <c r="T3" s="269"/>
      <c r="U3" s="269"/>
      <c r="V3" s="270"/>
    </row>
    <row r="4" spans="1:22" ht="15" thickBot="1" x14ac:dyDescent="0.35">
      <c r="A4" s="25"/>
      <c r="B4" s="3" t="s">
        <v>4</v>
      </c>
      <c r="C4" s="4" t="s">
        <v>5</v>
      </c>
      <c r="D4" s="4" t="s">
        <v>6</v>
      </c>
      <c r="E4" s="4" t="s">
        <v>7</v>
      </c>
      <c r="F4" s="4" t="s">
        <v>8</v>
      </c>
      <c r="G4" s="4" t="s">
        <v>9</v>
      </c>
      <c r="H4" s="5" t="s">
        <v>10</v>
      </c>
      <c r="I4" s="6" t="s">
        <v>11</v>
      </c>
      <c r="J4" s="4" t="s">
        <v>12</v>
      </c>
      <c r="K4" s="4" t="s">
        <v>13</v>
      </c>
      <c r="L4" s="4" t="s">
        <v>14</v>
      </c>
      <c r="M4" s="4" t="s">
        <v>15</v>
      </c>
      <c r="N4" s="4" t="s">
        <v>16</v>
      </c>
      <c r="O4" s="5" t="s">
        <v>17</v>
      </c>
      <c r="P4" s="6" t="s">
        <v>18</v>
      </c>
      <c r="Q4" s="4" t="s">
        <v>19</v>
      </c>
      <c r="R4" s="4" t="s">
        <v>20</v>
      </c>
      <c r="S4" s="4" t="s">
        <v>21</v>
      </c>
      <c r="T4" s="4" t="s">
        <v>22</v>
      </c>
      <c r="U4" s="4" t="s">
        <v>23</v>
      </c>
      <c r="V4" s="30" t="s">
        <v>24</v>
      </c>
    </row>
    <row r="5" spans="1:22" ht="15" thickTop="1" x14ac:dyDescent="0.3">
      <c r="A5" s="26" t="s">
        <v>25</v>
      </c>
      <c r="B5" s="7"/>
      <c r="C5" s="8"/>
      <c r="D5" s="8"/>
      <c r="E5" s="8"/>
      <c r="F5" s="8">
        <v>1</v>
      </c>
      <c r="G5" s="9">
        <v>8</v>
      </c>
      <c r="H5" s="10">
        <f>SUM(Tabelle256789[[#This Row],[Spalte2]:[Spalte7]])</f>
        <v>9</v>
      </c>
      <c r="I5" s="11"/>
      <c r="J5" s="8"/>
      <c r="K5" s="8"/>
      <c r="L5" s="8"/>
      <c r="M5" s="8"/>
      <c r="N5" s="9"/>
      <c r="O5" s="10">
        <f>SUM(Tabelle256789[[#This Row],[Spalte9]:[Spalte14]])</f>
        <v>0</v>
      </c>
      <c r="P5" s="11"/>
      <c r="Q5" s="8"/>
      <c r="R5" s="8"/>
      <c r="S5" s="8"/>
      <c r="T5" s="8">
        <v>2</v>
      </c>
      <c r="U5" s="9"/>
      <c r="V5" s="31">
        <f>SUM(Tabelle256789[[#This Row],[Spalte16]:[Spalte21]])</f>
        <v>2</v>
      </c>
    </row>
    <row r="6" spans="1:22" x14ac:dyDescent="0.3">
      <c r="A6" s="27" t="s">
        <v>94</v>
      </c>
      <c r="B6" s="12"/>
      <c r="C6" s="13"/>
      <c r="D6" s="13"/>
      <c r="E6" s="13"/>
      <c r="F6" s="13"/>
      <c r="G6" s="14"/>
      <c r="H6" s="10">
        <f>SUM(Tabelle256789[[#This Row],[Spalte2]:[Spalte7]])</f>
        <v>0</v>
      </c>
      <c r="I6" s="16"/>
      <c r="J6" s="13"/>
      <c r="K6" s="13"/>
      <c r="L6" s="13"/>
      <c r="M6" s="13"/>
      <c r="N6" s="14"/>
      <c r="O6" s="10">
        <f>SUM(Tabelle256789[[#This Row],[Spalte9]:[Spalte14]])</f>
        <v>0</v>
      </c>
      <c r="P6" s="16"/>
      <c r="Q6" s="13"/>
      <c r="R6" s="13"/>
      <c r="S6" s="13"/>
      <c r="T6" s="13"/>
      <c r="U6" s="14"/>
      <c r="V6" s="31">
        <f>SUMPRODUCT(Tabelle256789[[#This Row],[Spalte16]:[Spalte21]])</f>
        <v>0</v>
      </c>
    </row>
    <row r="7" spans="1:22" x14ac:dyDescent="0.3">
      <c r="A7" s="27" t="s">
        <v>104</v>
      </c>
      <c r="B7" s="12"/>
      <c r="C7" s="13"/>
      <c r="D7" s="13"/>
      <c r="E7" s="13"/>
      <c r="F7" s="13"/>
      <c r="G7" s="14"/>
      <c r="H7" s="10">
        <f>SUM(Tabelle256789[[#This Row],[Spalte2]:[Spalte7]])</f>
        <v>0</v>
      </c>
      <c r="I7" s="16"/>
      <c r="J7" s="13"/>
      <c r="K7" s="13"/>
      <c r="L7" s="13"/>
      <c r="M7" s="13"/>
      <c r="N7" s="14"/>
      <c r="O7" s="10">
        <f>SUM(Tabelle256789[[#This Row],[Spalte9]:[Spalte14]])</f>
        <v>0</v>
      </c>
      <c r="P7" s="16"/>
      <c r="Q7" s="13">
        <v>2</v>
      </c>
      <c r="R7" s="13"/>
      <c r="S7" s="13"/>
      <c r="T7" s="13"/>
      <c r="U7" s="14"/>
      <c r="V7" s="31">
        <f>SUMPRODUCT(Tabelle256789[[#This Row],[Spalte16]:[Spalte21]])</f>
        <v>2</v>
      </c>
    </row>
    <row r="8" spans="1:22" x14ac:dyDescent="0.3">
      <c r="A8" s="27" t="s">
        <v>26</v>
      </c>
      <c r="B8" s="12">
        <v>1</v>
      </c>
      <c r="C8" s="13"/>
      <c r="D8" s="13"/>
      <c r="E8" s="13"/>
      <c r="F8" s="13"/>
      <c r="G8" s="14"/>
      <c r="H8" s="10">
        <f>SUM(Tabelle256789[[#This Row],[Spalte2]:[Spalte7]])</f>
        <v>1</v>
      </c>
      <c r="I8" s="16">
        <v>3</v>
      </c>
      <c r="J8" s="13">
        <v>1</v>
      </c>
      <c r="K8" s="13"/>
      <c r="L8" s="13"/>
      <c r="M8" s="13"/>
      <c r="N8" s="14"/>
      <c r="O8" s="10">
        <f>SUM(Tabelle256789[[#This Row],[Spalte9]:[Spalte14]])</f>
        <v>4</v>
      </c>
      <c r="P8" s="16"/>
      <c r="Q8" s="13"/>
      <c r="R8" s="13"/>
      <c r="S8" s="13"/>
      <c r="T8" s="13"/>
      <c r="U8" s="14"/>
      <c r="V8" s="31">
        <f>SUMPRODUCT(Tabelle256789[[#This Row],[Spalte16]:[Spalte21]])</f>
        <v>0</v>
      </c>
    </row>
    <row r="9" spans="1:22" x14ac:dyDescent="0.3">
      <c r="A9" s="27" t="s">
        <v>27</v>
      </c>
      <c r="B9" s="12"/>
      <c r="C9" s="13"/>
      <c r="D9" s="13"/>
      <c r="E9" s="13"/>
      <c r="F9" s="13"/>
      <c r="G9" s="14"/>
      <c r="H9" s="10">
        <f>SUM(Tabelle256789[[#This Row],[Spalte2]:[Spalte7]])</f>
        <v>0</v>
      </c>
      <c r="I9" s="16"/>
      <c r="J9" s="13"/>
      <c r="K9" s="13"/>
      <c r="L9" s="13"/>
      <c r="M9" s="13"/>
      <c r="N9" s="14"/>
      <c r="O9" s="10">
        <f>SUM(Tabelle256789[[#This Row],[Spalte9]:[Spalte14]])</f>
        <v>0</v>
      </c>
      <c r="P9" s="16">
        <v>1</v>
      </c>
      <c r="Q9" s="13"/>
      <c r="R9" s="13"/>
      <c r="S9" s="13"/>
      <c r="T9" s="13"/>
      <c r="U9" s="14"/>
      <c r="V9" s="31">
        <f>SUMPRODUCT(Tabelle256789[[#This Row],[Spalte16]:[Spalte21]])</f>
        <v>1</v>
      </c>
    </row>
    <row r="10" spans="1:22" x14ac:dyDescent="0.3">
      <c r="A10" s="27" t="s">
        <v>28</v>
      </c>
      <c r="B10" s="12"/>
      <c r="C10" s="13"/>
      <c r="D10" s="13"/>
      <c r="E10" s="13"/>
      <c r="F10" s="13"/>
      <c r="G10" s="14"/>
      <c r="H10" s="10">
        <f>SUM(Tabelle256789[[#This Row],[Spalte2]:[Spalte7]])</f>
        <v>0</v>
      </c>
      <c r="I10" s="16"/>
      <c r="J10" s="13"/>
      <c r="K10" s="13"/>
      <c r="L10" s="13"/>
      <c r="M10" s="13"/>
      <c r="N10" s="14"/>
      <c r="O10" s="10">
        <f>SUM(Tabelle256789[[#This Row],[Spalte9]:[Spalte14]])</f>
        <v>0</v>
      </c>
      <c r="P10" s="16">
        <v>3</v>
      </c>
      <c r="Q10" s="13"/>
      <c r="R10" s="13"/>
      <c r="S10" s="13"/>
      <c r="T10" s="13"/>
      <c r="U10" s="14"/>
      <c r="V10" s="31">
        <f>SUMPRODUCT(Tabelle256789[[#This Row],[Spalte16]:[Spalte21]])</f>
        <v>3</v>
      </c>
    </row>
    <row r="11" spans="1:22" x14ac:dyDescent="0.3">
      <c r="A11" s="27" t="s">
        <v>29</v>
      </c>
      <c r="B11" s="12"/>
      <c r="C11" s="13"/>
      <c r="D11" s="13"/>
      <c r="E11" s="13"/>
      <c r="F11" s="13"/>
      <c r="G11" s="14"/>
      <c r="H11" s="10">
        <f>SUM(Tabelle256789[[#This Row],[Spalte2]:[Spalte7]])</f>
        <v>0</v>
      </c>
      <c r="I11" s="16"/>
      <c r="J11" s="13"/>
      <c r="K11" s="13"/>
      <c r="L11" s="13"/>
      <c r="M11" s="13"/>
      <c r="N11" s="14"/>
      <c r="O11" s="10">
        <f>SUM(Tabelle256789[[#This Row],[Spalte9]:[Spalte14]])</f>
        <v>0</v>
      </c>
      <c r="P11" s="16"/>
      <c r="Q11" s="13"/>
      <c r="R11" s="13"/>
      <c r="S11" s="13"/>
      <c r="T11" s="13"/>
      <c r="U11" s="14"/>
      <c r="V11" s="31">
        <f>SUMPRODUCT(Tabelle256789[[#This Row],[Spalte16]:[Spalte21]])</f>
        <v>0</v>
      </c>
    </row>
    <row r="12" spans="1:22" x14ac:dyDescent="0.3">
      <c r="A12" s="27" t="s">
        <v>30</v>
      </c>
      <c r="B12" s="12"/>
      <c r="C12" s="13"/>
      <c r="D12" s="13"/>
      <c r="E12" s="13"/>
      <c r="F12" s="13"/>
      <c r="G12" s="14"/>
      <c r="H12" s="10">
        <f>SUM(Tabelle256789[[#This Row],[Spalte2]:[Spalte7]])</f>
        <v>0</v>
      </c>
      <c r="I12" s="16"/>
      <c r="J12" s="13"/>
      <c r="K12" s="13"/>
      <c r="L12" s="13"/>
      <c r="M12" s="13"/>
      <c r="N12" s="14"/>
      <c r="O12" s="10">
        <f>SUM(Tabelle256789[[#This Row],[Spalte9]:[Spalte14]])</f>
        <v>0</v>
      </c>
      <c r="P12" s="16"/>
      <c r="Q12" s="13"/>
      <c r="R12" s="13"/>
      <c r="S12" s="13"/>
      <c r="T12" s="13"/>
      <c r="U12" s="14"/>
      <c r="V12" s="31">
        <f>SUMPRODUCT(Tabelle256789[[#This Row],[Spalte16]:[Spalte21]])</f>
        <v>0</v>
      </c>
    </row>
    <row r="13" spans="1:22" x14ac:dyDescent="0.3">
      <c r="A13" s="27" t="s">
        <v>32</v>
      </c>
      <c r="B13" s="12"/>
      <c r="C13" s="13"/>
      <c r="D13" s="13"/>
      <c r="E13" s="13"/>
      <c r="F13" s="13"/>
      <c r="G13" s="14"/>
      <c r="H13" s="10">
        <f>SUM(Tabelle256789[[#This Row],[Spalte2]:[Spalte7]])</f>
        <v>0</v>
      </c>
      <c r="I13" s="16"/>
      <c r="J13" s="13"/>
      <c r="K13" s="13"/>
      <c r="L13" s="13"/>
      <c r="M13" s="13"/>
      <c r="N13" s="14"/>
      <c r="O13" s="10">
        <f>SUM(Tabelle256789[[#This Row],[Spalte9]:[Spalte14]])</f>
        <v>0</v>
      </c>
      <c r="P13" s="16"/>
      <c r="Q13" s="13"/>
      <c r="R13" s="13"/>
      <c r="S13" s="13"/>
      <c r="T13" s="13"/>
      <c r="U13" s="14"/>
      <c r="V13" s="31">
        <f>SUMPRODUCT(Tabelle256789[[#This Row],[Spalte16]:[Spalte21]])</f>
        <v>0</v>
      </c>
    </row>
    <row r="14" spans="1:22" x14ac:dyDescent="0.3">
      <c r="A14" s="28" t="s">
        <v>33</v>
      </c>
      <c r="B14" s="12"/>
      <c r="C14" s="13"/>
      <c r="D14" s="13"/>
      <c r="E14" s="13"/>
      <c r="F14" s="13"/>
      <c r="G14" s="14"/>
      <c r="H14" s="10">
        <f>SUM(Tabelle256789[[#This Row],[Spalte2]:[Spalte7]])</f>
        <v>0</v>
      </c>
      <c r="I14" s="16"/>
      <c r="J14" s="13"/>
      <c r="K14" s="13"/>
      <c r="L14" s="13"/>
      <c r="M14" s="13"/>
      <c r="N14" s="14"/>
      <c r="O14" s="10">
        <f>SUM(Tabelle256789[[#This Row],[Spalte9]:[Spalte14]])</f>
        <v>0</v>
      </c>
      <c r="P14" s="16"/>
      <c r="Q14" s="13"/>
      <c r="R14" s="13"/>
      <c r="S14" s="13"/>
      <c r="T14" s="13"/>
      <c r="U14" s="14"/>
      <c r="V14" s="31">
        <f>SUMPRODUCT(Tabelle256789[[#This Row],[Spalte16]:[Spalte21]])</f>
        <v>0</v>
      </c>
    </row>
    <row r="15" spans="1:22" x14ac:dyDescent="0.3">
      <c r="A15" s="28" t="s">
        <v>34</v>
      </c>
      <c r="B15" s="12"/>
      <c r="C15" s="13"/>
      <c r="D15" s="13"/>
      <c r="E15" s="13"/>
      <c r="F15" s="13"/>
      <c r="G15" s="14"/>
      <c r="H15" s="10">
        <f>SUM(Tabelle256789[[#This Row],[Spalte2]:[Spalte7]])</f>
        <v>0</v>
      </c>
      <c r="I15" s="16"/>
      <c r="J15" s="13"/>
      <c r="K15" s="13"/>
      <c r="L15" s="13"/>
      <c r="M15" s="13"/>
      <c r="N15" s="14"/>
      <c r="O15" s="10">
        <f>SUM(Tabelle256789[[#This Row],[Spalte9]:[Spalte14]])</f>
        <v>0</v>
      </c>
      <c r="P15" s="16"/>
      <c r="Q15" s="13"/>
      <c r="R15" s="13"/>
      <c r="S15" s="13"/>
      <c r="T15" s="13"/>
      <c r="U15" s="14"/>
      <c r="V15" s="31">
        <f>SUMPRODUCT(Tabelle256789[[#This Row],[Spalte16]:[Spalte21]])</f>
        <v>0</v>
      </c>
    </row>
    <row r="16" spans="1:22" x14ac:dyDescent="0.3">
      <c r="A16" s="28" t="s">
        <v>35</v>
      </c>
      <c r="B16" s="12">
        <v>1</v>
      </c>
      <c r="C16" s="13"/>
      <c r="D16" s="13"/>
      <c r="E16" s="13"/>
      <c r="F16" s="13"/>
      <c r="G16" s="14"/>
      <c r="H16" s="10">
        <f>SUM(Tabelle256789[[#This Row],[Spalte2]:[Spalte7]])</f>
        <v>1</v>
      </c>
      <c r="I16" s="16">
        <v>1</v>
      </c>
      <c r="J16" s="13"/>
      <c r="K16" s="13"/>
      <c r="L16" s="13"/>
      <c r="M16" s="13"/>
      <c r="N16" s="14"/>
      <c r="O16" s="10">
        <f>SUM(Tabelle256789[[#This Row],[Spalte9]:[Spalte14]])</f>
        <v>1</v>
      </c>
      <c r="P16" s="16"/>
      <c r="Q16" s="13"/>
      <c r="R16" s="13"/>
      <c r="S16" s="13"/>
      <c r="T16" s="13"/>
      <c r="U16" s="14"/>
      <c r="V16" s="31">
        <f>SUMPRODUCT(Tabelle256789[[#This Row],[Spalte16]:[Spalte21]])</f>
        <v>0</v>
      </c>
    </row>
    <row r="17" spans="1:22" x14ac:dyDescent="0.3">
      <c r="A17" s="28" t="s">
        <v>36</v>
      </c>
      <c r="B17" s="12">
        <v>1</v>
      </c>
      <c r="C17" s="13"/>
      <c r="D17" s="13"/>
      <c r="E17" s="13"/>
      <c r="F17" s="13">
        <v>1</v>
      </c>
      <c r="G17" s="14"/>
      <c r="H17" s="10">
        <f>SUM(Tabelle256789[[#This Row],[Spalte2]:[Spalte7]])</f>
        <v>2</v>
      </c>
      <c r="I17" s="16"/>
      <c r="J17" s="13"/>
      <c r="K17" s="13"/>
      <c r="L17" s="13"/>
      <c r="M17" s="13"/>
      <c r="N17" s="14"/>
      <c r="O17" s="10">
        <f>SUM(Tabelle256789[[#This Row],[Spalte9]:[Spalte14]])</f>
        <v>0</v>
      </c>
      <c r="P17" s="16"/>
      <c r="Q17" s="13"/>
      <c r="R17" s="13"/>
      <c r="S17" s="13"/>
      <c r="T17" s="13"/>
      <c r="U17" s="14"/>
      <c r="V17" s="31">
        <f>SUMPRODUCT(Tabelle256789[[#This Row],[Spalte16]:[Spalte21]])</f>
        <v>0</v>
      </c>
    </row>
    <row r="18" spans="1:22" x14ac:dyDescent="0.3">
      <c r="A18" s="28" t="s">
        <v>37</v>
      </c>
      <c r="B18" s="12"/>
      <c r="C18" s="13"/>
      <c r="D18" s="13"/>
      <c r="E18" s="13"/>
      <c r="F18" s="13"/>
      <c r="G18" s="14"/>
      <c r="H18" s="10">
        <f>SUM(Tabelle256789[[#This Row],[Spalte2]:[Spalte7]])</f>
        <v>0</v>
      </c>
      <c r="I18" s="16"/>
      <c r="J18" s="13"/>
      <c r="K18" s="13"/>
      <c r="L18" s="13"/>
      <c r="M18" s="13"/>
      <c r="N18" s="14"/>
      <c r="O18" s="10">
        <f>SUM(Tabelle256789[[#This Row],[Spalte9]:[Spalte14]])</f>
        <v>0</v>
      </c>
      <c r="P18" s="16"/>
      <c r="Q18" s="13"/>
      <c r="R18" s="13"/>
      <c r="S18" s="13"/>
      <c r="T18" s="13"/>
      <c r="U18" s="14"/>
      <c r="V18" s="31">
        <f>SUMPRODUCT(Tabelle256789[[#This Row],[Spalte16]:[Spalte21]])</f>
        <v>0</v>
      </c>
    </row>
    <row r="19" spans="1:22" x14ac:dyDescent="0.3">
      <c r="A19" s="28" t="s">
        <v>38</v>
      </c>
      <c r="B19" s="12"/>
      <c r="C19" s="13"/>
      <c r="D19" s="13"/>
      <c r="E19" s="13"/>
      <c r="F19" s="13"/>
      <c r="G19" s="14"/>
      <c r="H19" s="10">
        <f>SUM(Tabelle256789[[#This Row],[Spalte2]:[Spalte7]])</f>
        <v>0</v>
      </c>
      <c r="I19" s="16"/>
      <c r="J19" s="13"/>
      <c r="K19" s="13"/>
      <c r="L19" s="13"/>
      <c r="M19" s="13"/>
      <c r="N19" s="14"/>
      <c r="O19" s="10">
        <f>SUM(Tabelle256789[[#This Row],[Spalte9]:[Spalte14]])</f>
        <v>0</v>
      </c>
      <c r="P19" s="16"/>
      <c r="Q19" s="13"/>
      <c r="R19" s="13"/>
      <c r="S19" s="13"/>
      <c r="T19" s="13"/>
      <c r="U19" s="14"/>
      <c r="V19" s="31">
        <f>SUMPRODUCT(Tabelle256789[[#This Row],[Spalte16]:[Spalte21]])</f>
        <v>0</v>
      </c>
    </row>
    <row r="20" spans="1:22" x14ac:dyDescent="0.3">
      <c r="A20" s="28" t="s">
        <v>745</v>
      </c>
      <c r="B20" s="12"/>
      <c r="C20" s="13"/>
      <c r="D20" s="13"/>
      <c r="E20" s="13"/>
      <c r="F20" s="13"/>
      <c r="G20" s="14"/>
      <c r="H20" s="10">
        <f>SUM(Tabelle256789[[#This Row],[Spalte2]:[Spalte7]])</f>
        <v>0</v>
      </c>
      <c r="I20" s="16"/>
      <c r="J20" s="13"/>
      <c r="K20" s="13"/>
      <c r="L20" s="13"/>
      <c r="M20" s="13"/>
      <c r="N20" s="14"/>
      <c r="O20" s="10">
        <f>SUM(Tabelle256789[[#This Row],[Spalte9]:[Spalte14]])</f>
        <v>0</v>
      </c>
      <c r="P20" s="16"/>
      <c r="Q20" s="13"/>
      <c r="R20" s="13"/>
      <c r="S20" s="13"/>
      <c r="T20" s="13"/>
      <c r="U20" s="14"/>
      <c r="V20" s="31">
        <f>SUMPRODUCT(Tabelle256789[[#This Row],[Spalte16]:[Spalte21]])</f>
        <v>0</v>
      </c>
    </row>
    <row r="21" spans="1:22" x14ac:dyDescent="0.3">
      <c r="A21" s="28" t="s">
        <v>39</v>
      </c>
      <c r="B21" s="12"/>
      <c r="C21" s="13"/>
      <c r="D21" s="13"/>
      <c r="E21" s="13"/>
      <c r="F21" s="13"/>
      <c r="G21" s="14"/>
      <c r="H21" s="10">
        <f>SUM(Tabelle256789[[#This Row],[Spalte2]:[Spalte7]])</f>
        <v>0</v>
      </c>
      <c r="I21" s="16"/>
      <c r="J21" s="13"/>
      <c r="K21" s="13"/>
      <c r="L21" s="13"/>
      <c r="M21" s="13"/>
      <c r="N21" s="14"/>
      <c r="O21" s="10">
        <f>SUM(Tabelle256789[[#This Row],[Spalte9]:[Spalte14]])</f>
        <v>0</v>
      </c>
      <c r="P21" s="16"/>
      <c r="Q21" s="13"/>
      <c r="R21" s="13"/>
      <c r="S21" s="13"/>
      <c r="T21" s="13"/>
      <c r="U21" s="14"/>
      <c r="V21" s="31">
        <f>SUMPRODUCT(Tabelle256789[[#This Row],[Spalte16]:[Spalte21]])</f>
        <v>0</v>
      </c>
    </row>
    <row r="22" spans="1:22" x14ac:dyDescent="0.3">
      <c r="A22" s="28" t="s">
        <v>40</v>
      </c>
      <c r="B22" s="12"/>
      <c r="C22" s="13"/>
      <c r="D22" s="13"/>
      <c r="E22" s="13"/>
      <c r="F22" s="13"/>
      <c r="G22" s="14"/>
      <c r="H22" s="10">
        <f>SUM(Tabelle256789[[#This Row],[Spalte2]:[Spalte7]])</f>
        <v>0</v>
      </c>
      <c r="I22" s="16"/>
      <c r="J22" s="13"/>
      <c r="K22" s="13"/>
      <c r="L22" s="13"/>
      <c r="M22" s="13"/>
      <c r="N22" s="14"/>
      <c r="O22" s="10">
        <f>SUM(Tabelle256789[[#This Row],[Spalte9]:[Spalte14]])</f>
        <v>0</v>
      </c>
      <c r="P22" s="16"/>
      <c r="Q22" s="13"/>
      <c r="R22" s="13"/>
      <c r="S22" s="13"/>
      <c r="T22" s="13"/>
      <c r="U22" s="14"/>
      <c r="V22" s="31">
        <f>SUMPRODUCT(Tabelle256789[[#This Row],[Spalte16]:[Spalte21]])</f>
        <v>0</v>
      </c>
    </row>
    <row r="23" spans="1:22" x14ac:dyDescent="0.3">
      <c r="A23" s="28" t="s">
        <v>105</v>
      </c>
      <c r="B23" s="12"/>
      <c r="C23" s="13"/>
      <c r="D23" s="13"/>
      <c r="E23" s="13"/>
      <c r="F23" s="13"/>
      <c r="G23" s="14"/>
      <c r="H23" s="10">
        <f>SUM(Tabelle256789[[#This Row],[Spalte2]:[Spalte7]])</f>
        <v>0</v>
      </c>
      <c r="I23" s="16"/>
      <c r="J23" s="13"/>
      <c r="K23" s="13"/>
      <c r="L23" s="13"/>
      <c r="M23" s="13"/>
      <c r="N23" s="14"/>
      <c r="O23" s="10">
        <f>SUM(Tabelle256789[[#This Row],[Spalte9]:[Spalte14]])</f>
        <v>0</v>
      </c>
      <c r="P23" s="16"/>
      <c r="Q23" s="13"/>
      <c r="R23" s="13"/>
      <c r="S23" s="13"/>
      <c r="T23" s="13"/>
      <c r="U23" s="14"/>
      <c r="V23" s="31">
        <f>SUMPRODUCT(Tabelle256789[[#This Row],[Spalte16]:[Spalte21]])</f>
        <v>0</v>
      </c>
    </row>
    <row r="24" spans="1:22" x14ac:dyDescent="0.3">
      <c r="A24" s="28" t="s">
        <v>41</v>
      </c>
      <c r="B24" s="12"/>
      <c r="C24" s="13"/>
      <c r="D24" s="13"/>
      <c r="E24" s="13"/>
      <c r="F24" s="13"/>
      <c r="G24" s="14"/>
      <c r="H24" s="10">
        <f>SUM(Tabelle256789[[#This Row],[Spalte2]:[Spalte7]])</f>
        <v>0</v>
      </c>
      <c r="I24" s="16"/>
      <c r="J24" s="13"/>
      <c r="K24" s="13"/>
      <c r="L24" s="13"/>
      <c r="M24" s="13"/>
      <c r="N24" s="14"/>
      <c r="O24" s="10">
        <f>SUM(Tabelle256789[[#This Row],[Spalte9]:[Spalte14]])</f>
        <v>0</v>
      </c>
      <c r="P24" s="16"/>
      <c r="Q24" s="13"/>
      <c r="R24" s="13"/>
      <c r="S24" s="13"/>
      <c r="T24" s="13"/>
      <c r="U24" s="14"/>
      <c r="V24" s="31">
        <f>SUMPRODUCT(Tabelle256789[[#This Row],[Spalte16]:[Spalte21]])</f>
        <v>0</v>
      </c>
    </row>
    <row r="25" spans="1:22" x14ac:dyDescent="0.3">
      <c r="A25" s="28" t="s">
        <v>612</v>
      </c>
      <c r="B25" s="12"/>
      <c r="C25" s="13"/>
      <c r="D25" s="13"/>
      <c r="E25" s="13"/>
      <c r="F25" s="13"/>
      <c r="G25" s="14"/>
      <c r="H25" s="10">
        <f>SUM(Tabelle256789[[#This Row],[Spalte2]:[Spalte7]])</f>
        <v>0</v>
      </c>
      <c r="I25" s="16"/>
      <c r="J25" s="13"/>
      <c r="K25" s="13"/>
      <c r="L25" s="13"/>
      <c r="M25" s="13"/>
      <c r="N25" s="14"/>
      <c r="O25" s="10">
        <f>SUM(Tabelle256789[[#This Row],[Spalte9]:[Spalte14]])</f>
        <v>0</v>
      </c>
      <c r="P25" s="16"/>
      <c r="Q25" s="13"/>
      <c r="R25" s="13"/>
      <c r="S25" s="13"/>
      <c r="T25" s="13"/>
      <c r="U25" s="14"/>
      <c r="V25" s="31">
        <f>SUMPRODUCT(Tabelle256789[[#This Row],[Spalte16]:[Spalte21]])</f>
        <v>0</v>
      </c>
    </row>
    <row r="26" spans="1:22" x14ac:dyDescent="0.3">
      <c r="A26" s="28" t="s">
        <v>42</v>
      </c>
      <c r="B26" s="12"/>
      <c r="C26" s="13"/>
      <c r="D26" s="13"/>
      <c r="E26" s="13"/>
      <c r="F26" s="13"/>
      <c r="G26" s="14"/>
      <c r="H26" s="10">
        <f>SUM(Tabelle256789[[#This Row],[Spalte2]:[Spalte7]])</f>
        <v>0</v>
      </c>
      <c r="I26" s="16">
        <v>1</v>
      </c>
      <c r="J26" s="13"/>
      <c r="K26" s="13">
        <v>1</v>
      </c>
      <c r="L26" s="13"/>
      <c r="M26" s="13"/>
      <c r="N26" s="14"/>
      <c r="O26" s="10">
        <f>SUM(Tabelle256789[[#This Row],[Spalte9]:[Spalte14]])</f>
        <v>2</v>
      </c>
      <c r="P26" s="16"/>
      <c r="Q26" s="13"/>
      <c r="R26" s="13"/>
      <c r="S26" s="13"/>
      <c r="T26" s="13"/>
      <c r="U26" s="14"/>
      <c r="V26" s="31">
        <f>SUMPRODUCT(Tabelle256789[[#This Row],[Spalte16]:[Spalte21]])</f>
        <v>0</v>
      </c>
    </row>
    <row r="27" spans="1:22" x14ac:dyDescent="0.3">
      <c r="A27" s="28" t="s">
        <v>43</v>
      </c>
      <c r="B27" s="12"/>
      <c r="C27" s="13"/>
      <c r="D27" s="13"/>
      <c r="E27" s="13"/>
      <c r="F27" s="13"/>
      <c r="G27" s="14"/>
      <c r="H27" s="10">
        <f>SUM(Tabelle256789[[#This Row],[Spalte2]:[Spalte7]])</f>
        <v>0</v>
      </c>
      <c r="I27" s="16"/>
      <c r="J27" s="13"/>
      <c r="K27" s="13"/>
      <c r="L27" s="13"/>
      <c r="M27" s="13"/>
      <c r="N27" s="14"/>
      <c r="O27" s="10">
        <f>SUM(Tabelle256789[[#This Row],[Spalte9]:[Spalte14]])</f>
        <v>0</v>
      </c>
      <c r="P27" s="16"/>
      <c r="Q27" s="13"/>
      <c r="R27" s="13"/>
      <c r="S27" s="13"/>
      <c r="T27" s="13"/>
      <c r="U27" s="14"/>
      <c r="V27" s="31">
        <f>SUMPRODUCT(Tabelle256789[[#This Row],[Spalte16]:[Spalte21]])</f>
        <v>0</v>
      </c>
    </row>
    <row r="28" spans="1:22" x14ac:dyDescent="0.3">
      <c r="A28" s="28" t="s">
        <v>44</v>
      </c>
      <c r="B28" s="12"/>
      <c r="C28" s="13"/>
      <c r="D28" s="13"/>
      <c r="E28" s="13"/>
      <c r="F28" s="13"/>
      <c r="G28" s="14"/>
      <c r="H28" s="10">
        <f>SUM(Tabelle256789[[#This Row],[Spalte2]:[Spalte7]])</f>
        <v>0</v>
      </c>
      <c r="I28" s="16"/>
      <c r="J28" s="13"/>
      <c r="K28" s="13"/>
      <c r="L28" s="13"/>
      <c r="M28" s="13"/>
      <c r="N28" s="14"/>
      <c r="O28" s="10">
        <f>SUM(Tabelle256789[[#This Row],[Spalte9]:[Spalte14]])</f>
        <v>0</v>
      </c>
      <c r="P28" s="16"/>
      <c r="Q28" s="13"/>
      <c r="R28" s="13"/>
      <c r="S28" s="13"/>
      <c r="T28" s="13"/>
      <c r="U28" s="14"/>
      <c r="V28" s="31">
        <f>SUMPRODUCT(Tabelle256789[[#This Row],[Spalte16]:[Spalte21]])</f>
        <v>0</v>
      </c>
    </row>
    <row r="29" spans="1:22" x14ac:dyDescent="0.3">
      <c r="A29" s="28" t="s">
        <v>45</v>
      </c>
      <c r="B29" s="12"/>
      <c r="C29" s="13"/>
      <c r="D29" s="13"/>
      <c r="E29" s="13"/>
      <c r="F29" s="13"/>
      <c r="G29" s="14"/>
      <c r="H29" s="10">
        <f>SUM(Tabelle256789[[#This Row],[Spalte2]:[Spalte7]])</f>
        <v>0</v>
      </c>
      <c r="I29" s="16"/>
      <c r="J29" s="13"/>
      <c r="K29" s="13"/>
      <c r="L29" s="13"/>
      <c r="M29" s="13"/>
      <c r="N29" s="14"/>
      <c r="O29" s="10">
        <f>SUM(Tabelle256789[[#This Row],[Spalte9]:[Spalte14]])</f>
        <v>0</v>
      </c>
      <c r="P29" s="16"/>
      <c r="Q29" s="13"/>
      <c r="R29" s="13"/>
      <c r="S29" s="13"/>
      <c r="T29" s="13"/>
      <c r="U29" s="14"/>
      <c r="V29" s="31">
        <f>SUMPRODUCT(Tabelle256789[[#This Row],[Spalte16]:[Spalte21]])</f>
        <v>0</v>
      </c>
    </row>
    <row r="30" spans="1:22" ht="15.6" customHeight="1" x14ac:dyDescent="0.3">
      <c r="A30" s="29" t="s">
        <v>46</v>
      </c>
      <c r="B30" s="12"/>
      <c r="C30" s="13">
        <v>2</v>
      </c>
      <c r="D30" s="13"/>
      <c r="E30" s="13"/>
      <c r="F30" s="13"/>
      <c r="G30" s="14"/>
      <c r="H30" s="10">
        <f>SUM(Tabelle256789[[#This Row],[Spalte2]:[Spalte7]])</f>
        <v>2</v>
      </c>
      <c r="I30" s="16"/>
      <c r="J30" s="13"/>
      <c r="K30" s="13"/>
      <c r="L30" s="13"/>
      <c r="M30" s="13"/>
      <c r="N30" s="14"/>
      <c r="O30" s="10">
        <f>SUM(Tabelle256789[[#This Row],[Spalte9]:[Spalte14]])</f>
        <v>0</v>
      </c>
      <c r="P30" s="16"/>
      <c r="Q30" s="13"/>
      <c r="R30" s="13"/>
      <c r="S30" s="13"/>
      <c r="T30" s="13"/>
      <c r="U30" s="14"/>
      <c r="V30" s="31">
        <f>SUMPRODUCT(Tabelle256789[[#This Row],[Spalte16]:[Spalte21]])</f>
        <v>0</v>
      </c>
    </row>
    <row r="31" spans="1:22" ht="16.8" customHeight="1" x14ac:dyDescent="0.3">
      <c r="A31" s="29" t="s">
        <v>47</v>
      </c>
      <c r="B31" s="12"/>
      <c r="C31" s="13"/>
      <c r="D31" s="13"/>
      <c r="E31" s="13"/>
      <c r="F31" s="13"/>
      <c r="G31" s="14"/>
      <c r="H31" s="10">
        <f>SUM(Tabelle256789[[#This Row],[Spalte2]:[Spalte7]])</f>
        <v>0</v>
      </c>
      <c r="I31" s="16"/>
      <c r="J31" s="13"/>
      <c r="K31" s="13"/>
      <c r="L31" s="13"/>
      <c r="M31" s="13"/>
      <c r="N31" s="14"/>
      <c r="O31" s="10">
        <f>SUM(Tabelle256789[[#This Row],[Spalte9]:[Spalte14]])</f>
        <v>0</v>
      </c>
      <c r="P31" s="16"/>
      <c r="Q31" s="13"/>
      <c r="R31" s="13"/>
      <c r="S31" s="13"/>
      <c r="T31" s="13"/>
      <c r="U31" s="14"/>
      <c r="V31" s="31">
        <f>SUMPRODUCT(Tabelle256789[[#This Row],[Spalte16]:[Spalte21]])</f>
        <v>0</v>
      </c>
    </row>
    <row r="32" spans="1:22" x14ac:dyDescent="0.3">
      <c r="A32" s="28" t="s">
        <v>48</v>
      </c>
      <c r="B32" s="12">
        <v>4</v>
      </c>
      <c r="C32" s="13"/>
      <c r="D32" s="13">
        <v>2</v>
      </c>
      <c r="E32" s="13"/>
      <c r="F32" s="13">
        <v>2</v>
      </c>
      <c r="G32" s="14"/>
      <c r="H32" s="10">
        <f>SUM(Tabelle256789[[#This Row],[Spalte2]:[Spalte7]])</f>
        <v>8</v>
      </c>
      <c r="I32" s="16"/>
      <c r="J32" s="13"/>
      <c r="K32" s="13"/>
      <c r="L32" s="13"/>
      <c r="M32" s="13"/>
      <c r="N32" s="14"/>
      <c r="O32" s="10">
        <f>SUM(Tabelle256789[[#This Row],[Spalte9]:[Spalte14]])</f>
        <v>0</v>
      </c>
      <c r="P32" s="16"/>
      <c r="Q32" s="13"/>
      <c r="R32" s="13"/>
      <c r="S32" s="13"/>
      <c r="T32" s="13"/>
      <c r="U32" s="14"/>
      <c r="V32" s="31">
        <f>SUMPRODUCT(Tabelle256789[[#This Row],[Spalte16]:[Spalte21]])</f>
        <v>0</v>
      </c>
    </row>
    <row r="33" spans="1:22" x14ac:dyDescent="0.3">
      <c r="A33" s="28" t="s">
        <v>49</v>
      </c>
      <c r="B33" s="12"/>
      <c r="C33" s="13"/>
      <c r="D33" s="13"/>
      <c r="E33" s="13"/>
      <c r="F33" s="13"/>
      <c r="G33" s="14"/>
      <c r="H33" s="10">
        <f>SUM(Tabelle256789[[#This Row],[Spalte2]:[Spalte7]])</f>
        <v>0</v>
      </c>
      <c r="I33" s="16"/>
      <c r="J33" s="13"/>
      <c r="K33" s="13"/>
      <c r="L33" s="13"/>
      <c r="M33" s="13"/>
      <c r="N33" s="14"/>
      <c r="O33" s="10">
        <f>SUM(Tabelle256789[[#This Row],[Spalte9]:[Spalte14]])</f>
        <v>0</v>
      </c>
      <c r="P33" s="16"/>
      <c r="Q33" s="13">
        <v>1</v>
      </c>
      <c r="R33" s="13"/>
      <c r="S33" s="13"/>
      <c r="T33" s="13"/>
      <c r="U33" s="14"/>
      <c r="V33" s="31">
        <f>SUMPRODUCT(Tabelle256789[[#This Row],[Spalte16]:[Spalte21]])</f>
        <v>1</v>
      </c>
    </row>
    <row r="34" spans="1:22" x14ac:dyDescent="0.3">
      <c r="A34" s="28" t="s">
        <v>50</v>
      </c>
      <c r="B34" s="12"/>
      <c r="C34" s="13"/>
      <c r="D34" s="13"/>
      <c r="E34" s="13"/>
      <c r="F34" s="13"/>
      <c r="G34" s="14"/>
      <c r="H34" s="10">
        <f>SUM(Tabelle256789[[#This Row],[Spalte2]:[Spalte7]])</f>
        <v>0</v>
      </c>
      <c r="I34" s="16">
        <v>4</v>
      </c>
      <c r="J34" s="13">
        <v>1</v>
      </c>
      <c r="K34" s="13"/>
      <c r="L34" s="13"/>
      <c r="M34" s="13"/>
      <c r="N34" s="14"/>
      <c r="O34" s="10">
        <f>SUM(Tabelle256789[[#This Row],[Spalte9]:[Spalte14]])</f>
        <v>5</v>
      </c>
      <c r="P34" s="16"/>
      <c r="Q34" s="13"/>
      <c r="R34" s="13"/>
      <c r="S34" s="13"/>
      <c r="T34" s="13"/>
      <c r="U34" s="14"/>
      <c r="V34" s="31">
        <f>SUMPRODUCT(Tabelle256789[[#This Row],[Spalte16]:[Spalte21]])</f>
        <v>0</v>
      </c>
    </row>
    <row r="35" spans="1:22" x14ac:dyDescent="0.3">
      <c r="A35" s="28" t="s">
        <v>51</v>
      </c>
      <c r="B35" s="12">
        <v>1</v>
      </c>
      <c r="C35" s="13"/>
      <c r="D35" s="13"/>
      <c r="E35" s="13"/>
      <c r="F35" s="13"/>
      <c r="G35" s="14"/>
      <c r="H35" s="10">
        <f>SUM(Tabelle256789[[#This Row],[Spalte2]:[Spalte7]])</f>
        <v>1</v>
      </c>
      <c r="I35" s="16"/>
      <c r="J35" s="13"/>
      <c r="K35" s="13"/>
      <c r="L35" s="13"/>
      <c r="M35" s="13"/>
      <c r="N35" s="14"/>
      <c r="O35" s="10">
        <f>SUM(Tabelle256789[[#This Row],[Spalte9]:[Spalte14]])</f>
        <v>0</v>
      </c>
      <c r="P35" s="16"/>
      <c r="Q35" s="13"/>
      <c r="R35" s="13"/>
      <c r="S35" s="13"/>
      <c r="T35" s="13"/>
      <c r="U35" s="14"/>
      <c r="V35" s="31">
        <f>SUMPRODUCT(Tabelle256789[[#This Row],[Spalte16]:[Spalte21]])</f>
        <v>0</v>
      </c>
    </row>
    <row r="36" spans="1:22" x14ac:dyDescent="0.3">
      <c r="A36" s="28" t="s">
        <v>52</v>
      </c>
      <c r="B36" s="12"/>
      <c r="C36" s="13"/>
      <c r="D36" s="13"/>
      <c r="E36" s="13"/>
      <c r="F36" s="13"/>
      <c r="G36" s="14"/>
      <c r="H36" s="10">
        <f>SUM(Tabelle256789[[#This Row],[Spalte2]:[Spalte7]])</f>
        <v>0</v>
      </c>
      <c r="I36" s="16"/>
      <c r="J36" s="13"/>
      <c r="K36" s="13"/>
      <c r="L36" s="13">
        <v>1</v>
      </c>
      <c r="M36" s="13">
        <v>4</v>
      </c>
      <c r="N36" s="14">
        <v>4</v>
      </c>
      <c r="O36" s="10">
        <f>SUM(Tabelle256789[[#This Row],[Spalte9]:[Spalte14]])</f>
        <v>9</v>
      </c>
      <c r="P36" s="16"/>
      <c r="Q36" s="13"/>
      <c r="R36" s="13"/>
      <c r="S36" s="13"/>
      <c r="T36" s="13"/>
      <c r="U36" s="14"/>
      <c r="V36" s="31">
        <f>SUMPRODUCT(Tabelle256789[[#This Row],[Spalte16]:[Spalte21]])</f>
        <v>0</v>
      </c>
    </row>
    <row r="37" spans="1:22" x14ac:dyDescent="0.3">
      <c r="A37" s="28" t="s">
        <v>53</v>
      </c>
      <c r="B37" s="12">
        <v>12</v>
      </c>
      <c r="C37" s="13"/>
      <c r="D37" s="13">
        <v>4</v>
      </c>
      <c r="E37" s="13">
        <v>7</v>
      </c>
      <c r="F37" s="13">
        <v>19</v>
      </c>
      <c r="G37" s="14">
        <v>28</v>
      </c>
      <c r="H37" s="10">
        <f>SUM(Tabelle256789[[#This Row],[Spalte2]:[Spalte7]])</f>
        <v>70</v>
      </c>
      <c r="I37" s="16"/>
      <c r="J37" s="13">
        <v>2</v>
      </c>
      <c r="K37" s="13">
        <v>8</v>
      </c>
      <c r="L37" s="13">
        <v>4</v>
      </c>
      <c r="M37" s="13">
        <v>2</v>
      </c>
      <c r="N37" s="14">
        <v>3</v>
      </c>
      <c r="O37" s="10">
        <f>SUM(Tabelle256789[[#This Row],[Spalte9]:[Spalte14]])</f>
        <v>19</v>
      </c>
      <c r="P37" s="16">
        <v>2</v>
      </c>
      <c r="Q37" s="13"/>
      <c r="R37" s="13"/>
      <c r="S37" s="13">
        <v>9</v>
      </c>
      <c r="T37" s="13">
        <v>10</v>
      </c>
      <c r="U37" s="14">
        <v>8</v>
      </c>
      <c r="V37" s="31">
        <f>SUMPRODUCT(Tabelle256789[[#This Row],[Spalte16]:[Spalte21]])</f>
        <v>29</v>
      </c>
    </row>
    <row r="38" spans="1:22" x14ac:dyDescent="0.3">
      <c r="A38" s="28" t="s">
        <v>54</v>
      </c>
      <c r="B38" s="12">
        <v>1</v>
      </c>
      <c r="C38" s="13"/>
      <c r="D38" s="13"/>
      <c r="E38" s="13">
        <v>2</v>
      </c>
      <c r="F38" s="13">
        <v>8</v>
      </c>
      <c r="G38" s="14">
        <v>3</v>
      </c>
      <c r="H38" s="10">
        <f>SUM(Tabelle256789[[#This Row],[Spalte2]:[Spalte7]])</f>
        <v>14</v>
      </c>
      <c r="I38" s="16"/>
      <c r="J38" s="13"/>
      <c r="K38" s="13"/>
      <c r="L38" s="13">
        <v>3</v>
      </c>
      <c r="M38" s="13"/>
      <c r="N38" s="14">
        <v>1</v>
      </c>
      <c r="O38" s="10">
        <f>SUM(Tabelle256789[[#This Row],[Spalte9]:[Spalte14]])</f>
        <v>4</v>
      </c>
      <c r="P38" s="16"/>
      <c r="Q38" s="13"/>
      <c r="R38" s="13"/>
      <c r="S38" s="13">
        <v>1</v>
      </c>
      <c r="T38" s="13">
        <v>4</v>
      </c>
      <c r="U38" s="14"/>
      <c r="V38" s="31">
        <f>SUMPRODUCT(Tabelle256789[[#This Row],[Spalte16]:[Spalte21]])</f>
        <v>5</v>
      </c>
    </row>
    <row r="39" spans="1:22" x14ac:dyDescent="0.3">
      <c r="A39" s="28" t="s">
        <v>55</v>
      </c>
      <c r="B39" s="12"/>
      <c r="C39" s="13"/>
      <c r="D39" s="13"/>
      <c r="E39" s="13"/>
      <c r="F39" s="13"/>
      <c r="G39" s="14"/>
      <c r="H39" s="10">
        <f>SUM(Tabelle256789[[#This Row],[Spalte2]:[Spalte7]])</f>
        <v>0</v>
      </c>
      <c r="I39" s="16"/>
      <c r="J39" s="13"/>
      <c r="K39" s="13"/>
      <c r="L39" s="13"/>
      <c r="M39" s="13"/>
      <c r="N39" s="14"/>
      <c r="O39" s="10">
        <f>SUM(Tabelle256789[[#This Row],[Spalte9]:[Spalte14]])</f>
        <v>0</v>
      </c>
      <c r="P39" s="16"/>
      <c r="Q39" s="13"/>
      <c r="R39" s="13"/>
      <c r="S39" s="13"/>
      <c r="T39" s="13"/>
      <c r="U39" s="14">
        <v>1</v>
      </c>
      <c r="V39" s="31">
        <f>SUMPRODUCT(Tabelle256789[[#This Row],[Spalte16]:[Spalte21]])</f>
        <v>1</v>
      </c>
    </row>
    <row r="40" spans="1:22" x14ac:dyDescent="0.3">
      <c r="A40" s="28" t="s">
        <v>56</v>
      </c>
      <c r="B40" s="12"/>
      <c r="C40" s="13"/>
      <c r="D40" s="13"/>
      <c r="E40" s="13"/>
      <c r="F40" s="13"/>
      <c r="G40" s="14"/>
      <c r="H40" s="10">
        <f>SUM(Tabelle256789[[#This Row],[Spalte2]:[Spalte7]])</f>
        <v>0</v>
      </c>
      <c r="I40" s="16"/>
      <c r="J40" s="13"/>
      <c r="K40" s="13"/>
      <c r="L40" s="13"/>
      <c r="M40" s="13"/>
      <c r="N40" s="14"/>
      <c r="O40" s="10">
        <f>SUM(Tabelle256789[[#This Row],[Spalte9]:[Spalte14]])</f>
        <v>0</v>
      </c>
      <c r="P40" s="16"/>
      <c r="Q40" s="13"/>
      <c r="R40" s="13"/>
      <c r="S40" s="13"/>
      <c r="T40" s="13"/>
      <c r="U40" s="14"/>
      <c r="V40" s="31">
        <f>SUMPRODUCT(Tabelle256789[[#This Row],[Spalte16]:[Spalte21]])</f>
        <v>0</v>
      </c>
    </row>
    <row r="41" spans="1:22" x14ac:dyDescent="0.3">
      <c r="A41" s="28" t="s">
        <v>95</v>
      </c>
      <c r="B41" s="12"/>
      <c r="C41" s="13"/>
      <c r="D41" s="13"/>
      <c r="E41" s="13"/>
      <c r="F41" s="13"/>
      <c r="G41" s="14"/>
      <c r="H41" s="10">
        <f>SUM(Tabelle256789[[#This Row],[Spalte2]:[Spalte7]])</f>
        <v>0</v>
      </c>
      <c r="I41" s="16"/>
      <c r="J41" s="13"/>
      <c r="K41" s="13"/>
      <c r="L41" s="13"/>
      <c r="M41" s="13"/>
      <c r="N41" s="14"/>
      <c r="O41" s="10">
        <f>SUM(Tabelle256789[[#This Row],[Spalte9]:[Spalte14]])</f>
        <v>0</v>
      </c>
      <c r="P41" s="16"/>
      <c r="Q41" s="13"/>
      <c r="R41" s="13"/>
      <c r="S41" s="13"/>
      <c r="T41" s="13"/>
      <c r="U41" s="14"/>
      <c r="V41" s="31">
        <f>SUMPRODUCT(Tabelle256789[[#This Row],[Spalte16]:[Spalte21]])</f>
        <v>0</v>
      </c>
    </row>
    <row r="42" spans="1:22" x14ac:dyDescent="0.3">
      <c r="A42" s="28" t="s">
        <v>57</v>
      </c>
      <c r="B42" s="12"/>
      <c r="C42" s="13"/>
      <c r="D42" s="13"/>
      <c r="E42" s="13"/>
      <c r="F42" s="13"/>
      <c r="G42" s="14"/>
      <c r="H42" s="10">
        <f>SUM(Tabelle256789[[#This Row],[Spalte2]:[Spalte7]])</f>
        <v>0</v>
      </c>
      <c r="I42" s="16"/>
      <c r="J42" s="13"/>
      <c r="K42" s="13"/>
      <c r="L42" s="13"/>
      <c r="M42" s="13"/>
      <c r="N42" s="14"/>
      <c r="O42" s="10">
        <f>SUM(Tabelle256789[[#This Row],[Spalte9]:[Spalte14]])</f>
        <v>0</v>
      </c>
      <c r="P42" s="16"/>
      <c r="Q42" s="13"/>
      <c r="R42" s="13"/>
      <c r="S42" s="13"/>
      <c r="T42" s="13"/>
      <c r="U42" s="14"/>
      <c r="V42" s="31">
        <f>SUMPRODUCT(Tabelle256789[[#This Row],[Spalte16]:[Spalte21]])</f>
        <v>0</v>
      </c>
    </row>
    <row r="43" spans="1:22" x14ac:dyDescent="0.3">
      <c r="A43" s="28" t="s">
        <v>58</v>
      </c>
      <c r="B43" s="12"/>
      <c r="C43" s="13"/>
      <c r="D43" s="13"/>
      <c r="E43" s="13"/>
      <c r="F43" s="13"/>
      <c r="G43" s="14"/>
      <c r="H43" s="10">
        <f>SUM(Tabelle256789[[#This Row],[Spalte2]:[Spalte7]])</f>
        <v>0</v>
      </c>
      <c r="I43" s="16"/>
      <c r="J43" s="13"/>
      <c r="K43" s="13"/>
      <c r="L43" s="13"/>
      <c r="M43" s="13"/>
      <c r="N43" s="14"/>
      <c r="O43" s="10">
        <f>SUM(Tabelle256789[[#This Row],[Spalte9]:[Spalte14]])</f>
        <v>0</v>
      </c>
      <c r="P43" s="16"/>
      <c r="Q43" s="13"/>
      <c r="R43" s="13"/>
      <c r="S43" s="13"/>
      <c r="T43" s="13"/>
      <c r="U43" s="14">
        <v>1</v>
      </c>
      <c r="V43" s="31">
        <f>SUMPRODUCT(Tabelle256789[[#This Row],[Spalte16]:[Spalte21]])</f>
        <v>1</v>
      </c>
    </row>
    <row r="44" spans="1:22" x14ac:dyDescent="0.3">
      <c r="A44" s="28" t="s">
        <v>59</v>
      </c>
      <c r="B44" s="12"/>
      <c r="C44" s="13"/>
      <c r="D44" s="13"/>
      <c r="E44" s="13">
        <v>1</v>
      </c>
      <c r="F44" s="13"/>
      <c r="G44" s="14"/>
      <c r="H44" s="10">
        <f>SUM(Tabelle256789[[#This Row],[Spalte2]:[Spalte7]])</f>
        <v>1</v>
      </c>
      <c r="I44" s="16"/>
      <c r="J44" s="13"/>
      <c r="K44" s="13"/>
      <c r="L44" s="13"/>
      <c r="M44" s="13"/>
      <c r="N44" s="14"/>
      <c r="O44" s="10">
        <f>SUM(Tabelle256789[[#This Row],[Spalte9]:[Spalte14]])</f>
        <v>0</v>
      </c>
      <c r="P44" s="16"/>
      <c r="Q44" s="13"/>
      <c r="R44" s="13"/>
      <c r="S44" s="13"/>
      <c r="T44" s="13"/>
      <c r="U44" s="14"/>
      <c r="V44" s="31">
        <f>SUMPRODUCT(Tabelle256789[[#This Row],[Spalte16]:[Spalte21]])</f>
        <v>0</v>
      </c>
    </row>
    <row r="45" spans="1:22" x14ac:dyDescent="0.3">
      <c r="A45" s="28" t="s">
        <v>60</v>
      </c>
      <c r="B45" s="12"/>
      <c r="C45" s="13"/>
      <c r="D45" s="13"/>
      <c r="E45" s="13"/>
      <c r="F45" s="13"/>
      <c r="G45" s="14"/>
      <c r="H45" s="10">
        <f>SUM(Tabelle256789[[#This Row],[Spalte2]:[Spalte7]])</f>
        <v>0</v>
      </c>
      <c r="I45" s="16"/>
      <c r="J45" s="13"/>
      <c r="K45" s="13"/>
      <c r="L45" s="13"/>
      <c r="M45" s="13"/>
      <c r="N45" s="14"/>
      <c r="O45" s="10">
        <f>SUM(Tabelle256789[[#This Row],[Spalte9]:[Spalte14]])</f>
        <v>0</v>
      </c>
      <c r="P45" s="16">
        <v>1</v>
      </c>
      <c r="Q45" s="13"/>
      <c r="R45" s="13"/>
      <c r="S45" s="13"/>
      <c r="T45" s="13"/>
      <c r="U45" s="14"/>
      <c r="V45" s="31">
        <f>SUMPRODUCT(Tabelle256789[[#This Row],[Spalte16]:[Spalte21]])</f>
        <v>1</v>
      </c>
    </row>
    <row r="46" spans="1:22" x14ac:dyDescent="0.3">
      <c r="A46" s="28" t="s">
        <v>98</v>
      </c>
      <c r="B46" s="12"/>
      <c r="C46" s="13"/>
      <c r="D46" s="13"/>
      <c r="E46" s="13"/>
      <c r="F46" s="13"/>
      <c r="G46" s="14"/>
      <c r="H46" s="10">
        <f>SUM(Tabelle256789[[#This Row],[Spalte2]:[Spalte7]])</f>
        <v>0</v>
      </c>
      <c r="I46" s="16"/>
      <c r="J46" s="13"/>
      <c r="K46" s="13"/>
      <c r="L46" s="13"/>
      <c r="M46" s="13"/>
      <c r="N46" s="14"/>
      <c r="O46" s="10">
        <f>SUM(Tabelle256789[[#This Row],[Spalte9]:[Spalte14]])</f>
        <v>0</v>
      </c>
      <c r="P46" s="16"/>
      <c r="Q46" s="13"/>
      <c r="R46" s="13"/>
      <c r="S46" s="13"/>
      <c r="T46" s="13"/>
      <c r="U46" s="14"/>
      <c r="V46" s="31">
        <f>SUMPRODUCT(Tabelle256789[[#This Row],[Spalte16]:[Spalte21]])</f>
        <v>0</v>
      </c>
    </row>
    <row r="47" spans="1:22" x14ac:dyDescent="0.3">
      <c r="A47" s="28" t="s">
        <v>61</v>
      </c>
      <c r="B47" s="12"/>
      <c r="C47" s="13"/>
      <c r="D47" s="13"/>
      <c r="E47" s="13"/>
      <c r="F47" s="13"/>
      <c r="G47" s="14"/>
      <c r="H47" s="10">
        <f>SUM(Tabelle256789[[#This Row],[Spalte2]:[Spalte7]])</f>
        <v>0</v>
      </c>
      <c r="I47" s="16"/>
      <c r="J47" s="13"/>
      <c r="K47" s="13"/>
      <c r="L47" s="13"/>
      <c r="M47" s="13"/>
      <c r="N47" s="14"/>
      <c r="O47" s="10">
        <f>SUM(Tabelle256789[[#This Row],[Spalte9]:[Spalte14]])</f>
        <v>0</v>
      </c>
      <c r="P47" s="16"/>
      <c r="Q47" s="13"/>
      <c r="R47" s="13"/>
      <c r="S47" s="13"/>
      <c r="T47" s="13"/>
      <c r="U47" s="14"/>
      <c r="V47" s="31">
        <f>SUMPRODUCT(Tabelle256789[[#This Row],[Spalte16]:[Spalte21]])</f>
        <v>0</v>
      </c>
    </row>
    <row r="48" spans="1:22" x14ac:dyDescent="0.3">
      <c r="A48" s="28" t="s">
        <v>96</v>
      </c>
      <c r="B48" s="12"/>
      <c r="C48" s="13"/>
      <c r="D48" s="13"/>
      <c r="E48" s="13"/>
      <c r="F48" s="13"/>
      <c r="G48" s="14"/>
      <c r="H48" s="10">
        <f>SUM(Tabelle256789[[#This Row],[Spalte2]:[Spalte7]])</f>
        <v>0</v>
      </c>
      <c r="I48" s="16"/>
      <c r="J48" s="13"/>
      <c r="K48" s="13"/>
      <c r="L48" s="13"/>
      <c r="M48" s="13"/>
      <c r="N48" s="14"/>
      <c r="O48" s="10">
        <f>SUM(Tabelle256789[[#This Row],[Spalte9]:[Spalte14]])</f>
        <v>0</v>
      </c>
      <c r="P48" s="16"/>
      <c r="Q48" s="13"/>
      <c r="R48" s="13"/>
      <c r="S48" s="13"/>
      <c r="T48" s="13"/>
      <c r="U48" s="14"/>
      <c r="V48" s="31">
        <f>SUMPRODUCT(Tabelle256789[[#This Row],[Spalte16]:[Spalte21]])</f>
        <v>0</v>
      </c>
    </row>
    <row r="49" spans="1:22" x14ac:dyDescent="0.3">
      <c r="A49" s="28" t="s">
        <v>62</v>
      </c>
      <c r="B49" s="12"/>
      <c r="C49" s="13"/>
      <c r="D49" s="13"/>
      <c r="E49" s="13"/>
      <c r="F49" s="13"/>
      <c r="G49" s="14"/>
      <c r="H49" s="10">
        <f>SUM(Tabelle256789[[#This Row],[Spalte2]:[Spalte7]])</f>
        <v>0</v>
      </c>
      <c r="I49" s="16"/>
      <c r="J49" s="13"/>
      <c r="K49" s="13"/>
      <c r="L49" s="13"/>
      <c r="M49" s="13"/>
      <c r="N49" s="14"/>
      <c r="O49" s="10">
        <f>SUM(Tabelle256789[[#This Row],[Spalte9]:[Spalte14]])</f>
        <v>0</v>
      </c>
      <c r="P49" s="16"/>
      <c r="Q49" s="13"/>
      <c r="R49" s="13"/>
      <c r="S49" s="13"/>
      <c r="T49" s="13"/>
      <c r="U49" s="14"/>
      <c r="V49" s="31">
        <f>SUMPRODUCT(Tabelle256789[[#This Row],[Spalte16]:[Spalte21]])</f>
        <v>0</v>
      </c>
    </row>
    <row r="50" spans="1:22" x14ac:dyDescent="0.3">
      <c r="A50" s="28" t="s">
        <v>63</v>
      </c>
      <c r="B50" s="12">
        <v>1</v>
      </c>
      <c r="C50" s="13"/>
      <c r="D50" s="13"/>
      <c r="E50" s="13"/>
      <c r="F50" s="13"/>
      <c r="G50" s="14"/>
      <c r="H50" s="10">
        <f>SUM(Tabelle256789[[#This Row],[Spalte2]:[Spalte7]])</f>
        <v>1</v>
      </c>
      <c r="I50" s="16"/>
      <c r="J50" s="13"/>
      <c r="K50" s="13"/>
      <c r="L50" s="13"/>
      <c r="M50" s="13"/>
      <c r="N50" s="14"/>
      <c r="O50" s="10">
        <f>SUM(Tabelle256789[[#This Row],[Spalte9]:[Spalte14]])</f>
        <v>0</v>
      </c>
      <c r="P50" s="16"/>
      <c r="Q50" s="13"/>
      <c r="R50" s="13"/>
      <c r="S50" s="13"/>
      <c r="T50" s="13"/>
      <c r="U50" s="14"/>
      <c r="V50" s="31">
        <f>SUMPRODUCT(Tabelle256789[[#This Row],[Spalte16]:[Spalte21]])</f>
        <v>0</v>
      </c>
    </row>
    <row r="51" spans="1:22" x14ac:dyDescent="0.3">
      <c r="A51" s="28" t="s">
        <v>64</v>
      </c>
      <c r="B51" s="12"/>
      <c r="C51" s="13"/>
      <c r="D51" s="13">
        <v>1</v>
      </c>
      <c r="E51" s="13"/>
      <c r="F51" s="13"/>
      <c r="G51" s="14"/>
      <c r="H51" s="10">
        <f>SUM(Tabelle256789[[#This Row],[Spalte2]:[Spalte7]])</f>
        <v>1</v>
      </c>
      <c r="I51" s="16"/>
      <c r="J51" s="13"/>
      <c r="K51" s="13"/>
      <c r="L51" s="13"/>
      <c r="M51" s="13"/>
      <c r="N51" s="14"/>
      <c r="O51" s="10">
        <f>SUM(Tabelle256789[[#This Row],[Spalte9]:[Spalte14]])</f>
        <v>0</v>
      </c>
      <c r="P51" s="16"/>
      <c r="Q51" s="13"/>
      <c r="R51" s="13"/>
      <c r="S51" s="13"/>
      <c r="T51" s="13"/>
      <c r="U51" s="14"/>
      <c r="V51" s="31">
        <f>SUMPRODUCT(Tabelle256789[[#This Row],[Spalte16]:[Spalte21]])</f>
        <v>0</v>
      </c>
    </row>
    <row r="52" spans="1:22" x14ac:dyDescent="0.3">
      <c r="A52" s="28" t="s">
        <v>97</v>
      </c>
      <c r="B52" s="12"/>
      <c r="C52" s="13"/>
      <c r="D52" s="13"/>
      <c r="E52" s="13"/>
      <c r="F52" s="13"/>
      <c r="G52" s="14"/>
      <c r="H52" s="10">
        <f>SUM(Tabelle256789[[#This Row],[Spalte2]:[Spalte7]])</f>
        <v>0</v>
      </c>
      <c r="I52" s="16"/>
      <c r="J52" s="13"/>
      <c r="K52" s="13"/>
      <c r="L52" s="13">
        <v>2</v>
      </c>
      <c r="M52" s="13"/>
      <c r="N52" s="14"/>
      <c r="O52" s="10">
        <f>SUM(Tabelle256789[[#This Row],[Spalte9]:[Spalte14]])</f>
        <v>2</v>
      </c>
      <c r="P52" s="16"/>
      <c r="Q52" s="13"/>
      <c r="R52" s="13"/>
      <c r="S52" s="13"/>
      <c r="T52" s="13"/>
      <c r="U52" s="14"/>
      <c r="V52" s="31">
        <f>SUMPRODUCT(Tabelle256789[[#This Row],[Spalte16]:[Spalte21]])</f>
        <v>0</v>
      </c>
    </row>
    <row r="53" spans="1:22" x14ac:dyDescent="0.3">
      <c r="A53" s="28" t="s">
        <v>65</v>
      </c>
      <c r="B53" s="12"/>
      <c r="C53" s="13"/>
      <c r="D53" s="13"/>
      <c r="E53" s="13"/>
      <c r="F53" s="13"/>
      <c r="G53" s="14"/>
      <c r="H53" s="10">
        <f>SUM(Tabelle256789[[#This Row],[Spalte2]:[Spalte7]])</f>
        <v>0</v>
      </c>
      <c r="I53" s="16"/>
      <c r="J53" s="13"/>
      <c r="K53" s="13"/>
      <c r="L53" s="13"/>
      <c r="M53" s="13"/>
      <c r="N53" s="14"/>
      <c r="O53" s="10">
        <f>SUM(Tabelle256789[[#This Row],[Spalte9]:[Spalte14]])</f>
        <v>0</v>
      </c>
      <c r="P53" s="16"/>
      <c r="Q53" s="13"/>
      <c r="R53" s="13"/>
      <c r="S53" s="13"/>
      <c r="T53" s="13"/>
      <c r="U53" s="14"/>
      <c r="V53" s="31">
        <f>SUMPRODUCT(Tabelle256789[[#This Row],[Spalte16]:[Spalte21]])</f>
        <v>0</v>
      </c>
    </row>
    <row r="54" spans="1:22" x14ac:dyDescent="0.3">
      <c r="A54" s="28" t="s">
        <v>66</v>
      </c>
      <c r="B54" s="12"/>
      <c r="C54" s="13"/>
      <c r="D54" s="13"/>
      <c r="E54" s="13"/>
      <c r="F54" s="13"/>
      <c r="G54" s="14"/>
      <c r="H54" s="10">
        <f>SUM(Tabelle256789[[#This Row],[Spalte2]:[Spalte7]])</f>
        <v>0</v>
      </c>
      <c r="I54" s="16"/>
      <c r="J54" s="13"/>
      <c r="K54" s="13"/>
      <c r="L54" s="13">
        <v>1</v>
      </c>
      <c r="M54" s="13"/>
      <c r="N54" s="14"/>
      <c r="O54" s="10">
        <f>SUM(Tabelle256789[[#This Row],[Spalte9]:[Spalte14]])</f>
        <v>1</v>
      </c>
      <c r="P54" s="16"/>
      <c r="Q54" s="13"/>
      <c r="R54" s="13"/>
      <c r="S54" s="13"/>
      <c r="T54" s="13"/>
      <c r="U54" s="14"/>
      <c r="V54" s="31">
        <f>SUMPRODUCT(Tabelle256789[[#This Row],[Spalte16]:[Spalte21]])</f>
        <v>0</v>
      </c>
    </row>
    <row r="55" spans="1:22" ht="13.8" customHeight="1" x14ac:dyDescent="0.3">
      <c r="A55" s="29" t="s">
        <v>67</v>
      </c>
      <c r="B55" s="12"/>
      <c r="C55" s="13"/>
      <c r="D55" s="13"/>
      <c r="E55" s="13"/>
      <c r="F55" s="13"/>
      <c r="G55" s="14"/>
      <c r="H55" s="10">
        <f>SUM(Tabelle256789[[#This Row],[Spalte2]:[Spalte7]])</f>
        <v>0</v>
      </c>
      <c r="I55" s="16"/>
      <c r="J55" s="13"/>
      <c r="K55" s="13"/>
      <c r="L55" s="13"/>
      <c r="M55" s="13"/>
      <c r="N55" s="14"/>
      <c r="O55" s="10">
        <f>SUM(Tabelle256789[[#This Row],[Spalte9]:[Spalte14]])</f>
        <v>0</v>
      </c>
      <c r="P55" s="16"/>
      <c r="Q55" s="13"/>
      <c r="R55" s="13"/>
      <c r="S55" s="13"/>
      <c r="T55" s="13"/>
      <c r="U55" s="14"/>
      <c r="V55" s="31">
        <f>SUMPRODUCT(Tabelle256789[[#This Row],[Spalte16]:[Spalte21]])</f>
        <v>0</v>
      </c>
    </row>
    <row r="56" spans="1:22" x14ac:dyDescent="0.3">
      <c r="A56" s="28" t="s">
        <v>68</v>
      </c>
      <c r="B56" s="12"/>
      <c r="C56" s="13"/>
      <c r="D56" s="13"/>
      <c r="E56" s="13"/>
      <c r="F56" s="13"/>
      <c r="G56" s="14"/>
      <c r="H56" s="10">
        <f>SUM(Tabelle256789[[#This Row],[Spalte2]:[Spalte7]])</f>
        <v>0</v>
      </c>
      <c r="I56" s="16"/>
      <c r="J56" s="13"/>
      <c r="K56" s="13"/>
      <c r="L56" s="13"/>
      <c r="M56" s="13"/>
      <c r="N56" s="14"/>
      <c r="O56" s="10">
        <f>SUM(Tabelle256789[[#This Row],[Spalte9]:[Spalte14]])</f>
        <v>0</v>
      </c>
      <c r="P56" s="16"/>
      <c r="Q56" s="13"/>
      <c r="R56" s="13"/>
      <c r="S56" s="13"/>
      <c r="T56" s="13"/>
      <c r="U56" s="14"/>
      <c r="V56" s="31">
        <f>SUMPRODUCT(Tabelle256789[[#This Row],[Spalte16]:[Spalte21]])</f>
        <v>0</v>
      </c>
    </row>
    <row r="57" spans="1:22" x14ac:dyDescent="0.3">
      <c r="A57" s="28" t="s">
        <v>69</v>
      </c>
      <c r="B57" s="12"/>
      <c r="C57" s="13"/>
      <c r="D57" s="13"/>
      <c r="E57" s="13"/>
      <c r="F57" s="13"/>
      <c r="G57" s="14"/>
      <c r="H57" s="10">
        <f>SUM(Tabelle256789[[#This Row],[Spalte2]:[Spalte7]])</f>
        <v>0</v>
      </c>
      <c r="I57" s="16"/>
      <c r="J57" s="13"/>
      <c r="K57" s="13"/>
      <c r="L57" s="13"/>
      <c r="M57" s="13"/>
      <c r="N57" s="14"/>
      <c r="O57" s="10">
        <f>SUM(Tabelle256789[[#This Row],[Spalte9]:[Spalte14]])</f>
        <v>0</v>
      </c>
      <c r="P57" s="16"/>
      <c r="Q57" s="13"/>
      <c r="R57" s="13"/>
      <c r="S57" s="13"/>
      <c r="T57" s="13"/>
      <c r="U57" s="14"/>
      <c r="V57" s="31">
        <f>SUMPRODUCT(Tabelle256789[[#This Row],[Spalte16]:[Spalte21]])</f>
        <v>0</v>
      </c>
    </row>
    <row r="58" spans="1:22" x14ac:dyDescent="0.3">
      <c r="A58" s="28" t="s">
        <v>70</v>
      </c>
      <c r="B58" s="12">
        <v>1</v>
      </c>
      <c r="C58" s="13"/>
      <c r="D58" s="13"/>
      <c r="E58" s="13"/>
      <c r="F58" s="13"/>
      <c r="G58" s="14"/>
      <c r="H58" s="10">
        <f>SUM(Tabelle256789[[#This Row],[Spalte2]:[Spalte7]])</f>
        <v>1</v>
      </c>
      <c r="I58" s="16"/>
      <c r="J58" s="13"/>
      <c r="K58" s="13"/>
      <c r="L58" s="13"/>
      <c r="M58" s="13"/>
      <c r="N58" s="14"/>
      <c r="O58" s="10">
        <f>SUM(Tabelle256789[[#This Row],[Spalte9]:[Spalte14]])</f>
        <v>0</v>
      </c>
      <c r="P58" s="16"/>
      <c r="Q58" s="13"/>
      <c r="R58" s="13"/>
      <c r="S58" s="13"/>
      <c r="T58" s="13"/>
      <c r="U58" s="14"/>
      <c r="V58" s="31">
        <f>SUMPRODUCT(Tabelle256789[[#This Row],[Spalte16]:[Spalte21]])</f>
        <v>0</v>
      </c>
    </row>
    <row r="59" spans="1:22" x14ac:dyDescent="0.3">
      <c r="A59" s="28" t="s">
        <v>71</v>
      </c>
      <c r="B59" s="12"/>
      <c r="C59" s="13">
        <v>9</v>
      </c>
      <c r="D59" s="13"/>
      <c r="E59" s="13">
        <v>3</v>
      </c>
      <c r="F59" s="13"/>
      <c r="G59" s="14">
        <v>1</v>
      </c>
      <c r="H59" s="10">
        <f>SUM(Tabelle256789[[#This Row],[Spalte2]:[Spalte7]])</f>
        <v>13</v>
      </c>
      <c r="I59" s="16"/>
      <c r="J59" s="13"/>
      <c r="K59" s="13"/>
      <c r="L59" s="13">
        <v>8</v>
      </c>
      <c r="M59" s="13">
        <v>4</v>
      </c>
      <c r="N59" s="14">
        <v>57</v>
      </c>
      <c r="O59" s="10">
        <f>SUM(Tabelle256789[[#This Row],[Spalte9]:[Spalte14]])</f>
        <v>69</v>
      </c>
      <c r="P59" s="16">
        <v>4</v>
      </c>
      <c r="Q59" s="13">
        <v>3</v>
      </c>
      <c r="R59" s="13"/>
      <c r="S59" s="13">
        <v>3</v>
      </c>
      <c r="T59" s="13">
        <v>3</v>
      </c>
      <c r="U59" s="14"/>
      <c r="V59" s="31">
        <f>SUMPRODUCT(Tabelle256789[[#This Row],[Spalte16]:[Spalte21]])</f>
        <v>13</v>
      </c>
    </row>
    <row r="60" spans="1:22" x14ac:dyDescent="0.3">
      <c r="A60" s="28" t="s">
        <v>72</v>
      </c>
      <c r="B60" s="12"/>
      <c r="C60" s="13"/>
      <c r="D60" s="13"/>
      <c r="E60" s="13"/>
      <c r="F60" s="13"/>
      <c r="G60" s="14"/>
      <c r="H60" s="10">
        <f>SUM(Tabelle256789[[#This Row],[Spalte2]:[Spalte7]])</f>
        <v>0</v>
      </c>
      <c r="I60" s="16"/>
      <c r="J60" s="13"/>
      <c r="K60" s="13"/>
      <c r="L60" s="13"/>
      <c r="M60" s="13"/>
      <c r="N60" s="14"/>
      <c r="O60" s="10">
        <f>SUM(Tabelle256789[[#This Row],[Spalte9]:[Spalte14]])</f>
        <v>0</v>
      </c>
      <c r="P60" s="16"/>
      <c r="Q60" s="13"/>
      <c r="R60" s="13"/>
      <c r="S60" s="13"/>
      <c r="T60" s="13"/>
      <c r="U60" s="14"/>
      <c r="V60" s="31">
        <f>SUMPRODUCT(Tabelle256789[[#This Row],[Spalte16]:[Spalte21]])</f>
        <v>0</v>
      </c>
    </row>
    <row r="61" spans="1:22" x14ac:dyDescent="0.3">
      <c r="A61" s="28" t="s">
        <v>73</v>
      </c>
      <c r="B61" s="12"/>
      <c r="C61" s="13"/>
      <c r="D61" s="13"/>
      <c r="E61" s="13"/>
      <c r="F61" s="13"/>
      <c r="G61" s="14"/>
      <c r="H61" s="10">
        <f>SUM(Tabelle256789[[#This Row],[Spalte2]:[Spalte7]])</f>
        <v>0</v>
      </c>
      <c r="I61" s="16"/>
      <c r="J61" s="13"/>
      <c r="K61" s="13"/>
      <c r="L61" s="13"/>
      <c r="M61" s="13"/>
      <c r="N61" s="14"/>
      <c r="O61" s="10">
        <f>SUM(Tabelle256789[[#This Row],[Spalte9]:[Spalte14]])</f>
        <v>0</v>
      </c>
      <c r="P61" s="16"/>
      <c r="Q61" s="13"/>
      <c r="R61" s="13"/>
      <c r="S61" s="13"/>
      <c r="T61" s="13"/>
      <c r="U61" s="14"/>
      <c r="V61" s="31">
        <f>SUMPRODUCT(Tabelle256789[[#This Row],[Spalte16]:[Spalte21]])</f>
        <v>0</v>
      </c>
    </row>
    <row r="62" spans="1:22" x14ac:dyDescent="0.3">
      <c r="A62" s="28" t="s">
        <v>74</v>
      </c>
      <c r="B62" s="12"/>
      <c r="C62" s="13"/>
      <c r="D62" s="13">
        <v>1</v>
      </c>
      <c r="E62" s="13"/>
      <c r="F62" s="13"/>
      <c r="G62" s="14"/>
      <c r="H62" s="10">
        <f>SUM(Tabelle256789[[#This Row],[Spalte2]:[Spalte7]])</f>
        <v>1</v>
      </c>
      <c r="I62" s="16"/>
      <c r="J62" s="13"/>
      <c r="K62" s="13"/>
      <c r="L62" s="13"/>
      <c r="M62" s="13"/>
      <c r="N62" s="14"/>
      <c r="O62" s="10">
        <f>SUM(Tabelle256789[[#This Row],[Spalte9]:[Spalte14]])</f>
        <v>0</v>
      </c>
      <c r="P62" s="16"/>
      <c r="Q62" s="13"/>
      <c r="R62" s="13"/>
      <c r="S62" s="13"/>
      <c r="T62" s="13"/>
      <c r="U62" s="14"/>
      <c r="V62" s="31">
        <f>SUMPRODUCT(Tabelle256789[[#This Row],[Spalte16]:[Spalte21]])</f>
        <v>0</v>
      </c>
    </row>
    <row r="63" spans="1:22" x14ac:dyDescent="0.3">
      <c r="A63" s="28" t="s">
        <v>75</v>
      </c>
      <c r="B63" s="12"/>
      <c r="C63" s="13"/>
      <c r="D63" s="13"/>
      <c r="E63" s="13"/>
      <c r="F63" s="13"/>
      <c r="G63" s="14"/>
      <c r="H63" s="10">
        <f>SUM(Tabelle256789[[#This Row],[Spalte2]:[Spalte7]])</f>
        <v>0</v>
      </c>
      <c r="I63" s="16"/>
      <c r="J63" s="13"/>
      <c r="K63" s="13"/>
      <c r="L63" s="13"/>
      <c r="M63" s="13"/>
      <c r="N63" s="14"/>
      <c r="O63" s="10">
        <f>SUM(Tabelle256789[[#This Row],[Spalte9]:[Spalte14]])</f>
        <v>0</v>
      </c>
      <c r="P63" s="16"/>
      <c r="Q63" s="13"/>
      <c r="R63" s="13"/>
      <c r="S63" s="13"/>
      <c r="T63" s="13"/>
      <c r="U63" s="14"/>
      <c r="V63" s="31">
        <f>SUMPRODUCT(Tabelle256789[[#This Row],[Spalte16]:[Spalte21]])</f>
        <v>0</v>
      </c>
    </row>
    <row r="64" spans="1:22" x14ac:dyDescent="0.3">
      <c r="A64" s="28" t="s">
        <v>76</v>
      </c>
      <c r="B64" s="12"/>
      <c r="C64" s="13"/>
      <c r="D64" s="13"/>
      <c r="E64" s="13">
        <v>2</v>
      </c>
      <c r="F64" s="13"/>
      <c r="G64" s="14"/>
      <c r="H64" s="10">
        <f>SUM(Tabelle256789[[#This Row],[Spalte2]:[Spalte7]])</f>
        <v>2</v>
      </c>
      <c r="I64" s="16"/>
      <c r="J64" s="13"/>
      <c r="K64" s="13"/>
      <c r="L64" s="13"/>
      <c r="M64" s="13"/>
      <c r="N64" s="14"/>
      <c r="O64" s="10">
        <f>SUM(Tabelle256789[[#This Row],[Spalte9]:[Spalte14]])</f>
        <v>0</v>
      </c>
      <c r="P64" s="16"/>
      <c r="Q64" s="13"/>
      <c r="R64" s="13"/>
      <c r="S64" s="13"/>
      <c r="T64" s="13"/>
      <c r="U64" s="14"/>
      <c r="V64" s="31">
        <f>SUMPRODUCT(Tabelle256789[[#This Row],[Spalte16]:[Spalte21]])</f>
        <v>0</v>
      </c>
    </row>
    <row r="65" spans="1:22" x14ac:dyDescent="0.3">
      <c r="A65" s="28" t="s">
        <v>77</v>
      </c>
      <c r="B65" s="12"/>
      <c r="C65" s="13"/>
      <c r="D65" s="13"/>
      <c r="E65" s="13"/>
      <c r="F65" s="13"/>
      <c r="G65" s="14"/>
      <c r="H65" s="10">
        <f>SUM(Tabelle256789[[#This Row],[Spalte2]:[Spalte7]])</f>
        <v>0</v>
      </c>
      <c r="I65" s="16"/>
      <c r="J65" s="13"/>
      <c r="K65" s="13"/>
      <c r="L65" s="13"/>
      <c r="M65" s="13"/>
      <c r="N65" s="14"/>
      <c r="O65" s="10">
        <f>SUM(Tabelle256789[[#This Row],[Spalte9]:[Spalte14]])</f>
        <v>0</v>
      </c>
      <c r="P65" s="16"/>
      <c r="Q65" s="13"/>
      <c r="R65" s="13"/>
      <c r="S65" s="13"/>
      <c r="T65" s="13"/>
      <c r="U65" s="14"/>
      <c r="V65" s="31">
        <f>SUMPRODUCT(Tabelle256789[[#This Row],[Spalte16]:[Spalte21]])</f>
        <v>0</v>
      </c>
    </row>
    <row r="66" spans="1:22" x14ac:dyDescent="0.3">
      <c r="A66" s="28" t="s">
        <v>775</v>
      </c>
      <c r="B66" s="12"/>
      <c r="C66" s="13"/>
      <c r="D66" s="13"/>
      <c r="E66" s="13"/>
      <c r="F66" s="13"/>
      <c r="G66" s="14"/>
      <c r="H66" s="10">
        <f>SUM(Tabelle256789[[#This Row],[Spalte2]:[Spalte7]])</f>
        <v>0</v>
      </c>
      <c r="I66" s="16"/>
      <c r="J66" s="13"/>
      <c r="K66" s="13"/>
      <c r="L66" s="13"/>
      <c r="M66" s="13"/>
      <c r="N66" s="14"/>
      <c r="O66" s="10">
        <f>SUM(Tabelle256789[[#This Row],[Spalte9]:[Spalte14]])</f>
        <v>0</v>
      </c>
      <c r="P66" s="16"/>
      <c r="Q66" s="13"/>
      <c r="R66" s="13"/>
      <c r="S66" s="13"/>
      <c r="T66" s="13"/>
      <c r="U66" s="14"/>
      <c r="V66" s="31">
        <f>SUMPRODUCT(Tabelle256789[[#This Row],[Spalte16]:[Spalte21]])</f>
        <v>0</v>
      </c>
    </row>
    <row r="67" spans="1:22" x14ac:dyDescent="0.3">
      <c r="A67" s="28" t="s">
        <v>100</v>
      </c>
      <c r="B67" s="12"/>
      <c r="C67" s="13"/>
      <c r="D67" s="13"/>
      <c r="E67" s="13"/>
      <c r="F67" s="13"/>
      <c r="G67" s="14"/>
      <c r="H67" s="10">
        <f>SUM(Tabelle256789[[#This Row],[Spalte2]:[Spalte7]])</f>
        <v>0</v>
      </c>
      <c r="I67" s="16"/>
      <c r="J67" s="13"/>
      <c r="K67" s="13"/>
      <c r="L67" s="13"/>
      <c r="M67" s="13"/>
      <c r="N67" s="14"/>
      <c r="O67" s="10">
        <f>SUM(Tabelle256789[[#This Row],[Spalte9]:[Spalte14]])</f>
        <v>0</v>
      </c>
      <c r="P67" s="16"/>
      <c r="Q67" s="13"/>
      <c r="R67" s="13"/>
      <c r="S67" s="13"/>
      <c r="T67" s="13"/>
      <c r="U67" s="14"/>
      <c r="V67" s="31">
        <f>SUMPRODUCT(Tabelle256789[[#This Row],[Spalte16]:[Spalte21]])</f>
        <v>0</v>
      </c>
    </row>
    <row r="68" spans="1:22" x14ac:dyDescent="0.3">
      <c r="A68" s="28" t="s">
        <v>78</v>
      </c>
      <c r="B68" s="12"/>
      <c r="C68" s="13"/>
      <c r="D68" s="13"/>
      <c r="E68" s="13"/>
      <c r="F68" s="13"/>
      <c r="G68" s="14"/>
      <c r="H68" s="10">
        <f>SUM(Tabelle256789[[#This Row],[Spalte2]:[Spalte7]])</f>
        <v>0</v>
      </c>
      <c r="I68" s="16"/>
      <c r="J68" s="13"/>
      <c r="K68" s="13"/>
      <c r="L68" s="13"/>
      <c r="M68" s="13"/>
      <c r="N68" s="14"/>
      <c r="O68" s="10">
        <f>SUM(Tabelle256789[[#This Row],[Spalte9]:[Spalte14]])</f>
        <v>0</v>
      </c>
      <c r="P68" s="16"/>
      <c r="Q68" s="13"/>
      <c r="R68" s="13"/>
      <c r="S68" s="13"/>
      <c r="T68" s="13"/>
      <c r="U68" s="14"/>
      <c r="V68" s="31">
        <f>SUMPRODUCT(Tabelle256789[[#This Row],[Spalte16]:[Spalte21]])</f>
        <v>0</v>
      </c>
    </row>
    <row r="69" spans="1:22" x14ac:dyDescent="0.3">
      <c r="A69" s="28" t="s">
        <v>79</v>
      </c>
      <c r="B69" s="12">
        <v>2</v>
      </c>
      <c r="C69" s="13"/>
      <c r="D69" s="13"/>
      <c r="E69" s="13">
        <v>1</v>
      </c>
      <c r="F69" s="13"/>
      <c r="G69" s="14"/>
      <c r="H69" s="10">
        <f>SUM(Tabelle256789[[#This Row],[Spalte2]:[Spalte7]])</f>
        <v>3</v>
      </c>
      <c r="I69" s="16"/>
      <c r="J69" s="13"/>
      <c r="K69" s="13"/>
      <c r="L69" s="13"/>
      <c r="M69" s="13"/>
      <c r="N69" s="14"/>
      <c r="O69" s="10">
        <f>SUM(Tabelle256789[[#This Row],[Spalte9]:[Spalte14]])</f>
        <v>0</v>
      </c>
      <c r="P69" s="16">
        <v>1</v>
      </c>
      <c r="Q69" s="13"/>
      <c r="R69" s="13"/>
      <c r="S69" s="13"/>
      <c r="T69" s="13"/>
      <c r="U69" s="14"/>
      <c r="V69" s="31">
        <f>SUMPRODUCT(Tabelle256789[[#This Row],[Spalte16]:[Spalte21]])</f>
        <v>1</v>
      </c>
    </row>
    <row r="70" spans="1:22" x14ac:dyDescent="0.3">
      <c r="A70" s="28" t="s">
        <v>80</v>
      </c>
      <c r="B70" s="12"/>
      <c r="C70" s="13"/>
      <c r="D70" s="13"/>
      <c r="E70" s="13"/>
      <c r="F70" s="13"/>
      <c r="G70" s="14"/>
      <c r="H70" s="10">
        <f>SUM(Tabelle256789[[#This Row],[Spalte2]:[Spalte7]])</f>
        <v>0</v>
      </c>
      <c r="I70" s="16"/>
      <c r="J70" s="13"/>
      <c r="K70" s="13"/>
      <c r="L70" s="13"/>
      <c r="M70" s="13"/>
      <c r="N70" s="14"/>
      <c r="O70" s="10">
        <f>SUM(Tabelle256789[[#This Row],[Spalte9]:[Spalte14]])</f>
        <v>0</v>
      </c>
      <c r="P70" s="16">
        <v>1</v>
      </c>
      <c r="Q70" s="13"/>
      <c r="R70" s="13"/>
      <c r="S70" s="13"/>
      <c r="T70" s="13"/>
      <c r="U70" s="14"/>
      <c r="V70" s="31">
        <f>SUMPRODUCT(Tabelle256789[[#This Row],[Spalte16]:[Spalte21]])</f>
        <v>1</v>
      </c>
    </row>
    <row r="71" spans="1:22" x14ac:dyDescent="0.3">
      <c r="A71" s="28" t="s">
        <v>101</v>
      </c>
      <c r="B71" s="12"/>
      <c r="C71" s="13"/>
      <c r="D71" s="13"/>
      <c r="E71" s="13"/>
      <c r="F71" s="13"/>
      <c r="G71" s="14"/>
      <c r="H71" s="10">
        <f>SUM(Tabelle256789[[#This Row],[Spalte2]:[Spalte7]])</f>
        <v>0</v>
      </c>
      <c r="I71" s="16"/>
      <c r="J71" s="13"/>
      <c r="K71" s="13"/>
      <c r="L71" s="13"/>
      <c r="M71" s="13"/>
      <c r="N71" s="14"/>
      <c r="O71" s="10">
        <f>SUM(Tabelle256789[[#This Row],[Spalte9]:[Spalte14]])</f>
        <v>0</v>
      </c>
      <c r="P71" s="16"/>
      <c r="Q71" s="13"/>
      <c r="R71" s="13"/>
      <c r="S71" s="13"/>
      <c r="T71" s="13"/>
      <c r="U71" s="14"/>
      <c r="V71" s="31">
        <f>SUMPRODUCT(Tabelle256789[[#This Row],[Spalte16]:[Spalte21]])</f>
        <v>0</v>
      </c>
    </row>
    <row r="72" spans="1:22" x14ac:dyDescent="0.3">
      <c r="A72" s="28" t="s">
        <v>81</v>
      </c>
      <c r="B72" s="12"/>
      <c r="C72" s="13"/>
      <c r="D72" s="13"/>
      <c r="E72" s="13"/>
      <c r="F72" s="13"/>
      <c r="G72" s="14">
        <v>1</v>
      </c>
      <c r="H72" s="10">
        <f>SUM(Tabelle256789[[#This Row],[Spalte2]:[Spalte7]])</f>
        <v>1</v>
      </c>
      <c r="I72" s="16"/>
      <c r="J72" s="13"/>
      <c r="K72" s="13"/>
      <c r="L72" s="13"/>
      <c r="M72" s="13"/>
      <c r="N72" s="14"/>
      <c r="O72" s="10">
        <f>SUM(Tabelle256789[[#This Row],[Spalte9]:[Spalte14]])</f>
        <v>0</v>
      </c>
      <c r="P72" s="16"/>
      <c r="Q72" s="13"/>
      <c r="R72" s="13"/>
      <c r="S72" s="13"/>
      <c r="T72" s="13"/>
      <c r="U72" s="14"/>
      <c r="V72" s="31">
        <f>SUMPRODUCT(Tabelle256789[[#This Row],[Spalte16]:[Spalte21]])</f>
        <v>0</v>
      </c>
    </row>
    <row r="73" spans="1:22" x14ac:dyDescent="0.3">
      <c r="A73" s="28" t="s">
        <v>82</v>
      </c>
      <c r="B73" s="12"/>
      <c r="C73" s="13"/>
      <c r="D73" s="13"/>
      <c r="E73" s="13"/>
      <c r="F73" s="13"/>
      <c r="G73" s="14"/>
      <c r="H73" s="10">
        <f>SUM(Tabelle256789[[#This Row],[Spalte2]:[Spalte7]])</f>
        <v>0</v>
      </c>
      <c r="I73" s="16"/>
      <c r="J73" s="13"/>
      <c r="K73" s="13"/>
      <c r="L73" s="13"/>
      <c r="M73" s="13"/>
      <c r="N73" s="14"/>
      <c r="O73" s="10">
        <f>SUM(Tabelle256789[[#This Row],[Spalte9]:[Spalte14]])</f>
        <v>0</v>
      </c>
      <c r="P73" s="16"/>
      <c r="Q73" s="13"/>
      <c r="R73" s="13"/>
      <c r="S73" s="13"/>
      <c r="T73" s="13"/>
      <c r="U73" s="14"/>
      <c r="V73" s="31">
        <f>SUMPRODUCT(Tabelle256789[[#This Row],[Spalte16]:[Spalte21]])</f>
        <v>0</v>
      </c>
    </row>
    <row r="74" spans="1:22" x14ac:dyDescent="0.3">
      <c r="A74" s="28" t="s">
        <v>83</v>
      </c>
      <c r="B74" s="12"/>
      <c r="C74" s="13"/>
      <c r="D74" s="13"/>
      <c r="E74" s="13"/>
      <c r="F74" s="13"/>
      <c r="G74" s="14"/>
      <c r="H74" s="10">
        <f>SUM(Tabelle256789[[#This Row],[Spalte2]:[Spalte7]])</f>
        <v>0</v>
      </c>
      <c r="I74" s="16"/>
      <c r="J74" s="13"/>
      <c r="K74" s="13"/>
      <c r="L74" s="13"/>
      <c r="M74" s="13"/>
      <c r="N74" s="14"/>
      <c r="O74" s="10">
        <f>SUM(Tabelle256789[[#This Row],[Spalte9]:[Spalte14]])</f>
        <v>0</v>
      </c>
      <c r="P74" s="16"/>
      <c r="Q74" s="13"/>
      <c r="R74" s="13"/>
      <c r="S74" s="13">
        <v>4</v>
      </c>
      <c r="T74" s="13"/>
      <c r="U74" s="14"/>
      <c r="V74" s="31">
        <f>SUMPRODUCT(Tabelle256789[[#This Row],[Spalte16]:[Spalte21]])</f>
        <v>4</v>
      </c>
    </row>
    <row r="75" spans="1:22" ht="17.399999999999999" customHeight="1" x14ac:dyDescent="0.3">
      <c r="A75" s="29" t="s">
        <v>84</v>
      </c>
      <c r="B75" s="12"/>
      <c r="C75" s="13"/>
      <c r="D75" s="13"/>
      <c r="E75" s="13"/>
      <c r="F75" s="13"/>
      <c r="G75" s="14"/>
      <c r="H75" s="10">
        <f>SUM(Tabelle256789[[#This Row],[Spalte2]:[Spalte7]])</f>
        <v>0</v>
      </c>
      <c r="I75" s="16"/>
      <c r="J75" s="13"/>
      <c r="K75" s="13"/>
      <c r="L75" s="13"/>
      <c r="M75" s="13"/>
      <c r="N75" s="14"/>
      <c r="O75" s="10">
        <f>SUM(Tabelle256789[[#This Row],[Spalte9]:[Spalte14]])</f>
        <v>0</v>
      </c>
      <c r="P75" s="16"/>
      <c r="Q75" s="13"/>
      <c r="R75" s="13"/>
      <c r="S75" s="13"/>
      <c r="T75" s="13">
        <v>2</v>
      </c>
      <c r="U75" s="14"/>
      <c r="V75" s="31">
        <f>SUMPRODUCT(Tabelle256789[[#This Row],[Spalte16]:[Spalte21]])</f>
        <v>2</v>
      </c>
    </row>
    <row r="76" spans="1:22" x14ac:dyDescent="0.3">
      <c r="A76" s="28" t="s">
        <v>85</v>
      </c>
      <c r="B76" s="12"/>
      <c r="C76" s="13"/>
      <c r="D76" s="13"/>
      <c r="E76" s="13"/>
      <c r="F76" s="13"/>
      <c r="G76" s="14"/>
      <c r="H76" s="10">
        <f>SUM(Tabelle256789[[#This Row],[Spalte2]:[Spalte7]])</f>
        <v>0</v>
      </c>
      <c r="I76" s="16"/>
      <c r="J76" s="13"/>
      <c r="K76" s="13"/>
      <c r="L76" s="13"/>
      <c r="M76" s="13"/>
      <c r="N76" s="14"/>
      <c r="O76" s="10">
        <f>SUM(Tabelle256789[[#This Row],[Spalte9]:[Spalte14]])</f>
        <v>0</v>
      </c>
      <c r="P76" s="16"/>
      <c r="Q76" s="13"/>
      <c r="R76" s="13"/>
      <c r="S76" s="13"/>
      <c r="T76" s="13"/>
      <c r="U76" s="14"/>
      <c r="V76" s="31">
        <f>SUMPRODUCT(Tabelle256789[[#This Row],[Spalte16]:[Spalte21]])</f>
        <v>0</v>
      </c>
    </row>
    <row r="77" spans="1:22" x14ac:dyDescent="0.3">
      <c r="A77" s="28" t="s">
        <v>86</v>
      </c>
      <c r="B77" s="12"/>
      <c r="C77" s="13"/>
      <c r="D77" s="13"/>
      <c r="E77" s="13"/>
      <c r="F77" s="13"/>
      <c r="G77" s="14"/>
      <c r="H77" s="10">
        <f>SUM(Tabelle256789[[#This Row],[Spalte2]:[Spalte7]])</f>
        <v>0</v>
      </c>
      <c r="I77" s="16"/>
      <c r="J77" s="13"/>
      <c r="K77" s="13"/>
      <c r="L77" s="13"/>
      <c r="M77" s="13"/>
      <c r="N77" s="14"/>
      <c r="O77" s="10">
        <f>SUM(Tabelle256789[[#This Row],[Spalte9]:[Spalte14]])</f>
        <v>0</v>
      </c>
      <c r="P77" s="16"/>
      <c r="Q77" s="13"/>
      <c r="R77" s="13"/>
      <c r="S77" s="13"/>
      <c r="T77" s="13"/>
      <c r="U77" s="14"/>
      <c r="V77" s="31">
        <f>SUMPRODUCT(Tabelle256789[[#This Row],[Spalte16]:[Spalte21]])</f>
        <v>0</v>
      </c>
    </row>
    <row r="78" spans="1:22" x14ac:dyDescent="0.3">
      <c r="A78" s="28" t="s">
        <v>102</v>
      </c>
      <c r="B78" s="12"/>
      <c r="C78" s="13">
        <v>1</v>
      </c>
      <c r="D78" s="13"/>
      <c r="E78" s="13"/>
      <c r="F78" s="13"/>
      <c r="G78" s="14"/>
      <c r="H78" s="10">
        <f>SUM(Tabelle256789[[#This Row],[Spalte2]:[Spalte7]])</f>
        <v>1</v>
      </c>
      <c r="I78" s="16"/>
      <c r="J78" s="13"/>
      <c r="K78" s="13"/>
      <c r="L78" s="13"/>
      <c r="M78" s="13"/>
      <c r="N78" s="14"/>
      <c r="O78" s="10">
        <f>SUM(Tabelle256789[[#This Row],[Spalte9]:[Spalte14]])</f>
        <v>0</v>
      </c>
      <c r="P78" s="16"/>
      <c r="Q78" s="13"/>
      <c r="R78" s="13"/>
      <c r="S78" s="13"/>
      <c r="T78" s="13"/>
      <c r="U78" s="14"/>
      <c r="V78" s="31">
        <f>SUMPRODUCT(Tabelle256789[[#This Row],[Spalte16]:[Spalte21]])</f>
        <v>0</v>
      </c>
    </row>
    <row r="79" spans="1:22" x14ac:dyDescent="0.3">
      <c r="A79" s="28" t="s">
        <v>103</v>
      </c>
      <c r="B79" s="12"/>
      <c r="C79" s="13"/>
      <c r="D79" s="13"/>
      <c r="E79" s="13"/>
      <c r="F79" s="13"/>
      <c r="G79" s="14"/>
      <c r="H79" s="10">
        <f>SUM(Tabelle256789[[#This Row],[Spalte2]:[Spalte7]])</f>
        <v>0</v>
      </c>
      <c r="I79" s="16"/>
      <c r="J79" s="13"/>
      <c r="K79" s="13"/>
      <c r="L79" s="13"/>
      <c r="M79" s="13"/>
      <c r="N79" s="14"/>
      <c r="O79" s="10">
        <f>SUM(Tabelle256789[[#This Row],[Spalte9]:[Spalte14]])</f>
        <v>0</v>
      </c>
      <c r="P79" s="16"/>
      <c r="Q79" s="13"/>
      <c r="R79" s="13"/>
      <c r="S79" s="13"/>
      <c r="T79" s="13"/>
      <c r="U79" s="14"/>
      <c r="V79" s="31">
        <f>SUMPRODUCT(Tabelle256789[[#This Row],[Spalte16]:[Spalte21]])</f>
        <v>0</v>
      </c>
    </row>
    <row r="80" spans="1:22" x14ac:dyDescent="0.3">
      <c r="A80" s="28" t="s">
        <v>87</v>
      </c>
      <c r="B80" s="12">
        <v>4</v>
      </c>
      <c r="C80" s="13">
        <v>1</v>
      </c>
      <c r="D80" s="13"/>
      <c r="E80" s="13"/>
      <c r="F80" s="13"/>
      <c r="G80" s="14"/>
      <c r="H80" s="10">
        <f>SUM(Tabelle256789[[#This Row],[Spalte2]:[Spalte7]])</f>
        <v>5</v>
      </c>
      <c r="I80" s="16"/>
      <c r="J80" s="13"/>
      <c r="K80" s="13"/>
      <c r="L80" s="13"/>
      <c r="M80" s="13"/>
      <c r="N80" s="14"/>
      <c r="O80" s="10">
        <f>SUM(Tabelle256789[[#This Row],[Spalte9]:[Spalte14]])</f>
        <v>0</v>
      </c>
      <c r="P80" s="16"/>
      <c r="Q80" s="13"/>
      <c r="R80" s="13"/>
      <c r="S80" s="13"/>
      <c r="T80" s="13"/>
      <c r="U80" s="14"/>
      <c r="V80" s="31">
        <f>SUMPRODUCT(Tabelle256789[[#This Row],[Spalte16]:[Spalte21]])</f>
        <v>0</v>
      </c>
    </row>
    <row r="81" spans="1:22" x14ac:dyDescent="0.3">
      <c r="A81" s="28" t="s">
        <v>88</v>
      </c>
      <c r="B81" s="12">
        <v>1</v>
      </c>
      <c r="C81" s="13"/>
      <c r="D81" s="13"/>
      <c r="E81" s="13"/>
      <c r="F81" s="13"/>
      <c r="G81" s="14"/>
      <c r="H81" s="10">
        <f>SUM(Tabelle256789[[#This Row],[Spalte2]:[Spalte7]])</f>
        <v>1</v>
      </c>
      <c r="I81" s="16"/>
      <c r="J81" s="13">
        <v>3</v>
      </c>
      <c r="K81" s="13"/>
      <c r="L81" s="13"/>
      <c r="M81" s="13"/>
      <c r="N81" s="14"/>
      <c r="O81" s="10">
        <f>SUM(Tabelle256789[[#This Row],[Spalte9]:[Spalte14]])</f>
        <v>3</v>
      </c>
      <c r="P81" s="16"/>
      <c r="Q81" s="13"/>
      <c r="R81" s="13"/>
      <c r="S81" s="13"/>
      <c r="T81" s="13"/>
      <c r="U81" s="14"/>
      <c r="V81" s="31">
        <f>SUMPRODUCT(Tabelle256789[[#This Row],[Spalte16]:[Spalte21]])</f>
        <v>0</v>
      </c>
    </row>
    <row r="82" spans="1:22" x14ac:dyDescent="0.3">
      <c r="A82" s="33" t="s">
        <v>89</v>
      </c>
      <c r="B82" s="34">
        <v>3</v>
      </c>
      <c r="C82" s="35"/>
      <c r="D82" s="35">
        <v>1</v>
      </c>
      <c r="E82" s="35"/>
      <c r="F82" s="35"/>
      <c r="G82" s="36"/>
      <c r="H82" s="10">
        <f>SUM(Tabelle256789[[#This Row],[Spalte2]:[Spalte7]])</f>
        <v>4</v>
      </c>
      <c r="I82" s="38"/>
      <c r="J82" s="35"/>
      <c r="K82" s="35"/>
      <c r="L82" s="35"/>
      <c r="M82" s="35"/>
      <c r="N82" s="36"/>
      <c r="O82" s="10">
        <f>SUM(Tabelle256789[[#This Row],[Spalte9]:[Spalte14]])</f>
        <v>0</v>
      </c>
      <c r="P82" s="38"/>
      <c r="Q82" s="35"/>
      <c r="R82" s="35"/>
      <c r="S82" s="35"/>
      <c r="T82" s="35"/>
      <c r="U82" s="36"/>
      <c r="V82" s="31">
        <f>SUMPRODUCT(Tabelle256789[[#This Row],[Spalte16]:[Spalte21]])</f>
        <v>0</v>
      </c>
    </row>
    <row r="83" spans="1:22" x14ac:dyDescent="0.3">
      <c r="A83" s="28"/>
      <c r="B83" s="12"/>
      <c r="C83" s="13"/>
      <c r="D83" s="13"/>
      <c r="E83" s="13"/>
      <c r="F83" s="13"/>
      <c r="G83" s="14"/>
      <c r="H83" s="10"/>
      <c r="I83" s="16"/>
      <c r="J83" s="13"/>
      <c r="K83" s="13"/>
      <c r="L83" s="13"/>
      <c r="M83" s="13"/>
      <c r="N83" s="14"/>
      <c r="O83" s="15"/>
      <c r="P83" s="16"/>
      <c r="Q83" s="13"/>
      <c r="R83" s="13"/>
      <c r="S83" s="13"/>
      <c r="T83" s="13"/>
      <c r="U83" s="14"/>
      <c r="V83" s="32"/>
    </row>
    <row r="84" spans="1:22" x14ac:dyDescent="0.3">
      <c r="A84" s="28"/>
      <c r="B84" s="12"/>
      <c r="C84" s="13"/>
      <c r="D84" s="13"/>
      <c r="E84" s="13"/>
      <c r="F84" s="13"/>
      <c r="G84" s="14"/>
      <c r="H84" s="15"/>
      <c r="I84" s="16"/>
      <c r="J84" s="13"/>
      <c r="K84" s="13"/>
      <c r="L84" s="13"/>
      <c r="M84" s="13"/>
      <c r="N84" s="14"/>
      <c r="O84" s="15"/>
      <c r="P84" s="16"/>
      <c r="Q84" s="13"/>
      <c r="R84" s="13"/>
      <c r="S84" s="13"/>
      <c r="T84" s="13"/>
      <c r="U84" s="14"/>
      <c r="V84" s="32"/>
    </row>
    <row r="85" spans="1:22" x14ac:dyDescent="0.3">
      <c r="A85" s="28"/>
      <c r="B85" s="12"/>
      <c r="C85" s="13"/>
      <c r="D85" s="13"/>
      <c r="E85" s="13"/>
      <c r="F85" s="13"/>
      <c r="G85" s="14"/>
      <c r="H85" s="15"/>
      <c r="I85" s="16"/>
      <c r="J85" s="13"/>
      <c r="K85" s="13"/>
      <c r="L85" s="13"/>
      <c r="M85" s="13"/>
      <c r="N85" s="14"/>
      <c r="O85" s="15"/>
      <c r="P85" s="16"/>
      <c r="Q85" s="13"/>
      <c r="R85" s="13"/>
      <c r="S85" s="13"/>
      <c r="T85" s="13"/>
      <c r="U85" s="14"/>
      <c r="V85" s="32"/>
    </row>
    <row r="86" spans="1:22" x14ac:dyDescent="0.3">
      <c r="A86" s="28" t="s">
        <v>90</v>
      </c>
      <c r="B86" s="12">
        <f t="shared" ref="B86:V86" si="0">SUM(B5:B82)</f>
        <v>33</v>
      </c>
      <c r="C86" s="13">
        <f t="shared" si="0"/>
        <v>13</v>
      </c>
      <c r="D86" s="13">
        <f t="shared" si="0"/>
        <v>9</v>
      </c>
      <c r="E86" s="13">
        <f t="shared" si="0"/>
        <v>16</v>
      </c>
      <c r="F86" s="13">
        <f t="shared" si="0"/>
        <v>31</v>
      </c>
      <c r="G86" s="14">
        <f t="shared" si="0"/>
        <v>41</v>
      </c>
      <c r="H86" s="15">
        <f t="shared" si="0"/>
        <v>143</v>
      </c>
      <c r="I86" s="16">
        <f t="shared" si="0"/>
        <v>9</v>
      </c>
      <c r="J86" s="13">
        <f t="shared" si="0"/>
        <v>7</v>
      </c>
      <c r="K86" s="13">
        <f t="shared" si="0"/>
        <v>9</v>
      </c>
      <c r="L86" s="13">
        <f t="shared" si="0"/>
        <v>19</v>
      </c>
      <c r="M86" s="13">
        <f t="shared" si="0"/>
        <v>10</v>
      </c>
      <c r="N86" s="14">
        <f t="shared" si="0"/>
        <v>65</v>
      </c>
      <c r="O86" s="15">
        <f t="shared" si="0"/>
        <v>119</v>
      </c>
      <c r="P86" s="16">
        <f t="shared" si="0"/>
        <v>13</v>
      </c>
      <c r="Q86" s="13">
        <f t="shared" si="0"/>
        <v>6</v>
      </c>
      <c r="R86" s="13">
        <f t="shared" si="0"/>
        <v>0</v>
      </c>
      <c r="S86" s="13">
        <f t="shared" si="0"/>
        <v>17</v>
      </c>
      <c r="T86" s="13">
        <f t="shared" si="0"/>
        <v>21</v>
      </c>
      <c r="U86" s="14">
        <f t="shared" si="0"/>
        <v>10</v>
      </c>
      <c r="V86" s="32">
        <f t="shared" si="0"/>
        <v>67</v>
      </c>
    </row>
    <row r="87" spans="1:22" x14ac:dyDescent="0.3">
      <c r="A87" s="28" t="s">
        <v>115</v>
      </c>
      <c r="B87" s="40">
        <f>SUM(H86,O86,V86,AE86)</f>
        <v>329</v>
      </c>
      <c r="C87" s="13"/>
      <c r="D87" s="13"/>
      <c r="E87" s="13"/>
      <c r="F87" s="13"/>
      <c r="G87" s="14"/>
      <c r="H87" s="15"/>
      <c r="I87" s="16"/>
      <c r="J87" s="13"/>
      <c r="K87" s="13"/>
      <c r="L87" s="13"/>
      <c r="M87" s="13"/>
      <c r="N87" s="14"/>
      <c r="O87" s="15"/>
      <c r="P87" s="16"/>
      <c r="Q87" s="13"/>
      <c r="R87" s="13"/>
      <c r="S87" s="13"/>
      <c r="T87" s="13"/>
      <c r="U87" s="14"/>
      <c r="V87" s="32"/>
    </row>
    <row r="88" spans="1:22" x14ac:dyDescent="0.3">
      <c r="A88" s="28"/>
      <c r="B88" s="12"/>
      <c r="C88" s="13"/>
      <c r="D88" s="13"/>
      <c r="E88" s="13"/>
      <c r="F88" s="13"/>
      <c r="G88" s="14"/>
      <c r="H88" s="15"/>
      <c r="I88" s="16"/>
      <c r="J88" s="13"/>
      <c r="K88" s="13"/>
      <c r="L88" s="13"/>
      <c r="M88" s="13"/>
      <c r="N88" s="14"/>
      <c r="O88" s="15"/>
      <c r="P88" s="16"/>
      <c r="Q88" s="13"/>
      <c r="R88" s="13"/>
      <c r="S88" s="13"/>
      <c r="T88" s="13"/>
      <c r="U88" s="14"/>
      <c r="V88" s="32"/>
    </row>
    <row r="89" spans="1:22" x14ac:dyDescent="0.3">
      <c r="A89" s="33" t="s">
        <v>92</v>
      </c>
      <c r="B89" s="34">
        <f t="shared" ref="B89:G89" si="1">COUNT(B5:B82)</f>
        <v>13</v>
      </c>
      <c r="C89" s="35">
        <f t="shared" si="1"/>
        <v>4</v>
      </c>
      <c r="D89" s="35">
        <f t="shared" si="1"/>
        <v>5</v>
      </c>
      <c r="E89" s="35">
        <f t="shared" si="1"/>
        <v>6</v>
      </c>
      <c r="F89" s="35">
        <f t="shared" si="1"/>
        <v>5</v>
      </c>
      <c r="G89" s="36">
        <f t="shared" si="1"/>
        <v>5</v>
      </c>
      <c r="H89" s="37">
        <f>COUNTA(H5:H82)</f>
        <v>78</v>
      </c>
      <c r="I89" s="38">
        <f t="shared" ref="I89:V89" si="2">COUNT(I5:I82)</f>
        <v>4</v>
      </c>
      <c r="J89" s="35">
        <f t="shared" si="2"/>
        <v>4</v>
      </c>
      <c r="K89" s="35">
        <f t="shared" si="2"/>
        <v>2</v>
      </c>
      <c r="L89" s="35">
        <f t="shared" si="2"/>
        <v>6</v>
      </c>
      <c r="M89" s="35">
        <f t="shared" si="2"/>
        <v>3</v>
      </c>
      <c r="N89" s="36">
        <f t="shared" si="2"/>
        <v>4</v>
      </c>
      <c r="O89" s="37">
        <f t="shared" si="2"/>
        <v>78</v>
      </c>
      <c r="P89" s="38">
        <f t="shared" si="2"/>
        <v>7</v>
      </c>
      <c r="Q89" s="35">
        <f t="shared" si="2"/>
        <v>3</v>
      </c>
      <c r="R89" s="35">
        <f t="shared" si="2"/>
        <v>0</v>
      </c>
      <c r="S89" s="35">
        <f t="shared" si="2"/>
        <v>4</v>
      </c>
      <c r="T89" s="35">
        <f t="shared" si="2"/>
        <v>5</v>
      </c>
      <c r="U89" s="36">
        <f t="shared" si="2"/>
        <v>3</v>
      </c>
      <c r="V89" s="39">
        <f t="shared" si="2"/>
        <v>78</v>
      </c>
    </row>
  </sheetData>
  <mergeCells count="3">
    <mergeCell ref="B3:H3"/>
    <mergeCell ref="I3:O3"/>
    <mergeCell ref="P3:V3"/>
  </mergeCells>
  <pageMargins left="0.7" right="0.7" top="0.78740157499999996" bottom="0.78740157499999996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4D248-CEA8-4CAA-AC01-3A09FBDBEB52}">
  <dimension ref="A1:AB36"/>
  <sheetViews>
    <sheetView zoomScale="81" zoomScaleNormal="81" workbookViewId="0">
      <selection activeCell="B4" sqref="B4"/>
    </sheetView>
  </sheetViews>
  <sheetFormatPr baseColWidth="10" defaultRowHeight="14.4" x14ac:dyDescent="0.3"/>
  <cols>
    <col min="1" max="1" width="21.6640625" customWidth="1"/>
    <col min="2" max="2" width="35.88671875" customWidth="1"/>
    <col min="3" max="3" width="20.77734375" customWidth="1"/>
    <col min="4" max="4" width="17.88671875" customWidth="1"/>
    <col min="5" max="5" width="21.109375" customWidth="1"/>
    <col min="6" max="6" width="24.6640625" customWidth="1"/>
  </cols>
  <sheetData>
    <row r="1" spans="1:28" x14ac:dyDescent="0.3">
      <c r="F1" s="141" t="s">
        <v>607</v>
      </c>
      <c r="G1" s="141"/>
      <c r="H1" s="141"/>
      <c r="I1" s="141"/>
      <c r="J1" s="150"/>
      <c r="K1" s="272"/>
      <c r="L1" s="272"/>
      <c r="M1" s="272"/>
      <c r="N1" s="272"/>
      <c r="O1" s="272"/>
      <c r="P1" s="272"/>
      <c r="Q1" s="272"/>
      <c r="R1" s="272"/>
      <c r="S1" s="272"/>
      <c r="T1" s="272"/>
      <c r="U1" s="272"/>
      <c r="V1" s="272"/>
      <c r="W1" s="272"/>
      <c r="X1" s="272"/>
      <c r="Y1" s="272"/>
      <c r="Z1" s="272"/>
      <c r="AA1" s="272"/>
      <c r="AB1" s="272"/>
    </row>
    <row r="2" spans="1:28" ht="15" thickBot="1" x14ac:dyDescent="0.35">
      <c r="B2" s="141">
        <v>2023</v>
      </c>
    </row>
    <row r="3" spans="1:28" x14ac:dyDescent="0.3">
      <c r="A3" s="147"/>
      <c r="B3" s="148"/>
      <c r="C3" s="82" t="s">
        <v>601</v>
      </c>
      <c r="D3" s="248" t="s">
        <v>597</v>
      </c>
    </row>
    <row r="4" spans="1:28" x14ac:dyDescent="0.3">
      <c r="A4" s="143" t="s">
        <v>602</v>
      </c>
      <c r="B4" t="s">
        <v>750</v>
      </c>
      <c r="C4">
        <v>97</v>
      </c>
      <c r="D4" s="134">
        <f>_xlfn.STDEV.P('Total 2023'!B89,'Total 2023'!J89,'Total 2023'!P89,'Total 2023'!Q89)</f>
        <v>5.4025456962435774</v>
      </c>
    </row>
    <row r="5" spans="1:28" x14ac:dyDescent="0.3">
      <c r="A5" s="143" t="s">
        <v>604</v>
      </c>
      <c r="B5" t="s">
        <v>23</v>
      </c>
      <c r="C5">
        <v>7</v>
      </c>
      <c r="D5" s="134">
        <f>_xlfn.STDEV.P('Total 2023'!U89)</f>
        <v>0</v>
      </c>
    </row>
    <row r="6" spans="1:28" x14ac:dyDescent="0.3">
      <c r="A6" s="143" t="s">
        <v>603</v>
      </c>
      <c r="B6" t="s">
        <v>751</v>
      </c>
      <c r="C6">
        <v>133</v>
      </c>
      <c r="D6" s="134">
        <f>_xlfn.STDEV.P('Total 2023'!C89,'Total 2023'!D89,'Total 2023'!E89,'Total 2023'!F89,'Total 2023'!I89,'Total 2023'!R89,'Total 2023'!S89,'Total 2023'!T89)</f>
        <v>4.414110895752394</v>
      </c>
    </row>
    <row r="7" spans="1:28" x14ac:dyDescent="0.3">
      <c r="A7" s="143" t="s">
        <v>605</v>
      </c>
      <c r="B7" t="s">
        <v>752</v>
      </c>
      <c r="C7">
        <v>79</v>
      </c>
      <c r="D7" s="134">
        <f>_xlfn.STDEV.P('Total 2023'!K89,'Total 2023'!L89,'Total 2023'!M89,'Total 2023'!N89)</f>
        <v>4.3229041164476456</v>
      </c>
    </row>
    <row r="8" spans="1:28" ht="15" thickBot="1" x14ac:dyDescent="0.35">
      <c r="A8" s="144" t="s">
        <v>606</v>
      </c>
      <c r="B8" s="145" t="s">
        <v>9</v>
      </c>
      <c r="C8" s="145">
        <v>14</v>
      </c>
      <c r="D8" s="146">
        <v>0</v>
      </c>
      <c r="S8" s="80"/>
    </row>
    <row r="9" spans="1:28" ht="15" thickBot="1" x14ac:dyDescent="0.35"/>
    <row r="10" spans="1:28" ht="15" thickBot="1" x14ac:dyDescent="0.35">
      <c r="B10" s="141">
        <v>2022</v>
      </c>
      <c r="Q10" s="91"/>
    </row>
    <row r="11" spans="1:28" x14ac:dyDescent="0.3">
      <c r="A11" s="147"/>
      <c r="B11" s="148" t="s">
        <v>609</v>
      </c>
      <c r="C11" s="148"/>
      <c r="D11" s="149"/>
    </row>
    <row r="12" spans="1:28" x14ac:dyDescent="0.3">
      <c r="A12" s="143" t="s">
        <v>602</v>
      </c>
      <c r="B12" t="s">
        <v>611</v>
      </c>
      <c r="C12">
        <f>SUM(22,12,10,27,18,22,10)</f>
        <v>121</v>
      </c>
      <c r="D12" s="134">
        <f>_xlfn.STDEV.P(22,12,10,27,18,22,10)</f>
        <v>6.2498979583506733</v>
      </c>
    </row>
    <row r="13" spans="1:28" x14ac:dyDescent="0.3">
      <c r="A13" s="143" t="s">
        <v>604</v>
      </c>
      <c r="B13" t="s">
        <v>23</v>
      </c>
      <c r="C13">
        <v>7</v>
      </c>
      <c r="D13" s="134">
        <v>0</v>
      </c>
    </row>
    <row r="14" spans="1:28" x14ac:dyDescent="0.3">
      <c r="A14" s="143" t="s">
        <v>603</v>
      </c>
      <c r="B14" t="s">
        <v>608</v>
      </c>
      <c r="C14">
        <v>211</v>
      </c>
      <c r="D14" s="134">
        <f>_xlfn.STDEV.P(30,23,19,28,17,15,12,16,24,26)</f>
        <v>5.7445626465380286</v>
      </c>
    </row>
    <row r="15" spans="1:28" x14ac:dyDescent="0.3">
      <c r="A15" s="143" t="s">
        <v>605</v>
      </c>
      <c r="B15" t="s">
        <v>693</v>
      </c>
      <c r="C15">
        <f>SUM(19,15,18,21,16,18)</f>
        <v>107</v>
      </c>
      <c r="D15" s="134">
        <f>_xlfn.STDEV.P(19,15,18,21,16,18)</f>
        <v>1.9507833184532708</v>
      </c>
    </row>
    <row r="16" spans="1:28" x14ac:dyDescent="0.3">
      <c r="A16" s="143" t="s">
        <v>610</v>
      </c>
      <c r="B16" s="249" t="s">
        <v>753</v>
      </c>
      <c r="C16">
        <v>10</v>
      </c>
      <c r="D16" s="134">
        <v>0</v>
      </c>
    </row>
    <row r="17" spans="1:4" ht="15" thickBot="1" x14ac:dyDescent="0.35">
      <c r="A17" s="144" t="s">
        <v>606</v>
      </c>
      <c r="B17" s="145" t="s">
        <v>9</v>
      </c>
      <c r="C17" s="145">
        <v>17</v>
      </c>
      <c r="D17" s="146">
        <v>0</v>
      </c>
    </row>
    <row r="21" spans="1:4" ht="15" thickBot="1" x14ac:dyDescent="0.35">
      <c r="B21" s="141">
        <v>2023</v>
      </c>
      <c r="C21" t="s">
        <v>779</v>
      </c>
      <c r="D21" t="s">
        <v>597</v>
      </c>
    </row>
    <row r="22" spans="1:4" x14ac:dyDescent="0.3">
      <c r="B22" s="148"/>
    </row>
    <row r="23" spans="1:4" x14ac:dyDescent="0.3">
      <c r="B23" t="s">
        <v>750</v>
      </c>
      <c r="C23">
        <f>SUM('Total 2023'!B86,'Total 2023'!J86,'Total 2023'!P86,'Total 2023'!Q86)</f>
        <v>984</v>
      </c>
      <c r="D23">
        <f>_xlfn.STDEV.P('Total 2023'!P86,'Total 2023'!Q86,'Total 2023'!J86,'Total 2023'!B86)</f>
        <v>124.86993232960447</v>
      </c>
    </row>
    <row r="24" spans="1:4" x14ac:dyDescent="0.3">
      <c r="B24" t="s">
        <v>23</v>
      </c>
      <c r="C24">
        <v>32</v>
      </c>
      <c r="D24">
        <v>0</v>
      </c>
    </row>
    <row r="25" spans="1:4" x14ac:dyDescent="0.3">
      <c r="B25" t="s">
        <v>751</v>
      </c>
      <c r="C25">
        <f>SUM('Total 2023'!C86,'Total 2023'!D86,'Total 2023'!E86,'Total 2023'!F86,'Total 2023'!I86,'Total 2023'!R86,'Total 2023'!S86,'Total 2023'!T86)</f>
        <v>1885</v>
      </c>
      <c r="D25">
        <f>_xlfn.STDEV.P('Total 2023'!C86,'Total 2023'!D86,'Total 2023'!E86,'Total 2023'!F86,'Total 2023'!I86,'Total 2023'!R86,'Total 2023'!S86,'Total 2023'!T86)</f>
        <v>188.90866675459864</v>
      </c>
    </row>
    <row r="26" spans="1:4" x14ac:dyDescent="0.3">
      <c r="B26" t="s">
        <v>752</v>
      </c>
      <c r="C26">
        <f>SUM('Total 2023'!K86,'Total 2023'!L86,'Total 2023'!M86,'Total 2023'!N86)</f>
        <v>907</v>
      </c>
      <c r="D26">
        <f>_xlfn.STDEV.P('Total 2023'!K86,'Total 2023'!L86,'Total 2023'!M86,'Total 2023'!N86)</f>
        <v>78.699984116898023</v>
      </c>
    </row>
    <row r="27" spans="1:4" ht="15" thickBot="1" x14ac:dyDescent="0.35">
      <c r="B27" s="145" t="s">
        <v>9</v>
      </c>
      <c r="C27">
        <v>282</v>
      </c>
      <c r="D27">
        <v>0</v>
      </c>
    </row>
    <row r="29" spans="1:4" ht="15" thickBot="1" x14ac:dyDescent="0.35">
      <c r="B29" s="141">
        <v>2022</v>
      </c>
    </row>
    <row r="30" spans="1:4" x14ac:dyDescent="0.3">
      <c r="B30" s="148" t="s">
        <v>609</v>
      </c>
    </row>
    <row r="31" spans="1:4" x14ac:dyDescent="0.3">
      <c r="B31" t="s">
        <v>611</v>
      </c>
      <c r="C31">
        <v>1752</v>
      </c>
      <c r="D31">
        <v>108.640579</v>
      </c>
    </row>
    <row r="32" spans="1:4" x14ac:dyDescent="0.3">
      <c r="B32" t="s">
        <v>23</v>
      </c>
      <c r="C32">
        <v>174</v>
      </c>
      <c r="D32">
        <v>0</v>
      </c>
    </row>
    <row r="33" spans="2:4" x14ac:dyDescent="0.3">
      <c r="B33" t="s">
        <v>608</v>
      </c>
      <c r="C33">
        <v>3072</v>
      </c>
      <c r="D33">
        <v>319.76141100000001</v>
      </c>
    </row>
    <row r="34" spans="2:4" x14ac:dyDescent="0.3">
      <c r="B34" t="s">
        <v>693</v>
      </c>
      <c r="C34">
        <v>1201</v>
      </c>
      <c r="D34">
        <v>90.821100099999995</v>
      </c>
    </row>
    <row r="35" spans="2:4" x14ac:dyDescent="0.3">
      <c r="B35" s="249" t="s">
        <v>753</v>
      </c>
      <c r="C35">
        <v>146</v>
      </c>
      <c r="D35">
        <v>0</v>
      </c>
    </row>
    <row r="36" spans="2:4" ht="15" thickBot="1" x14ac:dyDescent="0.35">
      <c r="B36" s="145" t="s">
        <v>9</v>
      </c>
      <c r="C36">
        <v>283</v>
      </c>
      <c r="D36">
        <v>0</v>
      </c>
    </row>
  </sheetData>
  <mergeCells count="6">
    <mergeCell ref="T1:V1"/>
    <mergeCell ref="Q1:S1"/>
    <mergeCell ref="K1:M1"/>
    <mergeCell ref="N1:P1"/>
    <mergeCell ref="Z1:AB1"/>
    <mergeCell ref="W1:Y1"/>
  </mergeCells>
  <pageMargins left="0.7" right="0.7" top="0.78740157499999996" bottom="0.78740157499999996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50DF8D-52FA-4E4D-94DF-FD2E7C72D063}">
  <dimension ref="B1:T47"/>
  <sheetViews>
    <sheetView tabSelected="1" workbookViewId="0">
      <selection activeCell="T47" sqref="B1:T47"/>
    </sheetView>
  </sheetViews>
  <sheetFormatPr baseColWidth="10" defaultRowHeight="14.4" x14ac:dyDescent="0.3"/>
  <cols>
    <col min="2" max="2" width="24.5546875" bestFit="1" customWidth="1"/>
    <col min="3" max="3" width="12.33203125" bestFit="1" customWidth="1"/>
    <col min="6" max="8" width="12.33203125" bestFit="1" customWidth="1"/>
    <col min="9" max="9" width="13.77734375" bestFit="1" customWidth="1"/>
    <col min="12" max="12" width="12.33203125" bestFit="1" customWidth="1"/>
    <col min="13" max="15" width="13.77734375" bestFit="1" customWidth="1"/>
    <col min="17" max="19" width="12.33203125" bestFit="1" customWidth="1"/>
    <col min="20" max="20" width="13.77734375" bestFit="1" customWidth="1"/>
  </cols>
  <sheetData>
    <row r="1" spans="2:20" x14ac:dyDescent="0.3">
      <c r="B1" s="336"/>
      <c r="C1" s="336" t="s">
        <v>603</v>
      </c>
      <c r="D1" s="336" t="s">
        <v>602</v>
      </c>
      <c r="E1" s="336" t="s">
        <v>602</v>
      </c>
      <c r="F1" s="336" t="s">
        <v>603</v>
      </c>
      <c r="G1" s="336" t="s">
        <v>603</v>
      </c>
      <c r="H1" s="336" t="s">
        <v>603</v>
      </c>
      <c r="I1" t="s">
        <v>605</v>
      </c>
      <c r="J1" s="336" t="s">
        <v>602</v>
      </c>
      <c r="K1" s="336" t="s">
        <v>602</v>
      </c>
      <c r="L1" s="336" t="s">
        <v>603</v>
      </c>
      <c r="M1" t="s">
        <v>605</v>
      </c>
      <c r="N1" t="s">
        <v>605</v>
      </c>
      <c r="O1" t="s">
        <v>605</v>
      </c>
      <c r="P1" t="s">
        <v>684</v>
      </c>
      <c r="Q1" s="336" t="s">
        <v>603</v>
      </c>
      <c r="R1" s="336" t="s">
        <v>603</v>
      </c>
      <c r="S1" s="336" t="s">
        <v>603</v>
      </c>
      <c r="T1" s="336" t="s">
        <v>604</v>
      </c>
    </row>
    <row r="2" spans="2:20" x14ac:dyDescent="0.3">
      <c r="B2" s="141" t="s">
        <v>746</v>
      </c>
      <c r="C2" t="s">
        <v>11</v>
      </c>
      <c r="D2" t="s">
        <v>12</v>
      </c>
      <c r="E2" t="s">
        <v>4</v>
      </c>
      <c r="F2" t="s">
        <v>20</v>
      </c>
      <c r="G2" t="s">
        <v>6</v>
      </c>
      <c r="H2" t="s">
        <v>5</v>
      </c>
      <c r="I2" t="s">
        <v>13</v>
      </c>
      <c r="J2" t="s">
        <v>19</v>
      </c>
      <c r="K2" t="s">
        <v>18</v>
      </c>
      <c r="L2" t="s">
        <v>7</v>
      </c>
      <c r="M2" t="s">
        <v>15</v>
      </c>
      <c r="N2" t="s">
        <v>14</v>
      </c>
      <c r="O2" t="s">
        <v>16</v>
      </c>
      <c r="P2" t="s">
        <v>9</v>
      </c>
      <c r="Q2" t="s">
        <v>8</v>
      </c>
      <c r="R2" t="s">
        <v>21</v>
      </c>
      <c r="S2" t="s">
        <v>22</v>
      </c>
      <c r="T2" t="s">
        <v>23</v>
      </c>
    </row>
    <row r="4" spans="2:20" x14ac:dyDescent="0.3">
      <c r="B4" s="141" t="s">
        <v>718</v>
      </c>
    </row>
    <row r="5" spans="2:20" x14ac:dyDescent="0.3">
      <c r="B5" s="199" t="s">
        <v>71</v>
      </c>
      <c r="C5">
        <v>12</v>
      </c>
      <c r="D5">
        <v>1</v>
      </c>
      <c r="E5">
        <v>4</v>
      </c>
      <c r="F5">
        <v>1</v>
      </c>
      <c r="H5">
        <v>34</v>
      </c>
      <c r="I5">
        <v>51</v>
      </c>
      <c r="J5">
        <v>102</v>
      </c>
      <c r="K5">
        <v>170</v>
      </c>
      <c r="L5">
        <v>13</v>
      </c>
      <c r="M5">
        <v>5</v>
      </c>
      <c r="N5">
        <v>38</v>
      </c>
      <c r="O5">
        <v>133</v>
      </c>
      <c r="P5">
        <v>36</v>
      </c>
      <c r="Q5">
        <v>3</v>
      </c>
      <c r="R5">
        <v>5</v>
      </c>
      <c r="S5">
        <v>48</v>
      </c>
    </row>
    <row r="6" spans="2:20" x14ac:dyDescent="0.3">
      <c r="B6" s="199" t="s">
        <v>79</v>
      </c>
      <c r="C6">
        <v>2</v>
      </c>
      <c r="D6">
        <v>9</v>
      </c>
      <c r="E6">
        <v>8</v>
      </c>
      <c r="F6">
        <v>1</v>
      </c>
      <c r="G6">
        <v>5</v>
      </c>
      <c r="H6">
        <v>7</v>
      </c>
      <c r="I6">
        <v>10</v>
      </c>
      <c r="J6">
        <v>15</v>
      </c>
      <c r="K6">
        <v>34</v>
      </c>
      <c r="L6">
        <v>4</v>
      </c>
      <c r="M6">
        <v>1</v>
      </c>
      <c r="O6">
        <v>1</v>
      </c>
      <c r="P6">
        <v>1</v>
      </c>
      <c r="Q6">
        <v>1</v>
      </c>
    </row>
    <row r="7" spans="2:20" x14ac:dyDescent="0.3">
      <c r="B7" s="199" t="s">
        <v>53</v>
      </c>
      <c r="D7">
        <v>2</v>
      </c>
      <c r="E7">
        <v>15</v>
      </c>
      <c r="F7">
        <v>2</v>
      </c>
      <c r="G7">
        <v>5</v>
      </c>
      <c r="I7">
        <v>27</v>
      </c>
      <c r="K7">
        <v>2</v>
      </c>
      <c r="L7">
        <v>21</v>
      </c>
      <c r="M7">
        <v>3</v>
      </c>
      <c r="N7">
        <v>13</v>
      </c>
      <c r="O7">
        <v>7</v>
      </c>
      <c r="P7">
        <v>76</v>
      </c>
      <c r="Q7">
        <v>50</v>
      </c>
      <c r="R7">
        <v>15</v>
      </c>
      <c r="S7">
        <v>25</v>
      </c>
      <c r="T7">
        <v>22</v>
      </c>
    </row>
    <row r="8" spans="2:20" x14ac:dyDescent="0.3">
      <c r="B8" s="199" t="s">
        <v>54</v>
      </c>
      <c r="D8">
        <v>5</v>
      </c>
      <c r="E8">
        <v>6</v>
      </c>
      <c r="F8">
        <v>2</v>
      </c>
      <c r="G8">
        <v>25</v>
      </c>
      <c r="I8">
        <v>6</v>
      </c>
      <c r="L8">
        <v>7</v>
      </c>
      <c r="M8">
        <v>33</v>
      </c>
      <c r="N8">
        <v>11</v>
      </c>
      <c r="O8">
        <v>47</v>
      </c>
      <c r="P8">
        <v>30</v>
      </c>
      <c r="Q8">
        <v>135</v>
      </c>
      <c r="R8">
        <v>14</v>
      </c>
      <c r="S8">
        <v>35</v>
      </c>
      <c r="T8">
        <v>4</v>
      </c>
    </row>
    <row r="9" spans="2:20" x14ac:dyDescent="0.3">
      <c r="B9" s="199" t="s">
        <v>35</v>
      </c>
      <c r="C9">
        <v>1</v>
      </c>
      <c r="E9">
        <v>3</v>
      </c>
      <c r="F9">
        <v>6</v>
      </c>
      <c r="G9">
        <v>40</v>
      </c>
      <c r="I9">
        <v>10</v>
      </c>
      <c r="K9">
        <v>1</v>
      </c>
      <c r="L9">
        <v>1</v>
      </c>
      <c r="M9">
        <v>20</v>
      </c>
      <c r="O9">
        <v>2</v>
      </c>
      <c r="P9">
        <v>1</v>
      </c>
      <c r="Q9">
        <v>4</v>
      </c>
    </row>
    <row r="10" spans="2:20" x14ac:dyDescent="0.3">
      <c r="B10" s="199"/>
    </row>
    <row r="11" spans="2:20" x14ac:dyDescent="0.3">
      <c r="B11" s="199" t="s">
        <v>26</v>
      </c>
      <c r="C11">
        <v>75</v>
      </c>
      <c r="D11">
        <v>13</v>
      </c>
      <c r="E11">
        <v>62</v>
      </c>
      <c r="F11">
        <v>65</v>
      </c>
      <c r="G11">
        <v>3</v>
      </c>
      <c r="H11">
        <v>9</v>
      </c>
      <c r="I11">
        <v>4</v>
      </c>
      <c r="J11">
        <v>9</v>
      </c>
      <c r="K11">
        <v>38</v>
      </c>
      <c r="L11">
        <v>5</v>
      </c>
      <c r="O11">
        <v>1</v>
      </c>
    </row>
    <row r="12" spans="2:20" x14ac:dyDescent="0.3">
      <c r="B12" s="199" t="s">
        <v>87</v>
      </c>
      <c r="C12">
        <v>3</v>
      </c>
      <c r="D12">
        <v>5</v>
      </c>
      <c r="E12">
        <v>14</v>
      </c>
      <c r="F12">
        <v>2</v>
      </c>
      <c r="H12">
        <v>1</v>
      </c>
      <c r="I12">
        <v>2</v>
      </c>
      <c r="J12">
        <v>1</v>
      </c>
      <c r="K12">
        <v>1</v>
      </c>
    </row>
    <row r="13" spans="2:20" x14ac:dyDescent="0.3">
      <c r="B13" s="199" t="s">
        <v>42</v>
      </c>
      <c r="C13">
        <v>10</v>
      </c>
      <c r="D13">
        <v>1</v>
      </c>
      <c r="F13">
        <v>2</v>
      </c>
      <c r="H13">
        <v>1</v>
      </c>
      <c r="I13">
        <v>18</v>
      </c>
      <c r="J13">
        <v>2</v>
      </c>
      <c r="K13">
        <v>14</v>
      </c>
    </row>
    <row r="14" spans="2:20" x14ac:dyDescent="0.3">
      <c r="B14" s="199" t="s">
        <v>62</v>
      </c>
      <c r="C14">
        <v>9</v>
      </c>
      <c r="D14">
        <v>6</v>
      </c>
      <c r="G14">
        <v>4</v>
      </c>
      <c r="I14">
        <v>2</v>
      </c>
      <c r="J14">
        <v>6</v>
      </c>
      <c r="K14">
        <v>1</v>
      </c>
      <c r="N14">
        <v>1</v>
      </c>
      <c r="S14">
        <v>2</v>
      </c>
    </row>
    <row r="15" spans="2:20" x14ac:dyDescent="0.3">
      <c r="B15" s="199" t="s">
        <v>45</v>
      </c>
      <c r="C15">
        <v>3</v>
      </c>
      <c r="F15">
        <v>8</v>
      </c>
      <c r="H15">
        <v>8</v>
      </c>
      <c r="I15">
        <v>10</v>
      </c>
      <c r="J15">
        <v>1</v>
      </c>
      <c r="K15">
        <v>4</v>
      </c>
      <c r="M15">
        <v>1</v>
      </c>
      <c r="O15">
        <v>1</v>
      </c>
    </row>
    <row r="16" spans="2:20" x14ac:dyDescent="0.3">
      <c r="B16" s="199" t="s">
        <v>88</v>
      </c>
      <c r="D16">
        <v>4</v>
      </c>
      <c r="E16">
        <v>7</v>
      </c>
      <c r="F16">
        <v>5</v>
      </c>
      <c r="G16">
        <v>7</v>
      </c>
      <c r="I16">
        <v>1</v>
      </c>
      <c r="K16">
        <v>1</v>
      </c>
      <c r="O16">
        <v>1</v>
      </c>
      <c r="Q16">
        <v>1</v>
      </c>
    </row>
    <row r="17" spans="2:19" x14ac:dyDescent="0.3">
      <c r="B17" s="199" t="s">
        <v>719</v>
      </c>
      <c r="D17">
        <v>3</v>
      </c>
      <c r="E17">
        <v>7</v>
      </c>
      <c r="G17">
        <v>3</v>
      </c>
      <c r="I17">
        <v>8</v>
      </c>
      <c r="J17">
        <v>3</v>
      </c>
      <c r="K17">
        <v>4</v>
      </c>
      <c r="Q17">
        <v>3</v>
      </c>
    </row>
    <row r="18" spans="2:19" x14ac:dyDescent="0.3">
      <c r="B18" s="199"/>
    </row>
    <row r="19" spans="2:19" x14ac:dyDescent="0.3">
      <c r="B19" s="199" t="s">
        <v>29</v>
      </c>
      <c r="C19">
        <v>3</v>
      </c>
      <c r="E19">
        <v>3</v>
      </c>
      <c r="F19">
        <v>9</v>
      </c>
      <c r="L19">
        <v>1</v>
      </c>
      <c r="M19">
        <v>3</v>
      </c>
      <c r="R19">
        <v>1</v>
      </c>
      <c r="S19">
        <v>1</v>
      </c>
    </row>
    <row r="20" spans="2:19" x14ac:dyDescent="0.3">
      <c r="B20" s="199" t="s">
        <v>50</v>
      </c>
      <c r="C20">
        <v>5</v>
      </c>
      <c r="D20">
        <v>2</v>
      </c>
      <c r="E20">
        <v>1</v>
      </c>
      <c r="M20">
        <v>1</v>
      </c>
    </row>
    <row r="21" spans="2:19" x14ac:dyDescent="0.3">
      <c r="B21" s="199" t="s">
        <v>720</v>
      </c>
      <c r="C21">
        <v>1</v>
      </c>
      <c r="E21">
        <v>24</v>
      </c>
      <c r="G21">
        <v>22</v>
      </c>
      <c r="H21">
        <v>51</v>
      </c>
      <c r="I21">
        <v>1</v>
      </c>
      <c r="L21">
        <v>3</v>
      </c>
    </row>
    <row r="22" spans="2:19" x14ac:dyDescent="0.3">
      <c r="B22" s="199" t="s">
        <v>30</v>
      </c>
      <c r="F22">
        <v>3</v>
      </c>
      <c r="G22">
        <v>4</v>
      </c>
      <c r="H22">
        <v>1</v>
      </c>
      <c r="I22">
        <v>1</v>
      </c>
      <c r="M22">
        <v>3</v>
      </c>
      <c r="S22">
        <v>3</v>
      </c>
    </row>
    <row r="23" spans="2:19" x14ac:dyDescent="0.3">
      <c r="B23" s="199" t="s">
        <v>69</v>
      </c>
      <c r="E23">
        <v>2</v>
      </c>
      <c r="G23">
        <v>14</v>
      </c>
      <c r="H23">
        <v>10</v>
      </c>
      <c r="L23">
        <v>3</v>
      </c>
    </row>
    <row r="24" spans="2:19" x14ac:dyDescent="0.3">
      <c r="B24" s="199" t="s">
        <v>89</v>
      </c>
      <c r="E24">
        <v>3</v>
      </c>
      <c r="F24">
        <v>1</v>
      </c>
      <c r="G24">
        <v>1</v>
      </c>
      <c r="H24">
        <v>6</v>
      </c>
    </row>
    <row r="25" spans="2:19" x14ac:dyDescent="0.3">
      <c r="B25" s="199"/>
    </row>
    <row r="26" spans="2:19" x14ac:dyDescent="0.3">
      <c r="B26" s="199" t="s">
        <v>68</v>
      </c>
      <c r="J26">
        <v>1</v>
      </c>
      <c r="K26">
        <v>2</v>
      </c>
      <c r="O26">
        <v>1</v>
      </c>
      <c r="P26">
        <v>1</v>
      </c>
    </row>
    <row r="27" spans="2:19" x14ac:dyDescent="0.3">
      <c r="B27" s="199" t="s">
        <v>73</v>
      </c>
      <c r="I27">
        <v>2</v>
      </c>
      <c r="K27">
        <v>2</v>
      </c>
      <c r="M27">
        <v>5</v>
      </c>
      <c r="Q27">
        <v>10</v>
      </c>
    </row>
    <row r="28" spans="2:19" x14ac:dyDescent="0.3">
      <c r="B28" s="199" t="s">
        <v>41</v>
      </c>
      <c r="C28">
        <v>1</v>
      </c>
      <c r="J28">
        <v>9</v>
      </c>
      <c r="K28">
        <v>2</v>
      </c>
    </row>
    <row r="29" spans="2:19" x14ac:dyDescent="0.3">
      <c r="B29" s="199" t="s">
        <v>47</v>
      </c>
      <c r="E29">
        <v>1</v>
      </c>
      <c r="J29">
        <v>2</v>
      </c>
      <c r="K29">
        <v>21</v>
      </c>
    </row>
    <row r="30" spans="2:19" x14ac:dyDescent="0.3">
      <c r="B30" s="199" t="s">
        <v>37</v>
      </c>
      <c r="J30">
        <v>8</v>
      </c>
      <c r="K30">
        <v>27</v>
      </c>
    </row>
    <row r="31" spans="2:19" x14ac:dyDescent="0.3">
      <c r="B31" s="199" t="s">
        <v>46</v>
      </c>
      <c r="H31">
        <v>3</v>
      </c>
      <c r="J31">
        <v>4</v>
      </c>
      <c r="K31">
        <v>2</v>
      </c>
    </row>
    <row r="32" spans="2:19" x14ac:dyDescent="0.3">
      <c r="B32" s="199" t="s">
        <v>60</v>
      </c>
      <c r="J32">
        <v>47</v>
      </c>
      <c r="K32">
        <v>38</v>
      </c>
    </row>
    <row r="33" spans="2:20" x14ac:dyDescent="0.3">
      <c r="B33" s="199" t="s">
        <v>104</v>
      </c>
      <c r="J33">
        <v>2</v>
      </c>
      <c r="K33">
        <v>2</v>
      </c>
    </row>
    <row r="34" spans="2:20" x14ac:dyDescent="0.3">
      <c r="B34" s="199" t="s">
        <v>56</v>
      </c>
      <c r="D34">
        <v>1</v>
      </c>
      <c r="F34">
        <v>5</v>
      </c>
      <c r="H34">
        <v>1</v>
      </c>
      <c r="J34">
        <v>15</v>
      </c>
      <c r="K34">
        <v>6</v>
      </c>
      <c r="L34">
        <v>19</v>
      </c>
    </row>
    <row r="35" spans="2:20" x14ac:dyDescent="0.3">
      <c r="B35" s="199" t="s">
        <v>59</v>
      </c>
      <c r="C35">
        <v>2</v>
      </c>
      <c r="G35">
        <v>59</v>
      </c>
      <c r="J35">
        <v>10</v>
      </c>
      <c r="K35">
        <v>11</v>
      </c>
      <c r="L35">
        <v>32</v>
      </c>
    </row>
    <row r="36" spans="2:20" x14ac:dyDescent="0.3">
      <c r="B36" s="199"/>
    </row>
    <row r="37" spans="2:20" x14ac:dyDescent="0.3">
      <c r="B37" s="199" t="s">
        <v>72</v>
      </c>
      <c r="H37">
        <v>3</v>
      </c>
      <c r="I37">
        <v>5</v>
      </c>
      <c r="J37">
        <v>2</v>
      </c>
      <c r="K37">
        <v>4</v>
      </c>
      <c r="L37">
        <v>1</v>
      </c>
      <c r="M37">
        <v>60</v>
      </c>
      <c r="N37">
        <v>9</v>
      </c>
      <c r="O37">
        <v>26</v>
      </c>
      <c r="P37">
        <v>3</v>
      </c>
      <c r="Q37">
        <v>3</v>
      </c>
    </row>
    <row r="38" spans="2:20" x14ac:dyDescent="0.3">
      <c r="B38" s="199" t="s">
        <v>39</v>
      </c>
      <c r="G38">
        <v>9</v>
      </c>
      <c r="H38">
        <v>1</v>
      </c>
      <c r="I38">
        <v>8</v>
      </c>
      <c r="L38">
        <v>4</v>
      </c>
      <c r="M38">
        <v>2</v>
      </c>
      <c r="N38">
        <v>2</v>
      </c>
      <c r="O38">
        <v>1</v>
      </c>
      <c r="P38">
        <v>3</v>
      </c>
      <c r="Q38">
        <v>7</v>
      </c>
    </row>
    <row r="39" spans="2:20" x14ac:dyDescent="0.3">
      <c r="B39" s="199" t="s">
        <v>74</v>
      </c>
      <c r="G39">
        <v>2</v>
      </c>
      <c r="H39">
        <v>1</v>
      </c>
      <c r="I39">
        <v>2</v>
      </c>
      <c r="J39">
        <v>1</v>
      </c>
      <c r="L39">
        <v>1</v>
      </c>
      <c r="M39">
        <v>58</v>
      </c>
      <c r="N39">
        <v>53</v>
      </c>
      <c r="O39">
        <v>21</v>
      </c>
      <c r="P39">
        <v>5</v>
      </c>
    </row>
    <row r="40" spans="2:20" x14ac:dyDescent="0.3">
      <c r="B40" s="199"/>
    </row>
    <row r="41" spans="2:20" x14ac:dyDescent="0.3">
      <c r="B41" s="199" t="s">
        <v>67</v>
      </c>
      <c r="M41">
        <v>1</v>
      </c>
      <c r="N41">
        <v>11</v>
      </c>
      <c r="O41">
        <v>75</v>
      </c>
      <c r="P41">
        <v>1</v>
      </c>
      <c r="R41">
        <v>11</v>
      </c>
    </row>
    <row r="42" spans="2:20" x14ac:dyDescent="0.3">
      <c r="B42" s="199" t="s">
        <v>721</v>
      </c>
      <c r="K42">
        <v>2</v>
      </c>
      <c r="M42">
        <v>18</v>
      </c>
      <c r="N42">
        <v>1</v>
      </c>
      <c r="O42">
        <v>7</v>
      </c>
    </row>
    <row r="43" spans="2:20" x14ac:dyDescent="0.3">
      <c r="B43" s="199" t="s">
        <v>52</v>
      </c>
      <c r="M43">
        <v>9</v>
      </c>
      <c r="N43">
        <v>1</v>
      </c>
      <c r="O43">
        <v>8</v>
      </c>
    </row>
    <row r="44" spans="2:20" x14ac:dyDescent="0.3">
      <c r="B44" s="199" t="s">
        <v>66</v>
      </c>
      <c r="M44">
        <v>4</v>
      </c>
      <c r="N44">
        <v>3</v>
      </c>
      <c r="O44">
        <v>2</v>
      </c>
    </row>
    <row r="45" spans="2:20" x14ac:dyDescent="0.3">
      <c r="B45" s="199"/>
    </row>
    <row r="46" spans="2:20" x14ac:dyDescent="0.3">
      <c r="B46" s="199" t="s">
        <v>40</v>
      </c>
      <c r="E46">
        <v>2</v>
      </c>
      <c r="G46">
        <v>1</v>
      </c>
      <c r="K46">
        <v>1</v>
      </c>
      <c r="O46">
        <v>1</v>
      </c>
      <c r="P46">
        <v>3</v>
      </c>
      <c r="Q46">
        <v>2</v>
      </c>
      <c r="S46">
        <v>1</v>
      </c>
    </row>
    <row r="47" spans="2:20" x14ac:dyDescent="0.3">
      <c r="B47" s="199" t="s">
        <v>25</v>
      </c>
      <c r="E47">
        <v>1</v>
      </c>
      <c r="P47">
        <v>110</v>
      </c>
      <c r="Q47">
        <v>3</v>
      </c>
      <c r="R47">
        <v>2</v>
      </c>
      <c r="S47">
        <v>38</v>
      </c>
      <c r="T47">
        <v>2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069CF-615A-48C7-954C-D111340914BD}">
  <dimension ref="A1:AC125"/>
  <sheetViews>
    <sheetView zoomScale="69" zoomScaleNormal="69" workbookViewId="0">
      <pane xSplit="1" ySplit="4" topLeftCell="P95" activePane="bottomRight" state="frozen"/>
      <selection pane="topRight" activeCell="B1" sqref="B1"/>
      <selection pane="bottomLeft" activeCell="A5" sqref="A5"/>
      <selection pane="bottomRight" activeCell="C32" sqref="C32"/>
    </sheetView>
  </sheetViews>
  <sheetFormatPr baseColWidth="10" defaultRowHeight="14.4" x14ac:dyDescent="0.3"/>
  <cols>
    <col min="1" max="1" width="31.88671875" customWidth="1"/>
    <col min="24" max="24" width="25.33203125" customWidth="1"/>
    <col min="25" max="25" width="27.33203125" customWidth="1"/>
    <col min="26" max="26" width="34.33203125" customWidth="1"/>
    <col min="27" max="27" width="24.88671875" customWidth="1"/>
    <col min="28" max="28" width="24.109375" customWidth="1"/>
  </cols>
  <sheetData>
    <row r="1" spans="1:29" ht="21" x14ac:dyDescent="0.4">
      <c r="A1" s="1" t="s">
        <v>505</v>
      </c>
    </row>
    <row r="2" spans="1:29" ht="15" thickBot="1" x14ac:dyDescent="0.35"/>
    <row r="3" spans="1:29" ht="18.600000000000001" thickTop="1" x14ac:dyDescent="0.3">
      <c r="A3" s="2" t="s">
        <v>0</v>
      </c>
      <c r="B3" s="268" t="s">
        <v>1</v>
      </c>
      <c r="C3" s="269"/>
      <c r="D3" s="269"/>
      <c r="E3" s="269"/>
      <c r="F3" s="269"/>
      <c r="G3" s="269"/>
      <c r="H3" s="270"/>
      <c r="I3" s="271" t="s">
        <v>2</v>
      </c>
      <c r="J3" s="269"/>
      <c r="K3" s="269"/>
      <c r="L3" s="269"/>
      <c r="M3" s="269"/>
      <c r="N3" s="269"/>
      <c r="O3" s="270"/>
      <c r="P3" s="271" t="s">
        <v>3</v>
      </c>
      <c r="Q3" s="269"/>
      <c r="R3" s="269"/>
      <c r="S3" s="269"/>
      <c r="T3" s="269"/>
      <c r="U3" s="269"/>
      <c r="V3" s="270"/>
    </row>
    <row r="4" spans="1:29" ht="15" thickBot="1" x14ac:dyDescent="0.35">
      <c r="A4" s="25"/>
      <c r="B4" s="3" t="s">
        <v>4</v>
      </c>
      <c r="C4" s="4" t="s">
        <v>5</v>
      </c>
      <c r="D4" s="4" t="s">
        <v>6</v>
      </c>
      <c r="E4" s="4" t="s">
        <v>7</v>
      </c>
      <c r="F4" s="4" t="s">
        <v>8</v>
      </c>
      <c r="G4" s="4" t="s">
        <v>9</v>
      </c>
      <c r="H4" s="5" t="s">
        <v>10</v>
      </c>
      <c r="I4" s="250" t="s">
        <v>11</v>
      </c>
      <c r="J4" s="4" t="s">
        <v>12</v>
      </c>
      <c r="K4" s="4" t="s">
        <v>13</v>
      </c>
      <c r="L4" s="4" t="s">
        <v>14</v>
      </c>
      <c r="M4" s="4" t="s">
        <v>15</v>
      </c>
      <c r="N4" s="4" t="s">
        <v>16</v>
      </c>
      <c r="O4" s="5" t="s">
        <v>17</v>
      </c>
      <c r="P4" s="6" t="s">
        <v>18</v>
      </c>
      <c r="Q4" s="4" t="s">
        <v>19</v>
      </c>
      <c r="R4" s="4" t="s">
        <v>20</v>
      </c>
      <c r="S4" s="4" t="s">
        <v>21</v>
      </c>
      <c r="T4" s="4" t="s">
        <v>22</v>
      </c>
      <c r="U4" s="4" t="s">
        <v>23</v>
      </c>
      <c r="V4" s="30" t="s">
        <v>24</v>
      </c>
      <c r="AC4" s="225"/>
    </row>
    <row r="5" spans="1:29" ht="15.6" thickTop="1" thickBot="1" x14ac:dyDescent="0.35">
      <c r="A5" s="26" t="s">
        <v>25</v>
      </c>
      <c r="B5" s="7">
        <f>SUM('1.:6.'!B5)</f>
        <v>1</v>
      </c>
      <c r="C5" s="8"/>
      <c r="D5" s="8"/>
      <c r="E5" s="8"/>
      <c r="F5" s="8">
        <f>SUM('1.:6.'!F5)</f>
        <v>3</v>
      </c>
      <c r="G5" s="9">
        <f>SUM('1.:6.'!G5)</f>
        <v>110</v>
      </c>
      <c r="H5" s="136">
        <f>SUM(Tabelle2567892[[#This Row],[Spalte2]:[Spalte7]])</f>
        <v>114</v>
      </c>
      <c r="I5" s="251"/>
      <c r="J5" s="12"/>
      <c r="K5" s="13"/>
      <c r="L5" s="13"/>
      <c r="M5" s="13"/>
      <c r="N5" s="14"/>
      <c r="O5" s="135"/>
      <c r="P5" s="13"/>
      <c r="Q5" s="13"/>
      <c r="R5" s="13"/>
      <c r="S5" s="13">
        <f>SUM('1.:6.'!S5)</f>
        <v>2</v>
      </c>
      <c r="T5" s="13">
        <f>SUM('1.:6.'!T5)</f>
        <v>38</v>
      </c>
      <c r="U5" s="14">
        <f>SUM('1.:6.'!U5)</f>
        <v>2</v>
      </c>
      <c r="V5" s="136">
        <f>SUM(Tabelle2567892[[#This Row],[Spalte16]:[Spalte21]])</f>
        <v>42</v>
      </c>
    </row>
    <row r="6" spans="1:29" ht="15.6" thickTop="1" thickBot="1" x14ac:dyDescent="0.35">
      <c r="A6" s="27" t="s">
        <v>94</v>
      </c>
      <c r="B6" s="7"/>
      <c r="C6" s="8">
        <f>SUM('1.:6.'!C6)</f>
        <v>1</v>
      </c>
      <c r="D6" s="8"/>
      <c r="E6" s="8"/>
      <c r="F6" s="8"/>
      <c r="G6" s="9"/>
      <c r="H6" s="136">
        <f>SUM(Tabelle2567892[[#This Row],[Spalte2]:[Spalte7]])</f>
        <v>1</v>
      </c>
      <c r="I6" s="11">
        <f>SUM('1.:6.'!I6)</f>
        <v>1</v>
      </c>
      <c r="J6" s="13"/>
      <c r="K6" s="13"/>
      <c r="L6" s="13"/>
      <c r="M6" s="13"/>
      <c r="N6" s="14">
        <f>SUM('1.:6.'!N6)</f>
        <v>1</v>
      </c>
      <c r="O6" s="135">
        <f>SUM('1.:6.'!O6)</f>
        <v>2</v>
      </c>
      <c r="P6" s="13">
        <f>SUM('1.:6.'!P6)</f>
        <v>5</v>
      </c>
      <c r="Q6" s="13"/>
      <c r="R6" s="13"/>
      <c r="S6" s="13"/>
      <c r="T6" s="13"/>
      <c r="U6" s="14"/>
      <c r="V6" s="136">
        <f>SUM(Tabelle2567892[[#This Row],[Spalte16]:[Spalte21]])</f>
        <v>5</v>
      </c>
    </row>
    <row r="7" spans="1:29" ht="15.6" thickTop="1" thickBot="1" x14ac:dyDescent="0.35">
      <c r="A7" s="27" t="s">
        <v>104</v>
      </c>
      <c r="B7" s="7"/>
      <c r="C7" s="8"/>
      <c r="D7" s="8"/>
      <c r="E7" s="8"/>
      <c r="F7" s="8"/>
      <c r="G7" s="9"/>
      <c r="H7" s="136">
        <f>SUM(Tabelle2567892[[#This Row],[Spalte2]:[Spalte7]])</f>
        <v>0</v>
      </c>
      <c r="I7" s="11"/>
      <c r="J7" s="13"/>
      <c r="K7" s="13"/>
      <c r="L7" s="13"/>
      <c r="M7" s="13"/>
      <c r="N7" s="14"/>
      <c r="O7" s="135"/>
      <c r="P7" s="13">
        <f>SUM('1.:6.'!P7)</f>
        <v>2</v>
      </c>
      <c r="Q7" s="13">
        <f>SUM('1.:6.'!Q7)</f>
        <v>2</v>
      </c>
      <c r="R7" s="13"/>
      <c r="S7" s="13"/>
      <c r="T7" s="13"/>
      <c r="U7" s="14"/>
      <c r="V7" s="136">
        <f>SUM(Tabelle2567892[[#This Row],[Spalte16]:[Spalte21]])</f>
        <v>4</v>
      </c>
    </row>
    <row r="8" spans="1:29" ht="15.6" thickTop="1" thickBot="1" x14ac:dyDescent="0.35">
      <c r="A8" s="27" t="s">
        <v>26</v>
      </c>
      <c r="B8" s="7">
        <f>SUM('1.:6.'!B8)</f>
        <v>62</v>
      </c>
      <c r="C8" s="8">
        <f>SUM('1.:6.'!C8)</f>
        <v>9</v>
      </c>
      <c r="D8" s="8">
        <f>SUM('1.:6.'!D8)</f>
        <v>3</v>
      </c>
      <c r="E8" s="8">
        <f>SUM('1.:6.'!E8)</f>
        <v>5</v>
      </c>
      <c r="F8" s="8"/>
      <c r="G8" s="9"/>
      <c r="H8" s="136">
        <f>SUM(Tabelle2567892[[#This Row],[Spalte2]:[Spalte7]])</f>
        <v>79</v>
      </c>
      <c r="I8" s="11">
        <f>SUM('1.:6.'!I8)</f>
        <v>75</v>
      </c>
      <c r="J8" s="13">
        <f>SUM('1.:6.'!J8)</f>
        <v>13</v>
      </c>
      <c r="K8" s="13">
        <f>SUM('1.:6.'!K8)</f>
        <v>4</v>
      </c>
      <c r="L8" s="13"/>
      <c r="M8" s="13"/>
      <c r="N8" s="14">
        <f>SUM('1.:6.'!N8)</f>
        <v>1</v>
      </c>
      <c r="O8" s="135">
        <f>SUM('1.:6.'!O8)</f>
        <v>93</v>
      </c>
      <c r="P8" s="13">
        <f>SUM('1.:6.'!P8)</f>
        <v>38</v>
      </c>
      <c r="Q8" s="13">
        <f>SUM('1.:6.'!Q8)</f>
        <v>9</v>
      </c>
      <c r="R8" s="13">
        <f>SUM('1.:6.'!R8)</f>
        <v>65</v>
      </c>
      <c r="S8" s="13"/>
      <c r="T8" s="13"/>
      <c r="U8" s="14"/>
      <c r="V8" s="136">
        <f>SUM(Tabelle2567892[[#This Row],[Spalte16]:[Spalte21]])</f>
        <v>112</v>
      </c>
    </row>
    <row r="9" spans="1:29" ht="15.6" thickTop="1" thickBot="1" x14ac:dyDescent="0.35">
      <c r="A9" s="27" t="s">
        <v>27</v>
      </c>
      <c r="B9" s="7">
        <f>SUM('1.:6.'!B9)</f>
        <v>1</v>
      </c>
      <c r="C9" s="8"/>
      <c r="D9" s="8"/>
      <c r="E9" s="8"/>
      <c r="F9" s="8"/>
      <c r="G9" s="9"/>
      <c r="H9" s="136">
        <f>SUM(Tabelle2567892[[#This Row],[Spalte2]:[Spalte7]])</f>
        <v>1</v>
      </c>
      <c r="I9" s="11"/>
      <c r="J9" s="13"/>
      <c r="K9" s="13"/>
      <c r="L9" s="13"/>
      <c r="M9" s="13"/>
      <c r="N9" s="14"/>
      <c r="O9" s="135"/>
      <c r="P9" s="13">
        <f>SUM('1.:6.'!P9)</f>
        <v>1</v>
      </c>
      <c r="Q9" s="13"/>
      <c r="R9" s="13"/>
      <c r="S9" s="13"/>
      <c r="T9" s="13"/>
      <c r="U9" s="14"/>
      <c r="V9" s="136">
        <f>SUM(Tabelle2567892[[#This Row],[Spalte16]:[Spalte21]])</f>
        <v>1</v>
      </c>
    </row>
    <row r="10" spans="1:29" ht="15.6" thickTop="1" thickBot="1" x14ac:dyDescent="0.35">
      <c r="A10" s="27" t="s">
        <v>28</v>
      </c>
      <c r="B10" s="7"/>
      <c r="C10" s="8"/>
      <c r="D10" s="8"/>
      <c r="E10" s="8"/>
      <c r="F10" s="8"/>
      <c r="G10" s="9"/>
      <c r="H10" s="136">
        <f>SUM(Tabelle2567892[[#This Row],[Spalte2]:[Spalte7]])</f>
        <v>0</v>
      </c>
      <c r="I10" s="11"/>
      <c r="J10" s="13"/>
      <c r="K10" s="13"/>
      <c r="L10" s="13"/>
      <c r="M10" s="13"/>
      <c r="N10" s="14"/>
      <c r="O10" s="135"/>
      <c r="P10" s="13">
        <f>SUM('1.:6.'!P10)</f>
        <v>9</v>
      </c>
      <c r="Q10" s="13"/>
      <c r="R10" s="13"/>
      <c r="S10" s="13"/>
      <c r="T10" s="13"/>
      <c r="U10" s="14"/>
      <c r="V10" s="136">
        <f>SUM(Tabelle2567892[[#This Row],[Spalte16]:[Spalte21]])</f>
        <v>9</v>
      </c>
    </row>
    <row r="11" spans="1:29" ht="15.6" thickTop="1" thickBot="1" x14ac:dyDescent="0.35">
      <c r="A11" s="27" t="s">
        <v>29</v>
      </c>
      <c r="B11" s="7">
        <f>SUM('1.:6.'!B11)</f>
        <v>3</v>
      </c>
      <c r="C11" s="8"/>
      <c r="D11" s="8"/>
      <c r="E11" s="8">
        <f>SUM('1.:6.'!E11)</f>
        <v>1</v>
      </c>
      <c r="F11" s="8"/>
      <c r="G11" s="9"/>
      <c r="H11" s="136">
        <f>SUM(Tabelle2567892[[#This Row],[Spalte2]:[Spalte7]])</f>
        <v>4</v>
      </c>
      <c r="I11" s="11">
        <f>SUM('1.:6.'!I11)</f>
        <v>3</v>
      </c>
      <c r="J11" s="13"/>
      <c r="K11" s="13"/>
      <c r="L11" s="13"/>
      <c r="M11" s="13">
        <f>SUM('1.:6.'!M11)</f>
        <v>3</v>
      </c>
      <c r="N11" s="14"/>
      <c r="O11" s="135">
        <f>SUM('1.:6.'!O11)</f>
        <v>6</v>
      </c>
      <c r="P11" s="13"/>
      <c r="Q11" s="13"/>
      <c r="R11" s="13">
        <f>SUM('1.:6.'!R11)</f>
        <v>9</v>
      </c>
      <c r="S11" s="13">
        <f>SUM('1.:6.'!S11)</f>
        <v>1</v>
      </c>
      <c r="T11" s="13">
        <f>SUM('1.:6.'!T11)</f>
        <v>1</v>
      </c>
      <c r="U11" s="14"/>
      <c r="V11" s="136">
        <f>SUM(Tabelle2567892[[#This Row],[Spalte16]:[Spalte21]])</f>
        <v>11</v>
      </c>
    </row>
    <row r="12" spans="1:29" ht="15.6" thickTop="1" thickBot="1" x14ac:dyDescent="0.35">
      <c r="A12" s="27" t="s">
        <v>30</v>
      </c>
      <c r="B12" s="7"/>
      <c r="C12" s="8">
        <f>SUM('1.:6.'!C12)</f>
        <v>1</v>
      </c>
      <c r="D12" s="8">
        <f>SUM('1.:6.'!D12)</f>
        <v>4</v>
      </c>
      <c r="E12" s="8"/>
      <c r="F12" s="8"/>
      <c r="G12" s="9"/>
      <c r="H12" s="136">
        <f>SUM(Tabelle2567892[[#This Row],[Spalte2]:[Spalte7]])</f>
        <v>5</v>
      </c>
      <c r="I12" s="11"/>
      <c r="J12" s="13"/>
      <c r="K12" s="13">
        <f>SUM('1.:6.'!K12)</f>
        <v>1</v>
      </c>
      <c r="L12" s="13"/>
      <c r="M12" s="13">
        <f>SUM('1.:6.'!M12)</f>
        <v>3</v>
      </c>
      <c r="N12" s="14"/>
      <c r="O12" s="135">
        <f>SUM('1.:6.'!O12)</f>
        <v>4</v>
      </c>
      <c r="P12" s="13"/>
      <c r="Q12" s="13"/>
      <c r="R12" s="13">
        <f>SUM('1.:6.'!R12)</f>
        <v>3</v>
      </c>
      <c r="S12" s="13"/>
      <c r="T12" s="13">
        <f>SUM('1.:6.'!T12)</f>
        <v>3</v>
      </c>
      <c r="U12" s="14"/>
      <c r="V12" s="136">
        <f>SUM(Tabelle2567892[[#This Row],[Spalte16]:[Spalte21]])</f>
        <v>6</v>
      </c>
    </row>
    <row r="13" spans="1:29" ht="15.6" thickTop="1" thickBot="1" x14ac:dyDescent="0.35">
      <c r="A13" s="27" t="s">
        <v>32</v>
      </c>
      <c r="B13" s="7">
        <f>SUM('1.:6.'!B13)</f>
        <v>2</v>
      </c>
      <c r="C13" s="8"/>
      <c r="D13" s="8">
        <f>SUM('1.:6.'!D13)</f>
        <v>8</v>
      </c>
      <c r="E13" s="8"/>
      <c r="F13" s="8"/>
      <c r="G13" s="9"/>
      <c r="H13" s="136">
        <f>SUM(Tabelle2567892[[#This Row],[Spalte2]:[Spalte7]])</f>
        <v>10</v>
      </c>
      <c r="I13" s="11">
        <f>SUM('1.:6.'!I13)</f>
        <v>1</v>
      </c>
      <c r="J13" s="13"/>
      <c r="K13" s="13"/>
      <c r="L13" s="13"/>
      <c r="M13" s="13"/>
      <c r="N13" s="14">
        <f>SUM('1.:6.'!N13)</f>
        <v>1</v>
      </c>
      <c r="O13" s="135">
        <f>SUM('1.:6.'!O13)</f>
        <v>2</v>
      </c>
      <c r="P13" s="13"/>
      <c r="Q13" s="13"/>
      <c r="R13" s="13"/>
      <c r="S13" s="13"/>
      <c r="T13" s="13"/>
      <c r="U13" s="14"/>
      <c r="V13" s="136"/>
    </row>
    <row r="14" spans="1:29" ht="15.6" thickTop="1" thickBot="1" x14ac:dyDescent="0.35">
      <c r="A14" s="28" t="s">
        <v>33</v>
      </c>
      <c r="B14" s="7"/>
      <c r="C14" s="8"/>
      <c r="D14" s="8">
        <f>SUM('1.:6.'!D14)</f>
        <v>2</v>
      </c>
      <c r="E14" s="8"/>
      <c r="F14" s="8"/>
      <c r="G14" s="9"/>
      <c r="H14" s="136">
        <f>SUM(Tabelle2567892[[#This Row],[Spalte2]:[Spalte7]])</f>
        <v>2</v>
      </c>
      <c r="I14" s="11"/>
      <c r="J14" s="13">
        <f>SUM('1.:6.'!J14)</f>
        <v>5</v>
      </c>
      <c r="K14" s="13"/>
      <c r="L14" s="13"/>
      <c r="M14" s="13"/>
      <c r="N14" s="14"/>
      <c r="O14" s="135">
        <f>SUM('1.:6.'!O14)</f>
        <v>5</v>
      </c>
      <c r="P14" s="13"/>
      <c r="Q14" s="13"/>
      <c r="R14" s="13">
        <f>SUM('1.:6.'!R14)</f>
        <v>1</v>
      </c>
      <c r="S14" s="13"/>
      <c r="T14" s="13"/>
      <c r="U14" s="14"/>
      <c r="V14" s="136">
        <f>SUM(Tabelle2567892[[#This Row],[Spalte16]:[Spalte21]])</f>
        <v>1</v>
      </c>
    </row>
    <row r="15" spans="1:29" ht="15.6" thickTop="1" thickBot="1" x14ac:dyDescent="0.35">
      <c r="A15" s="28" t="s">
        <v>34</v>
      </c>
      <c r="B15" s="7"/>
      <c r="C15" s="8"/>
      <c r="D15" s="8">
        <f>SUM('1.:6.'!D15)</f>
        <v>7</v>
      </c>
      <c r="E15" s="8"/>
      <c r="F15" s="8"/>
      <c r="G15" s="9"/>
      <c r="H15" s="136">
        <f>SUM(Tabelle2567892[[#This Row],[Spalte2]:[Spalte7]])</f>
        <v>7</v>
      </c>
      <c r="I15" s="11"/>
      <c r="J15" s="13"/>
      <c r="K15" s="13">
        <f>SUM('1.:6.'!K15)</f>
        <v>2</v>
      </c>
      <c r="L15" s="13"/>
      <c r="M15" s="13">
        <f>SUM('1.:6.'!M15)</f>
        <v>5</v>
      </c>
      <c r="N15" s="14">
        <f>SUM('1.:6.'!N15)</f>
        <v>1</v>
      </c>
      <c r="O15" s="135">
        <f>SUM('1.:6.'!O15)</f>
        <v>8</v>
      </c>
      <c r="P15" s="13"/>
      <c r="Q15" s="13"/>
      <c r="R15" s="13"/>
      <c r="S15" s="13"/>
      <c r="T15" s="13"/>
      <c r="U15" s="14"/>
      <c r="V15" s="136"/>
    </row>
    <row r="16" spans="1:29" ht="15.6" thickTop="1" thickBot="1" x14ac:dyDescent="0.35">
      <c r="A16" s="28" t="s">
        <v>35</v>
      </c>
      <c r="B16" s="7">
        <f>SUM('1.:6.'!B16)</f>
        <v>3</v>
      </c>
      <c r="C16" s="8"/>
      <c r="D16" s="8">
        <f>SUM('1.:6.'!D16)</f>
        <v>40</v>
      </c>
      <c r="E16" s="8">
        <f>SUM('1.:6.'!E16)</f>
        <v>1</v>
      </c>
      <c r="F16" s="8">
        <f>SUM('1.:6.'!F16)</f>
        <v>4</v>
      </c>
      <c r="G16" s="9">
        <f>SUM('1.:6.'!G16)</f>
        <v>1</v>
      </c>
      <c r="H16" s="136">
        <f>SUM(Tabelle2567892[[#This Row],[Spalte2]:[Spalte7]])</f>
        <v>49</v>
      </c>
      <c r="I16" s="11">
        <f>SUM('1.:6.'!I16)</f>
        <v>1</v>
      </c>
      <c r="J16" s="13"/>
      <c r="K16" s="13">
        <f>SUM('1.:6.'!K16)</f>
        <v>10</v>
      </c>
      <c r="L16" s="13"/>
      <c r="M16" s="13">
        <f>SUM('1.:6.'!M16)</f>
        <v>20</v>
      </c>
      <c r="N16" s="14">
        <f>SUM('1.:6.'!N16)</f>
        <v>2</v>
      </c>
      <c r="O16" s="135">
        <f>SUM('1.:6.'!O16)</f>
        <v>33</v>
      </c>
      <c r="P16" s="13">
        <f>SUM('1.:6.'!P16)</f>
        <v>1</v>
      </c>
      <c r="Q16" s="13"/>
      <c r="R16" s="13">
        <f>SUM('1.:6.'!R16)</f>
        <v>6</v>
      </c>
      <c r="S16" s="13"/>
      <c r="T16" s="13"/>
      <c r="U16" s="14"/>
      <c r="V16" s="136">
        <f>SUM(Tabelle2567892[[#This Row],[Spalte16]:[Spalte21]])</f>
        <v>7</v>
      </c>
    </row>
    <row r="17" spans="1:22" ht="15.6" thickTop="1" thickBot="1" x14ac:dyDescent="0.35">
      <c r="A17" s="28" t="s">
        <v>36</v>
      </c>
      <c r="B17" s="7">
        <f>SUM('1.:6.'!B17)</f>
        <v>4</v>
      </c>
      <c r="C17" s="8"/>
      <c r="D17" s="8">
        <f>SUM('1.:6.'!D17)</f>
        <v>38</v>
      </c>
      <c r="E17" s="8"/>
      <c r="F17" s="8">
        <f>SUM('1.:6.'!F17)</f>
        <v>119</v>
      </c>
      <c r="G17" s="9">
        <f>SUM('1.:6.'!G17)</f>
        <v>1</v>
      </c>
      <c r="H17" s="136">
        <f>SUM(Tabelle2567892[[#This Row],[Spalte2]:[Spalte7]])</f>
        <v>162</v>
      </c>
      <c r="I17" s="11"/>
      <c r="J17" s="13"/>
      <c r="K17" s="13">
        <f>SUM('1.:6.'!K17)</f>
        <v>1</v>
      </c>
      <c r="L17" s="13"/>
      <c r="M17" s="13"/>
      <c r="N17" s="14"/>
      <c r="O17" s="135">
        <f>SUM('1.:6.'!O17)</f>
        <v>1</v>
      </c>
      <c r="P17" s="13"/>
      <c r="Q17" s="13"/>
      <c r="R17" s="13"/>
      <c r="S17" s="13"/>
      <c r="T17" s="13"/>
      <c r="U17" s="14"/>
      <c r="V17" s="136"/>
    </row>
    <row r="18" spans="1:22" ht="15.6" thickTop="1" thickBot="1" x14ac:dyDescent="0.35">
      <c r="A18" s="28" t="s">
        <v>37</v>
      </c>
      <c r="B18" s="7"/>
      <c r="C18" s="8"/>
      <c r="D18" s="8"/>
      <c r="E18" s="8"/>
      <c r="F18" s="8"/>
      <c r="G18" s="9"/>
      <c r="H18" s="136">
        <f>SUM(Tabelle2567892[[#This Row],[Spalte2]:[Spalte7]])</f>
        <v>0</v>
      </c>
      <c r="I18" s="11"/>
      <c r="J18" s="13"/>
      <c r="K18" s="13"/>
      <c r="L18" s="13"/>
      <c r="M18" s="13"/>
      <c r="N18" s="14"/>
      <c r="O18" s="135"/>
      <c r="P18" s="13">
        <f>SUM('1.:6.'!P18)</f>
        <v>27</v>
      </c>
      <c r="Q18" s="13">
        <f>SUM('1.:6.'!Q18)</f>
        <v>8</v>
      </c>
      <c r="R18" s="13"/>
      <c r="S18" s="13"/>
      <c r="T18" s="13"/>
      <c r="U18" s="14"/>
      <c r="V18" s="136">
        <f>SUM(Tabelle2567892[[#This Row],[Spalte16]:[Spalte21]])</f>
        <v>35</v>
      </c>
    </row>
    <row r="19" spans="1:22" ht="15.6" thickTop="1" thickBot="1" x14ac:dyDescent="0.35">
      <c r="A19" s="28" t="s">
        <v>38</v>
      </c>
      <c r="B19" s="7"/>
      <c r="C19" s="8"/>
      <c r="D19" s="8"/>
      <c r="E19" s="8"/>
      <c r="F19" s="8"/>
      <c r="G19" s="9"/>
      <c r="H19" s="136">
        <f>SUM(Tabelle2567892[[#This Row],[Spalte2]:[Spalte7]])</f>
        <v>0</v>
      </c>
      <c r="I19" s="11"/>
      <c r="J19" s="13"/>
      <c r="K19" s="13"/>
      <c r="L19" s="13">
        <f>SUM('1.:6.'!L19)</f>
        <v>1</v>
      </c>
      <c r="M19" s="13">
        <f>SUM('1.:6.'!M19)</f>
        <v>18</v>
      </c>
      <c r="N19" s="14">
        <f>SUM('1.:6.'!N19)</f>
        <v>7</v>
      </c>
      <c r="O19" s="135">
        <f>SUM('1.:6.'!O19)</f>
        <v>26</v>
      </c>
      <c r="P19" s="13">
        <f>SUM('1.:6.'!P19)</f>
        <v>2</v>
      </c>
      <c r="Q19" s="13"/>
      <c r="R19" s="13"/>
      <c r="S19" s="13"/>
      <c r="T19" s="13"/>
      <c r="U19" s="14"/>
      <c r="V19" s="136">
        <f>SUM(Tabelle2567892[[#This Row],[Spalte16]:[Spalte21]])</f>
        <v>2</v>
      </c>
    </row>
    <row r="20" spans="1:22" ht="15.6" thickTop="1" thickBot="1" x14ac:dyDescent="0.35">
      <c r="A20" s="28" t="s">
        <v>745</v>
      </c>
      <c r="B20" s="7"/>
      <c r="C20" s="8"/>
      <c r="D20" s="8"/>
      <c r="E20" s="8"/>
      <c r="F20" s="8"/>
      <c r="G20" s="9"/>
      <c r="H20" s="136">
        <f>SUM(Tabelle2567892[[#This Row],[Spalte2]:[Spalte7]])</f>
        <v>0</v>
      </c>
      <c r="I20" s="11"/>
      <c r="J20" s="13"/>
      <c r="K20" s="13"/>
      <c r="L20" s="13"/>
      <c r="M20" s="13"/>
      <c r="N20" s="14"/>
      <c r="O20" s="135"/>
      <c r="P20" s="13">
        <f>SUM('1.:6.'!P20)</f>
        <v>2</v>
      </c>
      <c r="Q20" s="13"/>
      <c r="R20" s="13"/>
      <c r="S20" s="13"/>
      <c r="T20" s="13"/>
      <c r="U20" s="14"/>
      <c r="V20" s="136">
        <f>SUM(Tabelle2567892[[#This Row],[Spalte16]:[Spalte21]])</f>
        <v>2</v>
      </c>
    </row>
    <row r="21" spans="1:22" ht="15.6" thickTop="1" thickBot="1" x14ac:dyDescent="0.35">
      <c r="A21" s="28" t="s">
        <v>39</v>
      </c>
      <c r="B21" s="7"/>
      <c r="C21" s="8">
        <f>SUM('1.:6.'!C21)</f>
        <v>1</v>
      </c>
      <c r="D21" s="8">
        <f>SUM('1.:6.'!D21)</f>
        <v>9</v>
      </c>
      <c r="E21" s="8">
        <f>SUM('1.:6.'!E21)</f>
        <v>4</v>
      </c>
      <c r="F21" s="8">
        <f>SUM('1.:6.'!F21)</f>
        <v>6</v>
      </c>
      <c r="G21" s="9">
        <f>SUM('1.:6.'!G21)</f>
        <v>3</v>
      </c>
      <c r="H21" s="136">
        <f>SUM(Tabelle2567892[[#This Row],[Spalte2]:[Spalte7]])</f>
        <v>23</v>
      </c>
      <c r="I21" s="11"/>
      <c r="J21" s="13"/>
      <c r="K21" s="13">
        <f>SUM('1.:6.'!K21)</f>
        <v>8</v>
      </c>
      <c r="L21" s="13">
        <f>SUM('1.:6.'!L21)</f>
        <v>2</v>
      </c>
      <c r="M21" s="13">
        <f>SUM('1.:6.'!M21)</f>
        <v>2</v>
      </c>
      <c r="N21" s="14">
        <f>SUM('1.:6.'!N21)</f>
        <v>1</v>
      </c>
      <c r="O21" s="135">
        <f>SUM('1.:6.'!O21)</f>
        <v>13</v>
      </c>
      <c r="P21" s="13"/>
      <c r="Q21" s="13"/>
      <c r="R21" s="13"/>
      <c r="S21" s="13"/>
      <c r="T21" s="13"/>
      <c r="U21" s="14"/>
      <c r="V21" s="136"/>
    </row>
    <row r="22" spans="1:22" ht="15.6" thickTop="1" thickBot="1" x14ac:dyDescent="0.35">
      <c r="A22" s="28" t="s">
        <v>40</v>
      </c>
      <c r="B22" s="7">
        <f>SUM('1.:6.'!B22)</f>
        <v>1</v>
      </c>
      <c r="C22" s="8"/>
      <c r="D22" s="8">
        <f>SUM('1.:6.'!D22)</f>
        <v>1</v>
      </c>
      <c r="E22" s="8"/>
      <c r="F22" s="8">
        <f>SUM('1.:6.'!F22)</f>
        <v>2</v>
      </c>
      <c r="G22" s="9">
        <f>SUM('1.:6.'!G22)</f>
        <v>3</v>
      </c>
      <c r="H22" s="136">
        <f>SUM(Tabelle2567892[[#This Row],[Spalte2]:[Spalte7]])</f>
        <v>7</v>
      </c>
      <c r="I22" s="11"/>
      <c r="J22" s="13"/>
      <c r="K22" s="13"/>
      <c r="L22" s="13"/>
      <c r="M22" s="13"/>
      <c r="N22" s="14">
        <f>SUM('1.:6.'!N22)</f>
        <v>1</v>
      </c>
      <c r="O22" s="135">
        <f>SUM('1.:6.'!O22)</f>
        <v>1</v>
      </c>
      <c r="P22" s="13">
        <f>SUM('1.:6.'!P22)</f>
        <v>1</v>
      </c>
      <c r="Q22" s="13"/>
      <c r="R22" s="13"/>
      <c r="S22" s="13"/>
      <c r="T22" s="13">
        <f>SUM('1.:6.'!T22)</f>
        <v>1</v>
      </c>
      <c r="U22" s="14"/>
      <c r="V22" s="136">
        <f>SUM(Tabelle2567892[[#This Row],[Spalte16]:[Spalte21]])</f>
        <v>2</v>
      </c>
    </row>
    <row r="23" spans="1:22" ht="15.6" thickTop="1" thickBot="1" x14ac:dyDescent="0.35">
      <c r="A23" s="28" t="s">
        <v>105</v>
      </c>
      <c r="B23" s="7"/>
      <c r="C23" s="8"/>
      <c r="D23" s="8"/>
      <c r="E23" s="8"/>
      <c r="F23" s="8"/>
      <c r="G23" s="9"/>
      <c r="H23" s="136">
        <f>SUM(Tabelle2567892[[#This Row],[Spalte2]:[Spalte7]])</f>
        <v>0</v>
      </c>
      <c r="I23" s="11"/>
      <c r="J23" s="13"/>
      <c r="K23" s="13"/>
      <c r="L23" s="13"/>
      <c r="M23" s="13"/>
      <c r="N23" s="14"/>
      <c r="O23" s="135"/>
      <c r="P23" s="13"/>
      <c r="Q23" s="13"/>
      <c r="R23" s="13"/>
      <c r="S23" s="13">
        <f>SUM('1.:6.'!S23)</f>
        <v>1</v>
      </c>
      <c r="T23" s="13"/>
      <c r="U23" s="14"/>
      <c r="V23" s="136">
        <f>SUM(Tabelle2567892[[#This Row],[Spalte16]:[Spalte21]])</f>
        <v>1</v>
      </c>
    </row>
    <row r="24" spans="1:22" ht="15.6" thickTop="1" thickBot="1" x14ac:dyDescent="0.35">
      <c r="A24" s="28" t="s">
        <v>744</v>
      </c>
      <c r="B24" s="7"/>
      <c r="C24" s="8"/>
      <c r="D24" s="8"/>
      <c r="E24" s="8"/>
      <c r="F24" s="8"/>
      <c r="G24" s="9"/>
      <c r="H24" s="136">
        <f>SUM(Tabelle2567892[[#This Row],[Spalte2]:[Spalte7]])</f>
        <v>0</v>
      </c>
      <c r="I24" s="11">
        <f>SUM('1.:6.'!I24)</f>
        <v>1</v>
      </c>
      <c r="J24" s="13"/>
      <c r="K24" s="13"/>
      <c r="L24" s="13"/>
      <c r="M24" s="13"/>
      <c r="N24" s="14"/>
      <c r="O24" s="135">
        <f>SUM('1.:6.'!O24)</f>
        <v>1</v>
      </c>
      <c r="P24" s="13">
        <f>SUM('1.:6.'!P24)</f>
        <v>2</v>
      </c>
      <c r="Q24" s="13">
        <f>SUM('1.:6.'!Q24)</f>
        <v>9</v>
      </c>
      <c r="R24" s="13"/>
      <c r="S24" s="13"/>
      <c r="T24" s="13"/>
      <c r="U24" s="14"/>
      <c r="V24" s="136">
        <f>SUM(Tabelle2567892[[#This Row],[Spalte16]:[Spalte21]])</f>
        <v>11</v>
      </c>
    </row>
    <row r="25" spans="1:22" ht="15.6" thickTop="1" thickBot="1" x14ac:dyDescent="0.35">
      <c r="A25" s="28" t="s">
        <v>41</v>
      </c>
      <c r="B25" s="7"/>
      <c r="C25" s="8"/>
      <c r="D25" s="8"/>
      <c r="E25" s="8"/>
      <c r="F25" s="8"/>
      <c r="G25" s="9"/>
      <c r="H25" s="136">
        <f>SUM(Tabelle2567892[[#This Row],[Spalte2]:[Spalte7]])</f>
        <v>0</v>
      </c>
      <c r="I25" s="11">
        <v>1</v>
      </c>
      <c r="J25" s="13"/>
      <c r="K25" s="13"/>
      <c r="L25" s="13"/>
      <c r="M25" s="13"/>
      <c r="N25" s="14"/>
      <c r="O25" s="135"/>
      <c r="P25" s="13">
        <v>2</v>
      </c>
      <c r="Q25" s="13">
        <v>9</v>
      </c>
      <c r="R25" s="13"/>
      <c r="S25" s="13"/>
      <c r="T25" s="13"/>
      <c r="U25" s="14"/>
      <c r="V25" s="136">
        <f>SUM(Tabelle2567892[[#This Row],[Spalte16]:[Spalte21]])</f>
        <v>11</v>
      </c>
    </row>
    <row r="26" spans="1:22" ht="15.6" thickTop="1" thickBot="1" x14ac:dyDescent="0.35">
      <c r="A26" s="28" t="s">
        <v>42</v>
      </c>
      <c r="B26" s="7"/>
      <c r="C26" s="8">
        <f>SUM('1.:6.'!C26)</f>
        <v>1</v>
      </c>
      <c r="D26" s="8"/>
      <c r="E26" s="8"/>
      <c r="F26" s="8"/>
      <c r="G26" s="9"/>
      <c r="H26" s="136">
        <f>SUM(Tabelle2567892[[#This Row],[Spalte2]:[Spalte7]])</f>
        <v>1</v>
      </c>
      <c r="I26" s="11">
        <f>SUM('1.:6.'!I26)</f>
        <v>10</v>
      </c>
      <c r="J26" s="13">
        <f>SUM('1.:6.'!J26)</f>
        <v>1</v>
      </c>
      <c r="K26" s="13">
        <f>SUM('1.:6.'!K26)</f>
        <v>18</v>
      </c>
      <c r="L26" s="13"/>
      <c r="M26" s="13"/>
      <c r="N26" s="14"/>
      <c r="O26" s="135">
        <f>SUM('1.:6.'!O26)</f>
        <v>29</v>
      </c>
      <c r="P26" s="13">
        <f>SUM('1.:6.'!P26)</f>
        <v>14</v>
      </c>
      <c r="Q26" s="13">
        <f>SUM('1.:6.'!Q26)</f>
        <v>2</v>
      </c>
      <c r="R26" s="13">
        <f>SUM('1.:6.'!R26)</f>
        <v>2</v>
      </c>
      <c r="S26" s="13"/>
      <c r="T26" s="13"/>
      <c r="U26" s="14"/>
      <c r="V26" s="136">
        <f>SUM(Tabelle2567892[[#This Row],[Spalte16]:[Spalte21]])</f>
        <v>18</v>
      </c>
    </row>
    <row r="27" spans="1:22" ht="15.6" thickTop="1" thickBot="1" x14ac:dyDescent="0.35">
      <c r="A27" s="28" t="s">
        <v>43</v>
      </c>
      <c r="B27" s="7"/>
      <c r="C27" s="8">
        <f>SUM('1.:6.'!C27)</f>
        <v>2</v>
      </c>
      <c r="D27" s="8"/>
      <c r="E27" s="8"/>
      <c r="F27" s="8"/>
      <c r="G27" s="9"/>
      <c r="H27" s="136">
        <f>SUM(Tabelle2567892[[#This Row],[Spalte2]:[Spalte7]])</f>
        <v>2</v>
      </c>
      <c r="I27" s="11"/>
      <c r="J27" s="13"/>
      <c r="K27" s="13"/>
      <c r="L27" s="13"/>
      <c r="M27" s="13"/>
      <c r="N27" s="14"/>
      <c r="O27" s="135"/>
      <c r="P27" s="13">
        <f>SUM('1.:6.'!P27)</f>
        <v>1</v>
      </c>
      <c r="Q27" s="13">
        <f>SUM('1.:6.'!Q27)</f>
        <v>1</v>
      </c>
      <c r="R27" s="13"/>
      <c r="S27" s="13"/>
      <c r="T27" s="13"/>
      <c r="U27" s="14"/>
      <c r="V27" s="136">
        <f>SUM(Tabelle2567892[[#This Row],[Spalte16]:[Spalte21]])</f>
        <v>2</v>
      </c>
    </row>
    <row r="28" spans="1:22" ht="15.6" thickTop="1" thickBot="1" x14ac:dyDescent="0.35">
      <c r="A28" s="28" t="s">
        <v>44</v>
      </c>
      <c r="B28" s="7"/>
      <c r="C28" s="8"/>
      <c r="D28" s="8"/>
      <c r="E28" s="8"/>
      <c r="F28" s="8"/>
      <c r="G28" s="9"/>
      <c r="H28" s="136">
        <f>SUM(Tabelle2567892[[#This Row],[Spalte2]:[Spalte7]])</f>
        <v>0</v>
      </c>
      <c r="I28" s="11"/>
      <c r="J28" s="13"/>
      <c r="K28" s="13"/>
      <c r="L28" s="13"/>
      <c r="M28" s="13"/>
      <c r="N28" s="14">
        <f>SUM('1.:6.'!N28)</f>
        <v>3</v>
      </c>
      <c r="O28" s="135">
        <f>SUM('1.:6.'!O28)</f>
        <v>3</v>
      </c>
      <c r="P28" s="13"/>
      <c r="Q28" s="13"/>
      <c r="R28" s="13"/>
      <c r="S28" s="13"/>
      <c r="T28" s="13"/>
      <c r="U28" s="14"/>
      <c r="V28" s="136"/>
    </row>
    <row r="29" spans="1:22" ht="15.6" thickTop="1" thickBot="1" x14ac:dyDescent="0.35">
      <c r="A29" s="28" t="s">
        <v>45</v>
      </c>
      <c r="B29" s="7"/>
      <c r="C29" s="8">
        <f>SUM('1.:6.'!C29)</f>
        <v>8</v>
      </c>
      <c r="D29" s="8"/>
      <c r="E29" s="8"/>
      <c r="F29" s="8"/>
      <c r="G29" s="9"/>
      <c r="H29" s="136">
        <f>SUM(Tabelle2567892[[#This Row],[Spalte2]:[Spalte7]])</f>
        <v>8</v>
      </c>
      <c r="I29" s="11">
        <f>SUM('1.:6.'!I29)</f>
        <v>3</v>
      </c>
      <c r="J29" s="13"/>
      <c r="K29" s="13">
        <f>SUM('1.:6.'!K29)</f>
        <v>10</v>
      </c>
      <c r="L29" s="13"/>
      <c r="M29" s="13">
        <f>SUM('1.:6.'!M29)</f>
        <v>1</v>
      </c>
      <c r="N29" s="14">
        <f>SUM('1.:6.'!N29)</f>
        <v>1</v>
      </c>
      <c r="O29" s="135">
        <f>SUM('1.:6.'!O29)</f>
        <v>15</v>
      </c>
      <c r="P29" s="13">
        <f>SUM('1.:6.'!P29)</f>
        <v>4</v>
      </c>
      <c r="Q29" s="13">
        <f>SUM('1.:6.'!Q29)</f>
        <v>1</v>
      </c>
      <c r="R29" s="13">
        <f>SUM('1.:6.'!R29)</f>
        <v>8</v>
      </c>
      <c r="S29" s="13"/>
      <c r="T29" s="13"/>
      <c r="U29" s="14"/>
      <c r="V29" s="136">
        <f>SUM(Tabelle2567892[[#This Row],[Spalte16]:[Spalte21]])</f>
        <v>13</v>
      </c>
    </row>
    <row r="30" spans="1:22" ht="17.399999999999999" customHeight="1" thickTop="1" thickBot="1" x14ac:dyDescent="0.35">
      <c r="A30" s="29" t="s">
        <v>46</v>
      </c>
      <c r="B30" s="7"/>
      <c r="C30" s="8">
        <f>SUM('1.:6.'!C30)</f>
        <v>3</v>
      </c>
      <c r="D30" s="8"/>
      <c r="E30" s="8"/>
      <c r="F30" s="8"/>
      <c r="G30" s="9"/>
      <c r="H30" s="136">
        <f>SUM(Tabelle2567892[[#This Row],[Spalte2]:[Spalte7]])</f>
        <v>3</v>
      </c>
      <c r="I30" s="11"/>
      <c r="J30" s="13"/>
      <c r="K30" s="13"/>
      <c r="L30" s="13"/>
      <c r="M30" s="13"/>
      <c r="N30" s="14"/>
      <c r="O30" s="135"/>
      <c r="P30" s="13">
        <f>SUM('1.:6.'!P30)</f>
        <v>2</v>
      </c>
      <c r="Q30" s="13">
        <f>SUM('1.:6.'!Q30)</f>
        <v>4</v>
      </c>
      <c r="R30" s="13"/>
      <c r="S30" s="13"/>
      <c r="T30" s="13"/>
      <c r="U30" s="14"/>
      <c r="V30" s="136">
        <f>SUM(Tabelle2567892[[#This Row],[Spalte16]:[Spalte21]])</f>
        <v>6</v>
      </c>
    </row>
    <row r="31" spans="1:22" ht="16.2" customHeight="1" thickTop="1" thickBot="1" x14ac:dyDescent="0.35">
      <c r="A31" s="29" t="s">
        <v>47</v>
      </c>
      <c r="B31" s="7">
        <f>SUM('1.:6.'!B31)</f>
        <v>1</v>
      </c>
      <c r="C31" s="8"/>
      <c r="D31" s="8"/>
      <c r="E31" s="8"/>
      <c r="F31" s="8"/>
      <c r="G31" s="9"/>
      <c r="H31" s="136">
        <f>SUM(Tabelle2567892[[#This Row],[Spalte2]:[Spalte7]])</f>
        <v>1</v>
      </c>
      <c r="I31" s="11"/>
      <c r="J31" s="13"/>
      <c r="K31" s="13"/>
      <c r="L31" s="13"/>
      <c r="M31" s="13"/>
      <c r="N31" s="14"/>
      <c r="O31" s="135"/>
      <c r="P31" s="13">
        <f>SUM('1.:6.'!P31)</f>
        <v>21</v>
      </c>
      <c r="Q31" s="13">
        <f>SUM('1.:6.'!Q31)</f>
        <v>2</v>
      </c>
      <c r="R31" s="13"/>
      <c r="S31" s="13"/>
      <c r="T31" s="13"/>
      <c r="U31" s="14"/>
      <c r="V31" s="136">
        <f>SUM(Tabelle2567892[[#This Row],[Spalte16]:[Spalte21]])</f>
        <v>23</v>
      </c>
    </row>
    <row r="32" spans="1:22" ht="15.6" thickTop="1" thickBot="1" x14ac:dyDescent="0.35">
      <c r="A32" s="28" t="s">
        <v>48</v>
      </c>
      <c r="B32" s="7">
        <f>SUM('1.:6.'!B32)</f>
        <v>15</v>
      </c>
      <c r="C32" s="8"/>
      <c r="D32" s="8">
        <f>SUM('1.:6.'!D32)</f>
        <v>297</v>
      </c>
      <c r="E32" s="8">
        <f>SUM('1.:6.'!E32)</f>
        <v>1</v>
      </c>
      <c r="F32" s="8">
        <f>SUM('1.:6.'!F32)</f>
        <v>73</v>
      </c>
      <c r="G32" s="9"/>
      <c r="H32" s="136">
        <f>SUM(Tabelle2567892[[#This Row],[Spalte2]:[Spalte7]])</f>
        <v>386</v>
      </c>
      <c r="I32" s="11"/>
      <c r="J32" s="13">
        <f>SUM('1.:6.'!J32)</f>
        <v>1</v>
      </c>
      <c r="K32" s="13"/>
      <c r="L32" s="13"/>
      <c r="M32" s="13"/>
      <c r="N32" s="14"/>
      <c r="O32" s="135">
        <f>SUM('1.:6.'!O32)</f>
        <v>1</v>
      </c>
      <c r="P32" s="13"/>
      <c r="Q32" s="13"/>
      <c r="R32" s="13"/>
      <c r="S32" s="13"/>
      <c r="T32" s="13"/>
      <c r="U32" s="14"/>
      <c r="V32" s="136"/>
    </row>
    <row r="33" spans="1:22" ht="15.6" thickTop="1" thickBot="1" x14ac:dyDescent="0.35">
      <c r="A33" s="28" t="s">
        <v>49</v>
      </c>
      <c r="B33" s="7"/>
      <c r="C33" s="8"/>
      <c r="D33" s="8"/>
      <c r="E33" s="8"/>
      <c r="F33" s="8"/>
      <c r="G33" s="9"/>
      <c r="H33" s="136">
        <f>SUM(Tabelle2567892[[#This Row],[Spalte2]:[Spalte7]])</f>
        <v>0</v>
      </c>
      <c r="I33" s="11"/>
      <c r="J33" s="13"/>
      <c r="K33" s="13"/>
      <c r="L33" s="13"/>
      <c r="M33" s="13"/>
      <c r="N33" s="14"/>
      <c r="O33" s="135"/>
      <c r="P33" s="13"/>
      <c r="Q33" s="13">
        <f>SUM('1.:6.'!Q33)</f>
        <v>1</v>
      </c>
      <c r="R33" s="13"/>
      <c r="S33" s="13"/>
      <c r="T33" s="13"/>
      <c r="U33" s="14"/>
      <c r="V33" s="136">
        <f>SUM(Tabelle2567892[[#This Row],[Spalte16]:[Spalte21]])</f>
        <v>1</v>
      </c>
    </row>
    <row r="34" spans="1:22" ht="15.6" thickTop="1" thickBot="1" x14ac:dyDescent="0.35">
      <c r="A34" s="28" t="s">
        <v>50</v>
      </c>
      <c r="B34" s="7">
        <f>SUM('1.:6.'!B34)</f>
        <v>1</v>
      </c>
      <c r="C34" s="8"/>
      <c r="D34" s="8"/>
      <c r="E34" s="8"/>
      <c r="F34" s="8"/>
      <c r="G34" s="9"/>
      <c r="H34" s="136">
        <f>SUM(Tabelle2567892[[#This Row],[Spalte2]:[Spalte7]])</f>
        <v>1</v>
      </c>
      <c r="I34" s="11">
        <f>SUM('1.:6.'!I34)</f>
        <v>5</v>
      </c>
      <c r="J34" s="13">
        <f>SUM('1.:6.'!J34)</f>
        <v>2</v>
      </c>
      <c r="K34" s="13"/>
      <c r="L34" s="13"/>
      <c r="M34" s="13">
        <f>SUM('1.:6.'!M34)</f>
        <v>1</v>
      </c>
      <c r="N34" s="14"/>
      <c r="O34" s="135">
        <f>SUM('1.:6.'!O34)</f>
        <v>8</v>
      </c>
      <c r="P34" s="13"/>
      <c r="Q34" s="13"/>
      <c r="R34" s="13"/>
      <c r="S34" s="13"/>
      <c r="T34" s="13"/>
      <c r="U34" s="14"/>
      <c r="V34" s="136"/>
    </row>
    <row r="35" spans="1:22" ht="15.6" thickTop="1" thickBot="1" x14ac:dyDescent="0.35">
      <c r="A35" s="28" t="s">
        <v>51</v>
      </c>
      <c r="B35" s="7">
        <f>SUM('1.:6.'!B35)</f>
        <v>1</v>
      </c>
      <c r="C35" s="8"/>
      <c r="D35" s="8"/>
      <c r="E35" s="8"/>
      <c r="F35" s="8"/>
      <c r="G35" s="9"/>
      <c r="H35" s="136">
        <f>SUM(Tabelle2567892[[#This Row],[Spalte2]:[Spalte7]])</f>
        <v>1</v>
      </c>
      <c r="I35" s="11"/>
      <c r="J35" s="13"/>
      <c r="K35" s="13"/>
      <c r="L35" s="13"/>
      <c r="M35" s="13"/>
      <c r="N35" s="14"/>
      <c r="O35" s="135"/>
      <c r="P35" s="13"/>
      <c r="Q35" s="13"/>
      <c r="R35" s="13"/>
      <c r="S35" s="13"/>
      <c r="T35" s="13"/>
      <c r="U35" s="14"/>
      <c r="V35" s="136"/>
    </row>
    <row r="36" spans="1:22" ht="15.6" thickTop="1" thickBot="1" x14ac:dyDescent="0.35">
      <c r="A36" s="28" t="s">
        <v>52</v>
      </c>
      <c r="B36" s="7"/>
      <c r="C36" s="8"/>
      <c r="D36" s="8"/>
      <c r="E36" s="8"/>
      <c r="F36" s="8"/>
      <c r="G36" s="9"/>
      <c r="H36" s="136">
        <f>SUM(Tabelle2567892[[#This Row],[Spalte2]:[Spalte7]])</f>
        <v>0</v>
      </c>
      <c r="I36" s="11"/>
      <c r="J36" s="13"/>
      <c r="K36" s="13"/>
      <c r="L36" s="13">
        <f>SUM('1.:6.'!L36)</f>
        <v>1</v>
      </c>
      <c r="M36" s="13">
        <f>SUM('1.:6.'!M36)</f>
        <v>9</v>
      </c>
      <c r="N36" s="14">
        <f>SUM('1.:6.'!N36)</f>
        <v>8</v>
      </c>
      <c r="O36" s="135">
        <f>SUM('1.:6.'!O36)</f>
        <v>18</v>
      </c>
      <c r="P36" s="13"/>
      <c r="Q36" s="13"/>
      <c r="R36" s="13"/>
      <c r="S36" s="13"/>
      <c r="T36" s="13"/>
      <c r="U36" s="14"/>
      <c r="V36" s="136"/>
    </row>
    <row r="37" spans="1:22" ht="15.6" thickTop="1" thickBot="1" x14ac:dyDescent="0.35">
      <c r="A37" s="28" t="s">
        <v>53</v>
      </c>
      <c r="B37" s="7">
        <f>SUM('1.:6.'!B37)</f>
        <v>15</v>
      </c>
      <c r="C37" s="8"/>
      <c r="D37" s="8">
        <f>SUM('1.:6.'!D37)</f>
        <v>5</v>
      </c>
      <c r="E37" s="8">
        <f>SUM('1.:6.'!E37)</f>
        <v>21</v>
      </c>
      <c r="F37" s="8">
        <f>SUM('1.:6.'!F37)</f>
        <v>50</v>
      </c>
      <c r="G37" s="9">
        <f>SUM('1.:6.'!G37)</f>
        <v>76</v>
      </c>
      <c r="H37" s="136">
        <f>SUM(Tabelle2567892[[#This Row],[Spalte2]:[Spalte7]])</f>
        <v>167</v>
      </c>
      <c r="I37" s="11"/>
      <c r="J37" s="13">
        <f>SUM('1.:6.'!J37)</f>
        <v>2</v>
      </c>
      <c r="K37" s="13">
        <f>SUM('1.:6.'!K37)</f>
        <v>27</v>
      </c>
      <c r="L37" s="13">
        <f>SUM('1.:6.'!L37)</f>
        <v>13</v>
      </c>
      <c r="M37" s="13">
        <f>SUM('1.:6.'!M37)</f>
        <v>3</v>
      </c>
      <c r="N37" s="14">
        <f>SUM('1.:6.'!N37)</f>
        <v>7</v>
      </c>
      <c r="O37" s="135">
        <f>SUM('1.:6.'!O37)</f>
        <v>52</v>
      </c>
      <c r="P37" s="13">
        <f>SUM('1.:6.'!P37)</f>
        <v>2</v>
      </c>
      <c r="Q37" s="13"/>
      <c r="R37" s="13">
        <f>SUM('1.:6.'!R37)</f>
        <v>2</v>
      </c>
      <c r="S37" s="13">
        <f>SUM('1.:6.'!S37)</f>
        <v>15</v>
      </c>
      <c r="T37" s="13">
        <f>SUM('1.:6.'!T37)</f>
        <v>25</v>
      </c>
      <c r="U37" s="14">
        <f>SUM('1.:6.'!U37)</f>
        <v>22</v>
      </c>
      <c r="V37" s="136">
        <f>SUM(Tabelle2567892[[#This Row],[Spalte16]:[Spalte21]])</f>
        <v>66</v>
      </c>
    </row>
    <row r="38" spans="1:22" ht="15.6" thickTop="1" thickBot="1" x14ac:dyDescent="0.35">
      <c r="A38" s="28" t="s">
        <v>54</v>
      </c>
      <c r="B38" s="7">
        <f>SUM('1.:6.'!B38)</f>
        <v>6</v>
      </c>
      <c r="C38" s="8"/>
      <c r="D38" s="8">
        <f>SUM('1.:6.'!D38)</f>
        <v>25</v>
      </c>
      <c r="E38" s="8">
        <f>SUM('1.:6.'!E38)</f>
        <v>7</v>
      </c>
      <c r="F38" s="8">
        <f>SUM('1.:6.'!F38)</f>
        <v>135</v>
      </c>
      <c r="G38" s="9">
        <f>SUM('1.:6.'!G38)</f>
        <v>30</v>
      </c>
      <c r="H38" s="136">
        <f>SUM(Tabelle2567892[[#This Row],[Spalte2]:[Spalte7]])</f>
        <v>203</v>
      </c>
      <c r="I38" s="11"/>
      <c r="J38" s="13">
        <f>SUM('1.:6.'!J38)</f>
        <v>5</v>
      </c>
      <c r="K38" s="13">
        <f>SUM('1.:6.'!K38)</f>
        <v>6</v>
      </c>
      <c r="L38" s="13">
        <f>SUM('1.:6.'!L38)</f>
        <v>11</v>
      </c>
      <c r="M38" s="13">
        <f>SUM('1.:6.'!M38)</f>
        <v>33</v>
      </c>
      <c r="N38" s="14">
        <f>SUM('1.:6.'!N38)</f>
        <v>47</v>
      </c>
      <c r="O38" s="135">
        <f>SUM('1.:6.'!O38)</f>
        <v>102</v>
      </c>
      <c r="P38" s="13"/>
      <c r="Q38" s="13"/>
      <c r="R38" s="13">
        <f>SUM('1.:6.'!R38)</f>
        <v>2</v>
      </c>
      <c r="S38" s="13">
        <f>SUM('1.:6.'!S38)</f>
        <v>14</v>
      </c>
      <c r="T38" s="13">
        <f>SUM('1.:6.'!T38)</f>
        <v>35</v>
      </c>
      <c r="U38" s="14">
        <f>SUM('1.:6.'!U38)</f>
        <v>4</v>
      </c>
      <c r="V38" s="136">
        <f>SUM(Tabelle2567892[[#This Row],[Spalte16]:[Spalte21]])</f>
        <v>55</v>
      </c>
    </row>
    <row r="39" spans="1:22" ht="15.6" thickTop="1" thickBot="1" x14ac:dyDescent="0.35">
      <c r="A39" s="28" t="s">
        <v>55</v>
      </c>
      <c r="B39" s="7"/>
      <c r="C39" s="8"/>
      <c r="D39" s="8"/>
      <c r="E39" s="8"/>
      <c r="F39" s="8"/>
      <c r="G39" s="9"/>
      <c r="H39" s="136">
        <f>SUM(Tabelle2567892[[#This Row],[Spalte2]:[Spalte7]])</f>
        <v>0</v>
      </c>
      <c r="I39" s="11"/>
      <c r="J39" s="13"/>
      <c r="K39" s="13"/>
      <c r="L39" s="13"/>
      <c r="M39" s="13"/>
      <c r="N39" s="14"/>
      <c r="O39" s="135"/>
      <c r="P39" s="13"/>
      <c r="Q39" s="13"/>
      <c r="R39" s="13"/>
      <c r="S39" s="13"/>
      <c r="T39" s="13">
        <f>SUM('1.:6.'!T39)</f>
        <v>2</v>
      </c>
      <c r="U39" s="14">
        <f>SUM('1.:6.'!U39)</f>
        <v>1</v>
      </c>
      <c r="V39" s="136">
        <f>SUM(Tabelle2567892[[#This Row],[Spalte16]:[Spalte21]])</f>
        <v>3</v>
      </c>
    </row>
    <row r="40" spans="1:22" ht="15.6" thickTop="1" thickBot="1" x14ac:dyDescent="0.35">
      <c r="A40" s="28" t="s">
        <v>56</v>
      </c>
      <c r="B40" s="7"/>
      <c r="C40" s="8">
        <f>SUM('1.:6.'!C40)</f>
        <v>1</v>
      </c>
      <c r="D40" s="8"/>
      <c r="E40" s="8">
        <f>SUM('1.:6.'!E40)</f>
        <v>19</v>
      </c>
      <c r="F40" s="8"/>
      <c r="G40" s="9"/>
      <c r="H40" s="136">
        <f>SUM(Tabelle2567892[[#This Row],[Spalte2]:[Spalte7]])</f>
        <v>20</v>
      </c>
      <c r="I40" s="11"/>
      <c r="J40" s="13">
        <f>SUM('1.:6.'!J40)</f>
        <v>1</v>
      </c>
      <c r="K40" s="13"/>
      <c r="L40" s="13"/>
      <c r="M40" s="13"/>
      <c r="N40" s="14"/>
      <c r="O40" s="135">
        <f>SUM('1.:6.'!O40)</f>
        <v>1</v>
      </c>
      <c r="P40" s="13">
        <f>SUM('1.:6.'!P40)</f>
        <v>6</v>
      </c>
      <c r="Q40" s="13">
        <f>SUM('1.:6.'!Q40)</f>
        <v>15</v>
      </c>
      <c r="R40" s="13">
        <f>SUM('1.:6.'!R40)</f>
        <v>5</v>
      </c>
      <c r="S40" s="13"/>
      <c r="T40" s="13"/>
      <c r="U40" s="14"/>
      <c r="V40" s="136">
        <f>SUM(Tabelle2567892[[#This Row],[Spalte16]:[Spalte21]])</f>
        <v>26</v>
      </c>
    </row>
    <row r="41" spans="1:22" ht="15.6" thickTop="1" thickBot="1" x14ac:dyDescent="0.35">
      <c r="A41" s="28" t="s">
        <v>95</v>
      </c>
      <c r="B41" s="7"/>
      <c r="C41" s="8"/>
      <c r="D41" s="8"/>
      <c r="E41" s="8"/>
      <c r="F41" s="8"/>
      <c r="G41" s="9"/>
      <c r="H41" s="136">
        <f>SUM(Tabelle2567892[[#This Row],[Spalte2]:[Spalte7]])</f>
        <v>0</v>
      </c>
      <c r="I41" s="11"/>
      <c r="J41" s="13"/>
      <c r="K41" s="13"/>
      <c r="L41" s="13"/>
      <c r="M41" s="13"/>
      <c r="N41" s="14"/>
      <c r="O41" s="135"/>
      <c r="P41" s="13"/>
      <c r="Q41" s="13">
        <f>SUM('1.:6.'!Q41)</f>
        <v>7</v>
      </c>
      <c r="R41" s="13"/>
      <c r="S41" s="13"/>
      <c r="T41" s="13"/>
      <c r="U41" s="14"/>
      <c r="V41" s="136">
        <f>SUM(Tabelle2567892[[#This Row],[Spalte16]:[Spalte21]])</f>
        <v>7</v>
      </c>
    </row>
    <row r="42" spans="1:22" ht="15.6" thickTop="1" thickBot="1" x14ac:dyDescent="0.35">
      <c r="A42" s="28" t="s">
        <v>57</v>
      </c>
      <c r="B42" s="7"/>
      <c r="C42" s="8"/>
      <c r="D42" s="8"/>
      <c r="E42" s="8"/>
      <c r="F42" s="8"/>
      <c r="G42" s="9"/>
      <c r="H42" s="136">
        <f>SUM(Tabelle2567892[[#This Row],[Spalte2]:[Spalte7]])</f>
        <v>0</v>
      </c>
      <c r="I42" s="11"/>
      <c r="J42" s="13"/>
      <c r="K42" s="13">
        <f>SUM('1.:6.'!K42)</f>
        <v>1</v>
      </c>
      <c r="L42" s="13"/>
      <c r="M42" s="13"/>
      <c r="N42" s="14"/>
      <c r="O42" s="135">
        <f>SUM('1.:6.'!O42)</f>
        <v>1</v>
      </c>
      <c r="P42" s="13"/>
      <c r="Q42" s="13"/>
      <c r="R42" s="13"/>
      <c r="S42" s="13"/>
      <c r="T42" s="13"/>
      <c r="U42" s="14"/>
      <c r="V42" s="136"/>
    </row>
    <row r="43" spans="1:22" ht="15.6" thickTop="1" thickBot="1" x14ac:dyDescent="0.35">
      <c r="A43" s="28" t="s">
        <v>58</v>
      </c>
      <c r="B43" s="7"/>
      <c r="C43" s="8"/>
      <c r="D43" s="8"/>
      <c r="E43" s="8"/>
      <c r="F43" s="8"/>
      <c r="G43" s="9"/>
      <c r="H43" s="136">
        <f>SUM(Tabelle2567892[[#This Row],[Spalte2]:[Spalte7]])</f>
        <v>0</v>
      </c>
      <c r="I43" s="11"/>
      <c r="J43" s="13"/>
      <c r="K43" s="13"/>
      <c r="L43" s="13"/>
      <c r="M43" s="13"/>
      <c r="N43" s="14"/>
      <c r="O43" s="135"/>
      <c r="P43" s="13"/>
      <c r="Q43" s="13"/>
      <c r="R43" s="13"/>
      <c r="S43" s="13"/>
      <c r="T43" s="13"/>
      <c r="U43" s="14">
        <f>SUM('1.:6.'!U43)</f>
        <v>1</v>
      </c>
      <c r="V43" s="136">
        <f>SUM(Tabelle2567892[[#This Row],[Spalte16]:[Spalte21]])</f>
        <v>1</v>
      </c>
    </row>
    <row r="44" spans="1:22" ht="15.6" thickTop="1" thickBot="1" x14ac:dyDescent="0.35">
      <c r="A44" s="28" t="s">
        <v>59</v>
      </c>
      <c r="B44" s="7"/>
      <c r="C44" s="8"/>
      <c r="D44" s="8">
        <f>SUM('1.:6.'!D44)</f>
        <v>59</v>
      </c>
      <c r="E44" s="8">
        <f>SUM('1.:6.'!E44)</f>
        <v>32</v>
      </c>
      <c r="F44" s="8"/>
      <c r="G44" s="9"/>
      <c r="H44" s="136">
        <f>SUM(Tabelle2567892[[#This Row],[Spalte2]:[Spalte7]])</f>
        <v>91</v>
      </c>
      <c r="I44" s="11">
        <f>SUM('1.:6.'!I44)</f>
        <v>2</v>
      </c>
      <c r="J44" s="13"/>
      <c r="K44" s="13"/>
      <c r="L44" s="13"/>
      <c r="M44" s="13"/>
      <c r="N44" s="14"/>
      <c r="O44" s="135">
        <f>SUM('1.:6.'!O44)</f>
        <v>2</v>
      </c>
      <c r="P44" s="13">
        <f>SUM('1.:6.'!P44)</f>
        <v>11</v>
      </c>
      <c r="Q44" s="13">
        <f>SUM('1.:6.'!Q44)</f>
        <v>10</v>
      </c>
      <c r="R44" s="13"/>
      <c r="S44" s="13"/>
      <c r="T44" s="13"/>
      <c r="U44" s="14"/>
      <c r="V44" s="136">
        <f>SUM(Tabelle2567892[[#This Row],[Spalte16]:[Spalte21]])</f>
        <v>21</v>
      </c>
    </row>
    <row r="45" spans="1:22" ht="15.6" thickTop="1" thickBot="1" x14ac:dyDescent="0.35">
      <c r="A45" s="28" t="s">
        <v>60</v>
      </c>
      <c r="B45" s="7"/>
      <c r="C45" s="8"/>
      <c r="D45" s="8"/>
      <c r="E45" s="8"/>
      <c r="F45" s="8"/>
      <c r="G45" s="9"/>
      <c r="H45" s="136">
        <f>SUM(Tabelle2567892[[#This Row],[Spalte2]:[Spalte7]])</f>
        <v>0</v>
      </c>
      <c r="I45" s="11"/>
      <c r="J45" s="13"/>
      <c r="K45" s="13"/>
      <c r="L45" s="13"/>
      <c r="M45" s="13"/>
      <c r="N45" s="14"/>
      <c r="O45" s="135"/>
      <c r="P45" s="13">
        <f>SUM('1.:6.'!P45)</f>
        <v>38</v>
      </c>
      <c r="Q45" s="13">
        <f>SUM('1.:6.'!Q45)</f>
        <v>47</v>
      </c>
      <c r="R45" s="13"/>
      <c r="S45" s="13"/>
      <c r="T45" s="13"/>
      <c r="U45" s="14"/>
      <c r="V45" s="136">
        <f>SUM(Tabelle2567892[[#This Row],[Spalte16]:[Spalte21]])</f>
        <v>85</v>
      </c>
    </row>
    <row r="46" spans="1:22" ht="15.6" thickTop="1" thickBot="1" x14ac:dyDescent="0.35">
      <c r="A46" s="28" t="s">
        <v>98</v>
      </c>
      <c r="B46" s="7"/>
      <c r="C46" s="8"/>
      <c r="D46" s="8"/>
      <c r="E46" s="8"/>
      <c r="F46" s="8"/>
      <c r="G46" s="9"/>
      <c r="H46" s="136">
        <f>SUM(Tabelle2567892[[#This Row],[Spalte2]:[Spalte7]])</f>
        <v>0</v>
      </c>
      <c r="I46" s="11"/>
      <c r="J46" s="13"/>
      <c r="K46" s="13"/>
      <c r="L46" s="13">
        <f>SUM('1.:6.'!L46)</f>
        <v>1</v>
      </c>
      <c r="M46" s="13"/>
      <c r="N46" s="14"/>
      <c r="O46" s="135">
        <f>SUM('1.:6.'!O46)</f>
        <v>1</v>
      </c>
      <c r="P46" s="13"/>
      <c r="Q46" s="13"/>
      <c r="R46" s="13"/>
      <c r="S46" s="13"/>
      <c r="T46" s="13"/>
      <c r="U46" s="14"/>
      <c r="V46" s="136"/>
    </row>
    <row r="47" spans="1:22" ht="15.6" thickTop="1" thickBot="1" x14ac:dyDescent="0.35">
      <c r="A47" s="28" t="s">
        <v>61</v>
      </c>
      <c r="B47" s="7">
        <f>SUM('1.:6.'!B47)</f>
        <v>1</v>
      </c>
      <c r="C47" s="8"/>
      <c r="D47" s="8">
        <f>SUM('1.:6.'!D47)</f>
        <v>2</v>
      </c>
      <c r="E47" s="8"/>
      <c r="F47" s="8"/>
      <c r="G47" s="9"/>
      <c r="H47" s="136">
        <f>SUM(Tabelle2567892[[#This Row],[Spalte2]:[Spalte7]])</f>
        <v>3</v>
      </c>
      <c r="I47" s="11"/>
      <c r="J47" s="13"/>
      <c r="K47" s="13"/>
      <c r="L47" s="13"/>
      <c r="M47" s="13"/>
      <c r="N47" s="14"/>
      <c r="O47" s="135"/>
      <c r="P47" s="13"/>
      <c r="Q47" s="13"/>
      <c r="R47" s="13"/>
      <c r="S47" s="13"/>
      <c r="T47" s="13"/>
      <c r="U47" s="14"/>
      <c r="V47" s="136"/>
    </row>
    <row r="48" spans="1:22" ht="15.6" thickTop="1" thickBot="1" x14ac:dyDescent="0.35">
      <c r="A48" s="28" t="s">
        <v>96</v>
      </c>
      <c r="B48" s="7">
        <f>SUM('1.:6.'!B48)</f>
        <v>1</v>
      </c>
      <c r="C48" s="8"/>
      <c r="D48" s="8">
        <f>SUM('1.:6.'!D48)</f>
        <v>2</v>
      </c>
      <c r="E48" s="8"/>
      <c r="F48" s="8">
        <f>SUM('1.:6.'!F48)</f>
        <v>1</v>
      </c>
      <c r="G48" s="9"/>
      <c r="H48" s="136">
        <f>SUM(Tabelle2567892[[#This Row],[Spalte2]:[Spalte7]])</f>
        <v>4</v>
      </c>
      <c r="I48" s="11"/>
      <c r="J48" s="13"/>
      <c r="K48" s="13"/>
      <c r="L48" s="13"/>
      <c r="M48" s="13"/>
      <c r="N48" s="14"/>
      <c r="O48" s="135"/>
      <c r="P48" s="13"/>
      <c r="Q48" s="13"/>
      <c r="R48" s="13"/>
      <c r="S48" s="13"/>
      <c r="T48" s="13"/>
      <c r="U48" s="14"/>
      <c r="V48" s="136"/>
    </row>
    <row r="49" spans="1:22" ht="15.6" thickTop="1" thickBot="1" x14ac:dyDescent="0.35">
      <c r="A49" s="28" t="s">
        <v>62</v>
      </c>
      <c r="B49" s="7"/>
      <c r="C49" s="8"/>
      <c r="D49" s="8">
        <f>SUM('1.:6.'!D49)</f>
        <v>4</v>
      </c>
      <c r="E49" s="8"/>
      <c r="F49" s="8"/>
      <c r="G49" s="9"/>
      <c r="H49" s="136">
        <f>SUM(Tabelle2567892[[#This Row],[Spalte2]:[Spalte7]])</f>
        <v>4</v>
      </c>
      <c r="I49" s="11">
        <f>SUM('1.:6.'!I49)</f>
        <v>9</v>
      </c>
      <c r="J49" s="13">
        <f>SUM('1.:6.'!J49)</f>
        <v>6</v>
      </c>
      <c r="K49" s="13">
        <f>SUM('1.:6.'!K49)</f>
        <v>2</v>
      </c>
      <c r="L49" s="13">
        <f>SUM('1.:6.'!L49)</f>
        <v>1</v>
      </c>
      <c r="M49" s="13"/>
      <c r="N49" s="14"/>
      <c r="O49" s="135">
        <f>SUM('1.:6.'!O49)</f>
        <v>18</v>
      </c>
      <c r="P49" s="13">
        <f>SUM('1.:6.'!P49)</f>
        <v>1</v>
      </c>
      <c r="Q49" s="13">
        <f>SUM('1.:6.'!Q49)</f>
        <v>6</v>
      </c>
      <c r="R49" s="13"/>
      <c r="S49" s="13"/>
      <c r="T49" s="13">
        <f>SUM('1.:6.'!T49)</f>
        <v>2</v>
      </c>
      <c r="U49" s="14"/>
      <c r="V49" s="136">
        <f>SUM(Tabelle2567892[[#This Row],[Spalte16]:[Spalte21]])</f>
        <v>9</v>
      </c>
    </row>
    <row r="50" spans="1:22" ht="15.6" thickTop="1" thickBot="1" x14ac:dyDescent="0.35">
      <c r="A50" s="28" t="s">
        <v>63</v>
      </c>
      <c r="B50" s="7">
        <f>SUM('1.:6.'!B50)</f>
        <v>2</v>
      </c>
      <c r="C50" s="8"/>
      <c r="D50" s="8"/>
      <c r="E50" s="8"/>
      <c r="F50" s="8">
        <f>SUM('1.:6.'!F50)</f>
        <v>1</v>
      </c>
      <c r="G50" s="9"/>
      <c r="H50" s="136">
        <f>SUM(Tabelle2567892[[#This Row],[Spalte2]:[Spalte7]])</f>
        <v>3</v>
      </c>
      <c r="I50" s="11"/>
      <c r="J50" s="13"/>
      <c r="K50" s="13"/>
      <c r="L50" s="13"/>
      <c r="M50" s="13"/>
      <c r="N50" s="14"/>
      <c r="O50" s="135"/>
      <c r="P50" s="13"/>
      <c r="Q50" s="13"/>
      <c r="R50" s="13"/>
      <c r="S50" s="13"/>
      <c r="T50" s="13"/>
      <c r="U50" s="14"/>
      <c r="V50" s="136"/>
    </row>
    <row r="51" spans="1:22" ht="15.6" thickTop="1" thickBot="1" x14ac:dyDescent="0.35">
      <c r="A51" s="28" t="s">
        <v>64</v>
      </c>
      <c r="B51" s="7">
        <f>SUM('1.:6.'!B51)</f>
        <v>43</v>
      </c>
      <c r="C51" s="8"/>
      <c r="D51" s="8">
        <f>SUM('1.:6.'!D51)</f>
        <v>73</v>
      </c>
      <c r="E51" s="8"/>
      <c r="F51" s="8">
        <f>SUM('1.:6.'!F51)</f>
        <v>19</v>
      </c>
      <c r="G51" s="9"/>
      <c r="H51" s="136">
        <f>SUM(Tabelle2567892[[#This Row],[Spalte2]:[Spalte7]])</f>
        <v>135</v>
      </c>
      <c r="I51" s="11">
        <f>SUM('1.:6.'!I51)</f>
        <v>1</v>
      </c>
      <c r="J51" s="13"/>
      <c r="K51" s="13"/>
      <c r="L51" s="13"/>
      <c r="M51" s="13"/>
      <c r="N51" s="14"/>
      <c r="O51" s="135">
        <f>SUM('1.:6.'!O51)</f>
        <v>1</v>
      </c>
      <c r="P51" s="13"/>
      <c r="Q51" s="13">
        <f>SUM('1.:6.'!Q51)</f>
        <v>1</v>
      </c>
      <c r="R51" s="13"/>
      <c r="S51" s="13"/>
      <c r="T51" s="13"/>
      <c r="U51" s="14"/>
      <c r="V51" s="136">
        <f>SUM(Tabelle2567892[[#This Row],[Spalte16]:[Spalte21]])</f>
        <v>1</v>
      </c>
    </row>
    <row r="52" spans="1:22" ht="15.6" thickTop="1" thickBot="1" x14ac:dyDescent="0.35">
      <c r="A52" s="28" t="s">
        <v>97</v>
      </c>
      <c r="B52" s="7"/>
      <c r="C52" s="8"/>
      <c r="D52" s="8"/>
      <c r="E52" s="8"/>
      <c r="F52" s="8"/>
      <c r="G52" s="9"/>
      <c r="H52" s="136">
        <f>SUM(Tabelle2567892[[#This Row],[Spalte2]:[Spalte7]])</f>
        <v>0</v>
      </c>
      <c r="I52" s="11"/>
      <c r="J52" s="13"/>
      <c r="K52" s="13"/>
      <c r="L52" s="13">
        <f>SUM('1.:6.'!L52)</f>
        <v>2</v>
      </c>
      <c r="M52" s="13"/>
      <c r="N52" s="14"/>
      <c r="O52" s="135">
        <f>SUM('1.:6.'!O52)</f>
        <v>2</v>
      </c>
      <c r="P52" s="13"/>
      <c r="Q52" s="13"/>
      <c r="R52" s="13"/>
      <c r="S52" s="13"/>
      <c r="T52" s="13"/>
      <c r="U52" s="14"/>
      <c r="V52" s="136"/>
    </row>
    <row r="53" spans="1:22" ht="15.6" thickTop="1" thickBot="1" x14ac:dyDescent="0.35">
      <c r="A53" s="28" t="s">
        <v>65</v>
      </c>
      <c r="B53" s="7"/>
      <c r="C53" s="8"/>
      <c r="D53" s="8"/>
      <c r="E53" s="8"/>
      <c r="F53" s="8"/>
      <c r="G53" s="9"/>
      <c r="H53" s="136">
        <f>SUM(Tabelle2567892[[#This Row],[Spalte2]:[Spalte7]])</f>
        <v>0</v>
      </c>
      <c r="I53" s="11"/>
      <c r="J53" s="13"/>
      <c r="K53" s="13"/>
      <c r="L53" s="13"/>
      <c r="M53" s="13"/>
      <c r="N53" s="14">
        <f>SUM('1.:6.'!N53)</f>
        <v>6</v>
      </c>
      <c r="O53" s="135">
        <f>SUM('1.:6.'!O53)</f>
        <v>6</v>
      </c>
      <c r="P53" s="13"/>
      <c r="Q53" s="13"/>
      <c r="R53" s="13"/>
      <c r="S53" s="13"/>
      <c r="T53" s="13"/>
      <c r="U53" s="14"/>
      <c r="V53" s="136"/>
    </row>
    <row r="54" spans="1:22" ht="15.6" thickTop="1" thickBot="1" x14ac:dyDescent="0.35">
      <c r="A54" s="28" t="s">
        <v>66</v>
      </c>
      <c r="B54" s="7"/>
      <c r="C54" s="8"/>
      <c r="D54" s="8"/>
      <c r="E54" s="8"/>
      <c r="F54" s="8"/>
      <c r="G54" s="9"/>
      <c r="H54" s="136">
        <f>SUM(Tabelle2567892[[#This Row],[Spalte2]:[Spalte7]])</f>
        <v>0</v>
      </c>
      <c r="I54" s="11"/>
      <c r="J54" s="13"/>
      <c r="K54" s="13"/>
      <c r="L54" s="13">
        <f>SUM('1.:6.'!L54)</f>
        <v>3</v>
      </c>
      <c r="M54" s="13">
        <f>SUM('1.:6.'!M54)</f>
        <v>4</v>
      </c>
      <c r="N54" s="14">
        <f>SUM('1.:6.'!N54)</f>
        <v>2</v>
      </c>
      <c r="O54" s="135">
        <f>SUM('1.:6.'!O54)</f>
        <v>9</v>
      </c>
      <c r="P54" s="13"/>
      <c r="Q54" s="13"/>
      <c r="R54" s="13"/>
      <c r="S54" s="13"/>
      <c r="T54" s="13"/>
      <c r="U54" s="14"/>
      <c r="V54" s="136"/>
    </row>
    <row r="55" spans="1:22" ht="13.8" customHeight="1" thickTop="1" thickBot="1" x14ac:dyDescent="0.35">
      <c r="A55" s="29" t="s">
        <v>67</v>
      </c>
      <c r="B55" s="7"/>
      <c r="C55" s="8"/>
      <c r="D55" s="8"/>
      <c r="E55" s="8"/>
      <c r="F55" s="8"/>
      <c r="G55" s="9">
        <f>SUM('1.:6.'!G55)</f>
        <v>1</v>
      </c>
      <c r="H55" s="136">
        <f>SUM(Tabelle2567892[[#This Row],[Spalte2]:[Spalte7]])</f>
        <v>1</v>
      </c>
      <c r="I55" s="11"/>
      <c r="J55" s="13"/>
      <c r="K55" s="13"/>
      <c r="L55" s="13">
        <f>SUM('1.:6.'!L55)</f>
        <v>11</v>
      </c>
      <c r="M55" s="13">
        <f>SUM('1.:6.'!M55)</f>
        <v>1</v>
      </c>
      <c r="N55" s="14">
        <f>SUM('1.:6.'!N55)</f>
        <v>75</v>
      </c>
      <c r="O55" s="135">
        <f>SUM('1.:6.'!O55)</f>
        <v>87</v>
      </c>
      <c r="P55" s="13"/>
      <c r="Q55" s="13"/>
      <c r="R55" s="13"/>
      <c r="S55" s="13">
        <f>SUM('1.:6.'!S55)</f>
        <v>11</v>
      </c>
      <c r="T55" s="13"/>
      <c r="U55" s="14"/>
      <c r="V55" s="136">
        <f>SUM(Tabelle2567892[[#This Row],[Spalte16]:[Spalte21]])</f>
        <v>11</v>
      </c>
    </row>
    <row r="56" spans="1:22" ht="15.6" thickTop="1" thickBot="1" x14ac:dyDescent="0.35">
      <c r="A56" s="28" t="s">
        <v>68</v>
      </c>
      <c r="B56" s="7"/>
      <c r="C56" s="8"/>
      <c r="D56" s="8"/>
      <c r="E56" s="8"/>
      <c r="F56" s="8"/>
      <c r="G56" s="9">
        <f>SUM('1.:6.'!G56)</f>
        <v>1</v>
      </c>
      <c r="H56" s="136">
        <f>SUM(Tabelle2567892[[#This Row],[Spalte2]:[Spalte7]])</f>
        <v>1</v>
      </c>
      <c r="I56" s="11"/>
      <c r="J56" s="13"/>
      <c r="K56" s="13"/>
      <c r="L56" s="13"/>
      <c r="M56" s="13"/>
      <c r="N56" s="14">
        <f>SUM('1.:6.'!N56)</f>
        <v>1</v>
      </c>
      <c r="O56" s="135">
        <f>SUM('1.:6.'!O56)</f>
        <v>1</v>
      </c>
      <c r="P56" s="13">
        <f>SUM('1.:6.'!P56)</f>
        <v>2</v>
      </c>
      <c r="Q56" s="13">
        <f>SUM('1.:6.'!Q56)</f>
        <v>1</v>
      </c>
      <c r="R56" s="13"/>
      <c r="S56" s="13"/>
      <c r="T56" s="13"/>
      <c r="U56" s="14"/>
      <c r="V56" s="136">
        <f>SUM(Tabelle2567892[[#This Row],[Spalte16]:[Spalte21]])</f>
        <v>3</v>
      </c>
    </row>
    <row r="57" spans="1:22" ht="15.6" thickTop="1" thickBot="1" x14ac:dyDescent="0.35">
      <c r="A57" s="28" t="s">
        <v>69</v>
      </c>
      <c r="B57" s="7">
        <f>SUM('1.:6.'!B57)</f>
        <v>2</v>
      </c>
      <c r="C57" s="8">
        <f>SUM('1.:6.'!C57)</f>
        <v>10</v>
      </c>
      <c r="D57" s="8">
        <f>SUM('1.:6.'!D57)</f>
        <v>14</v>
      </c>
      <c r="E57" s="8">
        <f>SUM('1.:6.'!E57)</f>
        <v>3</v>
      </c>
      <c r="F57" s="8"/>
      <c r="G57" s="9"/>
      <c r="H57" s="136">
        <f>SUM(Tabelle2567892[[#This Row],[Spalte2]:[Spalte7]])</f>
        <v>29</v>
      </c>
      <c r="I57" s="11"/>
      <c r="J57" s="13"/>
      <c r="K57" s="13"/>
      <c r="L57" s="13"/>
      <c r="M57" s="13"/>
      <c r="N57" s="14"/>
      <c r="O57" s="135"/>
      <c r="P57" s="13"/>
      <c r="Q57" s="13"/>
      <c r="R57" s="13"/>
      <c r="S57" s="13"/>
      <c r="T57" s="13"/>
      <c r="U57" s="14"/>
      <c r="V57" s="136"/>
    </row>
    <row r="58" spans="1:22" ht="15.6" thickTop="1" thickBot="1" x14ac:dyDescent="0.35">
      <c r="A58" s="28" t="s">
        <v>70</v>
      </c>
      <c r="B58" s="7">
        <f>SUM('1.:6.'!B58)</f>
        <v>24</v>
      </c>
      <c r="C58" s="8">
        <f>SUM('1.:6.'!C58)</f>
        <v>51</v>
      </c>
      <c r="D58" s="8">
        <f>SUM('1.:6.'!D58)</f>
        <v>22</v>
      </c>
      <c r="E58" s="8">
        <f>SUM('1.:6.'!E58)</f>
        <v>3</v>
      </c>
      <c r="F58" s="8"/>
      <c r="G58" s="9"/>
      <c r="H58" s="136">
        <f>SUM(Tabelle2567892[[#This Row],[Spalte2]:[Spalte7]])</f>
        <v>100</v>
      </c>
      <c r="I58" s="11">
        <f>SUM('1.:6.'!I58)</f>
        <v>1</v>
      </c>
      <c r="J58" s="13"/>
      <c r="K58" s="13">
        <f>SUM('1.:6.'!K58)</f>
        <v>1</v>
      </c>
      <c r="L58" s="13"/>
      <c r="M58" s="13"/>
      <c r="N58" s="14"/>
      <c r="O58" s="135">
        <f>SUM('1.:6.'!O58)</f>
        <v>2</v>
      </c>
      <c r="P58" s="13"/>
      <c r="Q58" s="13"/>
      <c r="R58" s="13"/>
      <c r="S58" s="13"/>
      <c r="T58" s="13"/>
      <c r="U58" s="14"/>
      <c r="V58" s="136"/>
    </row>
    <row r="59" spans="1:22" ht="15.6" thickTop="1" thickBot="1" x14ac:dyDescent="0.35">
      <c r="A59" s="28" t="s">
        <v>71</v>
      </c>
      <c r="B59" s="7">
        <f>SUM('1.:6.'!B59)</f>
        <v>4</v>
      </c>
      <c r="C59" s="8">
        <f>SUM('1.:6.'!C59)</f>
        <v>34</v>
      </c>
      <c r="D59" s="8"/>
      <c r="E59" s="8">
        <f>SUM('1.:6.'!E59)</f>
        <v>13</v>
      </c>
      <c r="F59" s="8">
        <f>SUM('1.:6.'!F59)</f>
        <v>3</v>
      </c>
      <c r="G59" s="9">
        <f>SUM('1.:6.'!G59)</f>
        <v>36</v>
      </c>
      <c r="H59" s="136">
        <f>SUM(Tabelle2567892[[#This Row],[Spalte2]:[Spalte7]])</f>
        <v>90</v>
      </c>
      <c r="I59" s="11">
        <f>SUM('1.:6.'!I59)</f>
        <v>12</v>
      </c>
      <c r="J59" s="13">
        <f>SUM('1.:6.'!J59)</f>
        <v>1</v>
      </c>
      <c r="K59" s="13">
        <f>SUM('1.:6.'!K59)</f>
        <v>51</v>
      </c>
      <c r="L59" s="13">
        <f>SUM('1.:6.'!L59)</f>
        <v>38</v>
      </c>
      <c r="M59" s="13">
        <f>SUM('1.:6.'!M59)</f>
        <v>5</v>
      </c>
      <c r="N59" s="14">
        <f>SUM('1.:6.'!N59)</f>
        <v>133</v>
      </c>
      <c r="O59" s="135">
        <f>SUM('1.:6.'!O59)</f>
        <v>240</v>
      </c>
      <c r="P59" s="13">
        <f>SUM('1.:6.'!P59)</f>
        <v>170</v>
      </c>
      <c r="Q59" s="13">
        <f>SUM('1.:6.'!Q59)</f>
        <v>102</v>
      </c>
      <c r="R59" s="13">
        <f>SUM('1.:6.'!R59)</f>
        <v>1</v>
      </c>
      <c r="S59" s="13">
        <f>SUM('1.:6.'!S59)</f>
        <v>5</v>
      </c>
      <c r="T59" s="13">
        <f>SUM('1.:6.'!T59)</f>
        <v>48</v>
      </c>
      <c r="U59" s="14"/>
      <c r="V59" s="136">
        <f>SUM(Tabelle2567892[[#This Row],[Spalte16]:[Spalte21]])</f>
        <v>326</v>
      </c>
    </row>
    <row r="60" spans="1:22" ht="15.6" thickTop="1" thickBot="1" x14ac:dyDescent="0.35">
      <c r="A60" s="28" t="s">
        <v>72</v>
      </c>
      <c r="B60" s="7"/>
      <c r="C60" s="8">
        <f>SUM('1.:6.'!C60)</f>
        <v>3</v>
      </c>
      <c r="D60" s="8"/>
      <c r="E60" s="8">
        <f>SUM('1.:6.'!E60)</f>
        <v>1</v>
      </c>
      <c r="F60" s="8">
        <f>SUM('1.:6.'!F60)</f>
        <v>3</v>
      </c>
      <c r="G60" s="9">
        <f>SUM('1.:6.'!G60)</f>
        <v>3</v>
      </c>
      <c r="H60" s="136">
        <f>SUM(Tabelle2567892[[#This Row],[Spalte2]:[Spalte7]])</f>
        <v>10</v>
      </c>
      <c r="I60" s="11"/>
      <c r="J60" s="13"/>
      <c r="K60" s="13">
        <f>SUM('1.:6.'!K60)</f>
        <v>5</v>
      </c>
      <c r="L60" s="13">
        <f>SUM('1.:6.'!L60)</f>
        <v>9</v>
      </c>
      <c r="M60" s="13">
        <f>SUM('1.:6.'!M60)</f>
        <v>60</v>
      </c>
      <c r="N60" s="14">
        <f>SUM('1.:6.'!N60)</f>
        <v>26</v>
      </c>
      <c r="O60" s="135">
        <f>SUM('1.:6.'!O60)</f>
        <v>100</v>
      </c>
      <c r="P60" s="13">
        <f>SUM('1.:6.'!P60)</f>
        <v>4</v>
      </c>
      <c r="Q60" s="13">
        <f>SUM('1.:6.'!Q60)</f>
        <v>2</v>
      </c>
      <c r="R60" s="13"/>
      <c r="S60" s="13"/>
      <c r="T60" s="13"/>
      <c r="U60" s="14"/>
      <c r="V60" s="136">
        <f>SUM(Tabelle2567892[[#This Row],[Spalte16]:[Spalte21]])</f>
        <v>6</v>
      </c>
    </row>
    <row r="61" spans="1:22" ht="15.6" thickTop="1" thickBot="1" x14ac:dyDescent="0.35">
      <c r="A61" s="28" t="s">
        <v>73</v>
      </c>
      <c r="B61" s="7"/>
      <c r="C61" s="8"/>
      <c r="D61" s="8"/>
      <c r="E61" s="8"/>
      <c r="F61" s="8">
        <f>SUM('1.:6.'!F61)</f>
        <v>10</v>
      </c>
      <c r="G61" s="9"/>
      <c r="H61" s="136">
        <f>SUM(Tabelle2567892[[#This Row],[Spalte2]:[Spalte7]])</f>
        <v>10</v>
      </c>
      <c r="I61" s="11"/>
      <c r="J61" s="13"/>
      <c r="K61" s="13">
        <f>SUM('1.:6.'!K61)</f>
        <v>2</v>
      </c>
      <c r="L61" s="13"/>
      <c r="M61" s="13">
        <f>SUM('1.:6.'!M61)</f>
        <v>5</v>
      </c>
      <c r="N61" s="14"/>
      <c r="O61" s="135">
        <f>SUM('1.:6.'!O61)</f>
        <v>7</v>
      </c>
      <c r="P61" s="13">
        <f>SUM('1.:6.'!P61)</f>
        <v>2</v>
      </c>
      <c r="Q61" s="13"/>
      <c r="R61" s="13"/>
      <c r="S61" s="13"/>
      <c r="T61" s="13"/>
      <c r="U61" s="14"/>
      <c r="V61" s="136">
        <f>SUM(Tabelle2567892[[#This Row],[Spalte16]:[Spalte21]])</f>
        <v>2</v>
      </c>
    </row>
    <row r="62" spans="1:22" ht="15.6" thickTop="1" thickBot="1" x14ac:dyDescent="0.35">
      <c r="A62" s="28" t="s">
        <v>74</v>
      </c>
      <c r="B62" s="7"/>
      <c r="C62" s="8">
        <f>SUM('1.:6.'!C62)</f>
        <v>1</v>
      </c>
      <c r="D62" s="8">
        <f>SUM('1.:6.'!D62)</f>
        <v>2</v>
      </c>
      <c r="E62" s="8">
        <f>SUM('1.:6.'!E62)</f>
        <v>1</v>
      </c>
      <c r="F62" s="8"/>
      <c r="G62" s="9">
        <f>SUM('1.:6.'!G62)</f>
        <v>5</v>
      </c>
      <c r="H62" s="136">
        <f>SUM(Tabelle2567892[[#This Row],[Spalte2]:[Spalte7]])</f>
        <v>9</v>
      </c>
      <c r="I62" s="11"/>
      <c r="J62" s="13"/>
      <c r="K62" s="13">
        <f>SUM('1.:6.'!K62)</f>
        <v>3</v>
      </c>
      <c r="L62" s="13">
        <f>SUM('1.:6.'!L62)</f>
        <v>52</v>
      </c>
      <c r="M62" s="13">
        <f>SUM('1.:6.'!M62)</f>
        <v>58</v>
      </c>
      <c r="N62" s="14">
        <f>SUM('1.:6.'!N62)</f>
        <v>21</v>
      </c>
      <c r="O62" s="135">
        <f>SUM('1.:6.'!O62)</f>
        <v>134</v>
      </c>
      <c r="P62" s="13"/>
      <c r="Q62" s="13">
        <f>SUM('1.:6.'!Q62)</f>
        <v>1</v>
      </c>
      <c r="R62" s="13"/>
      <c r="S62" s="13"/>
      <c r="T62" s="13"/>
      <c r="U62" s="14">
        <f>SUM('1.:6.'!U62)</f>
        <v>1</v>
      </c>
      <c r="V62" s="136">
        <f>SUM(Tabelle2567892[[#This Row],[Spalte16]:[Spalte21]])</f>
        <v>2</v>
      </c>
    </row>
    <row r="63" spans="1:22" ht="15.6" thickTop="1" thickBot="1" x14ac:dyDescent="0.35">
      <c r="A63" s="28" t="s">
        <v>75</v>
      </c>
      <c r="B63" s="7"/>
      <c r="C63" s="8">
        <f>SUM('1.:6.'!C63)</f>
        <v>1</v>
      </c>
      <c r="D63" s="8"/>
      <c r="E63" s="8"/>
      <c r="F63" s="8"/>
      <c r="G63" s="9"/>
      <c r="H63" s="136">
        <f>SUM(Tabelle2567892[[#This Row],[Spalte2]:[Spalte7]])</f>
        <v>1</v>
      </c>
      <c r="I63" s="11"/>
      <c r="J63" s="13"/>
      <c r="K63" s="13"/>
      <c r="L63" s="13"/>
      <c r="M63" s="13"/>
      <c r="N63" s="14"/>
      <c r="O63" s="135"/>
      <c r="P63" s="13"/>
      <c r="Q63" s="13"/>
      <c r="R63" s="13"/>
      <c r="S63" s="13"/>
      <c r="T63" s="13"/>
      <c r="U63" s="14"/>
      <c r="V63" s="136"/>
    </row>
    <row r="64" spans="1:22" ht="15.6" thickTop="1" thickBot="1" x14ac:dyDescent="0.35">
      <c r="A64" s="28" t="s">
        <v>76</v>
      </c>
      <c r="B64" s="7">
        <f>SUM('1.:6.'!B64)</f>
        <v>20</v>
      </c>
      <c r="C64" s="8"/>
      <c r="D64" s="8">
        <f>SUM('1.:6.'!D64)</f>
        <v>11</v>
      </c>
      <c r="E64" s="8">
        <f>SUM('1.:6.'!E64)</f>
        <v>15</v>
      </c>
      <c r="F64" s="8">
        <f>SUM('1.:6.'!F64)</f>
        <v>9</v>
      </c>
      <c r="G64" s="9"/>
      <c r="H64" s="136">
        <f>SUM(Tabelle2567892[[#This Row],[Spalte2]:[Spalte7]])</f>
        <v>55</v>
      </c>
      <c r="I64" s="11"/>
      <c r="J64" s="13"/>
      <c r="K64" s="13"/>
      <c r="L64" s="13"/>
      <c r="M64" s="13"/>
      <c r="N64" s="14"/>
      <c r="O64" s="135"/>
      <c r="P64" s="13"/>
      <c r="Q64" s="13"/>
      <c r="R64" s="13"/>
      <c r="S64" s="13"/>
      <c r="T64" s="13"/>
      <c r="U64" s="14"/>
      <c r="V64" s="136"/>
    </row>
    <row r="65" spans="1:22" ht="15.6" thickTop="1" thickBot="1" x14ac:dyDescent="0.35">
      <c r="A65" s="28" t="s">
        <v>77</v>
      </c>
      <c r="B65" s="7"/>
      <c r="C65" s="8"/>
      <c r="D65" s="8"/>
      <c r="E65" s="8"/>
      <c r="F65" s="8">
        <f>SUM('1.:6.'!F65)</f>
        <v>1</v>
      </c>
      <c r="G65" s="9"/>
      <c r="H65" s="136">
        <f>SUM(Tabelle2567892[[#This Row],[Spalte2]:[Spalte7]])</f>
        <v>1</v>
      </c>
      <c r="I65" s="11"/>
      <c r="J65" s="13"/>
      <c r="K65" s="13"/>
      <c r="L65" s="13"/>
      <c r="M65" s="13"/>
      <c r="N65" s="14"/>
      <c r="O65" s="135"/>
      <c r="P65" s="13"/>
      <c r="Q65" s="13"/>
      <c r="R65" s="13"/>
      <c r="S65" s="13"/>
      <c r="T65" s="13"/>
      <c r="U65" s="14"/>
      <c r="V65" s="136"/>
    </row>
    <row r="66" spans="1:22" ht="15.6" thickTop="1" thickBot="1" x14ac:dyDescent="0.35">
      <c r="A66" s="28" t="s">
        <v>775</v>
      </c>
      <c r="B66" s="7"/>
      <c r="C66" s="8"/>
      <c r="D66" s="8"/>
      <c r="E66" s="8"/>
      <c r="F66" s="8"/>
      <c r="G66" s="9"/>
      <c r="H66" s="136">
        <f>SUM(Tabelle2567892[[#This Row],[Spalte2]:[Spalte7]])</f>
        <v>0</v>
      </c>
      <c r="I66" s="11"/>
      <c r="J66" s="13">
        <f>SUM('1.:6.'!J66)</f>
        <v>1</v>
      </c>
      <c r="K66" s="13"/>
      <c r="L66" s="13"/>
      <c r="M66" s="13"/>
      <c r="N66" s="14"/>
      <c r="O66" s="135">
        <f>SUM('1.:6.'!O66)</f>
        <v>1</v>
      </c>
      <c r="P66" s="13"/>
      <c r="Q66" s="13"/>
      <c r="R66" s="13"/>
      <c r="S66" s="13"/>
      <c r="T66" s="13"/>
      <c r="U66" s="14"/>
      <c r="V66" s="136"/>
    </row>
    <row r="67" spans="1:22" ht="15.6" thickTop="1" thickBot="1" x14ac:dyDescent="0.35">
      <c r="A67" s="28" t="s">
        <v>100</v>
      </c>
      <c r="B67" s="7"/>
      <c r="C67" s="8"/>
      <c r="D67" s="8"/>
      <c r="E67" s="8"/>
      <c r="F67" s="8">
        <f>SUM('1.:6.'!F67)</f>
        <v>9</v>
      </c>
      <c r="G67" s="9"/>
      <c r="H67" s="136">
        <f>SUM(Tabelle2567892[[#This Row],[Spalte2]:[Spalte7]])</f>
        <v>9</v>
      </c>
      <c r="I67" s="11"/>
      <c r="J67" s="13"/>
      <c r="K67" s="13"/>
      <c r="L67" s="13"/>
      <c r="M67" s="13"/>
      <c r="N67" s="14"/>
      <c r="O67" s="135"/>
      <c r="P67" s="13"/>
      <c r="Q67" s="13"/>
      <c r="R67" s="13"/>
      <c r="S67" s="13"/>
      <c r="T67" s="13"/>
      <c r="U67" s="14"/>
      <c r="V67" s="136"/>
    </row>
    <row r="68" spans="1:22" ht="15.6" thickTop="1" thickBot="1" x14ac:dyDescent="0.35">
      <c r="A68" s="28" t="s">
        <v>78</v>
      </c>
      <c r="B68" s="7"/>
      <c r="C68" s="8"/>
      <c r="D68" s="8"/>
      <c r="E68" s="8"/>
      <c r="F68" s="8"/>
      <c r="G68" s="9"/>
      <c r="H68" s="136">
        <f>SUM(Tabelle2567892[[#This Row],[Spalte2]:[Spalte7]])</f>
        <v>0</v>
      </c>
      <c r="I68" s="11"/>
      <c r="J68" s="13"/>
      <c r="K68" s="13">
        <f>SUM('1.:6.'!K68)</f>
        <v>2</v>
      </c>
      <c r="L68" s="13"/>
      <c r="M68" s="13"/>
      <c r="N68" s="14">
        <f>SUM('1.:6.'!N68)</f>
        <v>1</v>
      </c>
      <c r="O68" s="135">
        <f>SUM('1.:6.'!O68)</f>
        <v>3</v>
      </c>
      <c r="P68" s="13"/>
      <c r="Q68" s="13"/>
      <c r="R68" s="13"/>
      <c r="S68" s="13"/>
      <c r="T68" s="13"/>
      <c r="U68" s="14"/>
      <c r="V68" s="136"/>
    </row>
    <row r="69" spans="1:22" ht="15.6" thickTop="1" thickBot="1" x14ac:dyDescent="0.35">
      <c r="A69" s="28" t="s">
        <v>79</v>
      </c>
      <c r="B69" s="7">
        <f>SUM('1.:6.'!B69)</f>
        <v>8</v>
      </c>
      <c r="C69" s="8">
        <f>SUM('1.:6.'!C69)</f>
        <v>7</v>
      </c>
      <c r="D69" s="8">
        <f>SUM('1.:6.'!D69)</f>
        <v>5</v>
      </c>
      <c r="E69" s="8">
        <f>SUM('1.:6.'!E69)</f>
        <v>4</v>
      </c>
      <c r="F69" s="8">
        <f>SUM('1.:6.'!F69)</f>
        <v>1</v>
      </c>
      <c r="G69" s="9">
        <f>SUM('1.:6.'!G69)</f>
        <v>1</v>
      </c>
      <c r="H69" s="136">
        <f>SUM(Tabelle2567892[[#This Row],[Spalte2]:[Spalte7]])</f>
        <v>26</v>
      </c>
      <c r="I69" s="11">
        <f>SUM('1.:6.'!I69)</f>
        <v>2</v>
      </c>
      <c r="J69" s="13">
        <f>SUM('1.:6.'!J69)</f>
        <v>9</v>
      </c>
      <c r="K69" s="13">
        <f>SUM('1.:6.'!K69)</f>
        <v>10</v>
      </c>
      <c r="L69" s="13"/>
      <c r="M69" s="13">
        <f>SUM('1.:6.'!M69)</f>
        <v>1</v>
      </c>
      <c r="N69" s="14">
        <f>SUM('1.:6.'!N69)</f>
        <v>1</v>
      </c>
      <c r="O69" s="135">
        <f>SUM('1.:6.'!O69)</f>
        <v>23</v>
      </c>
      <c r="P69" s="13">
        <f>SUM('1.:6.'!P69)</f>
        <v>34</v>
      </c>
      <c r="Q69" s="13">
        <f>SUM('1.:6.'!Q69)</f>
        <v>15</v>
      </c>
      <c r="R69" s="13">
        <f>SUM('1.:6.'!R69)</f>
        <v>1</v>
      </c>
      <c r="S69" s="13"/>
      <c r="T69" s="13"/>
      <c r="U69" s="14"/>
      <c r="V69" s="136">
        <f>SUM(Tabelle2567892[[#This Row],[Spalte16]:[Spalte21]])</f>
        <v>50</v>
      </c>
    </row>
    <row r="70" spans="1:22" ht="15.6" thickTop="1" thickBot="1" x14ac:dyDescent="0.35">
      <c r="A70" s="28" t="s">
        <v>80</v>
      </c>
      <c r="B70" s="7">
        <f>SUM('1.:6.'!B70)</f>
        <v>7</v>
      </c>
      <c r="C70" s="8"/>
      <c r="D70" s="8">
        <f>SUM('1.:6.'!D70)</f>
        <v>3</v>
      </c>
      <c r="E70" s="8"/>
      <c r="F70" s="8">
        <f>SUM('1.:6.'!F70)</f>
        <v>3</v>
      </c>
      <c r="G70" s="9"/>
      <c r="H70" s="136">
        <f>SUM(Tabelle2567892[[#This Row],[Spalte2]:[Spalte7]])</f>
        <v>13</v>
      </c>
      <c r="I70" s="11"/>
      <c r="J70" s="13">
        <f>SUM('1.:6.'!J70)</f>
        <v>3</v>
      </c>
      <c r="K70" s="13">
        <f>SUM('1.:6.'!K70)</f>
        <v>8</v>
      </c>
      <c r="L70" s="13"/>
      <c r="M70" s="13"/>
      <c r="N70" s="14"/>
      <c r="O70" s="135">
        <f>SUM('1.:6.'!O70)</f>
        <v>11</v>
      </c>
      <c r="P70" s="13">
        <f>SUM('1.:6.'!P70)</f>
        <v>4</v>
      </c>
      <c r="Q70" s="13">
        <f>SUM('1.:6.'!Q70)</f>
        <v>3</v>
      </c>
      <c r="R70" s="13"/>
      <c r="S70" s="13"/>
      <c r="T70" s="13"/>
      <c r="U70" s="14"/>
      <c r="V70" s="136">
        <f>SUM(Tabelle2567892[[#This Row],[Spalte16]:[Spalte21]])</f>
        <v>7</v>
      </c>
    </row>
    <row r="71" spans="1:22" ht="15.6" thickTop="1" thickBot="1" x14ac:dyDescent="0.35">
      <c r="A71" s="28" t="s">
        <v>101</v>
      </c>
      <c r="B71" s="7"/>
      <c r="C71" s="8"/>
      <c r="D71" s="8"/>
      <c r="E71" s="8"/>
      <c r="F71" s="8"/>
      <c r="G71" s="9"/>
      <c r="H71" s="136">
        <f>SUM(Tabelle2567892[[#This Row],[Spalte2]:[Spalte7]])</f>
        <v>0</v>
      </c>
      <c r="I71" s="11"/>
      <c r="J71" s="13"/>
      <c r="K71" s="13"/>
      <c r="L71" s="13"/>
      <c r="M71" s="13"/>
      <c r="N71" s="14"/>
      <c r="O71" s="135"/>
      <c r="P71" s="13"/>
      <c r="Q71" s="13"/>
      <c r="R71" s="13"/>
      <c r="S71" s="13">
        <f>SUM('1.:6.'!S71)</f>
        <v>7</v>
      </c>
      <c r="T71" s="13"/>
      <c r="U71" s="14"/>
      <c r="V71" s="136">
        <f>SUM(Tabelle2567892[[#This Row],[Spalte16]:[Spalte21]])</f>
        <v>7</v>
      </c>
    </row>
    <row r="72" spans="1:22" ht="15.6" thickTop="1" thickBot="1" x14ac:dyDescent="0.35">
      <c r="A72" s="28" t="s">
        <v>81</v>
      </c>
      <c r="B72" s="7">
        <f>SUM('1.:6.'!B72)</f>
        <v>1</v>
      </c>
      <c r="C72" s="8"/>
      <c r="D72" s="8"/>
      <c r="E72" s="8"/>
      <c r="F72" s="8"/>
      <c r="G72" s="9">
        <f>SUM('1.:6.'!G72)</f>
        <v>11</v>
      </c>
      <c r="H72" s="136">
        <f>SUM(Tabelle2567892[[#This Row],[Spalte2]:[Spalte7]])</f>
        <v>12</v>
      </c>
      <c r="I72" s="11"/>
      <c r="J72" s="13"/>
      <c r="K72" s="13"/>
      <c r="L72" s="13"/>
      <c r="M72" s="13"/>
      <c r="N72" s="14"/>
      <c r="O72" s="135"/>
      <c r="P72" s="13"/>
      <c r="Q72" s="13"/>
      <c r="R72" s="13"/>
      <c r="S72" s="13"/>
      <c r="T72" s="13"/>
      <c r="U72" s="14"/>
      <c r="V72" s="136"/>
    </row>
    <row r="73" spans="1:22" ht="15.6" thickTop="1" thickBot="1" x14ac:dyDescent="0.35">
      <c r="A73" s="28" t="s">
        <v>82</v>
      </c>
      <c r="B73" s="7"/>
      <c r="C73" s="8"/>
      <c r="D73" s="8"/>
      <c r="E73" s="8"/>
      <c r="F73" s="8"/>
      <c r="G73" s="9"/>
      <c r="H73" s="136">
        <f>SUM(Tabelle2567892[[#This Row],[Spalte2]:[Spalte7]])</f>
        <v>0</v>
      </c>
      <c r="I73" s="11"/>
      <c r="J73" s="13"/>
      <c r="K73" s="13"/>
      <c r="L73" s="13"/>
      <c r="M73" s="13"/>
      <c r="N73" s="14">
        <f>SUM('1.:6.'!N73)</f>
        <v>4</v>
      </c>
      <c r="O73" s="135">
        <f>SUM('1.:6.'!O73)</f>
        <v>4</v>
      </c>
      <c r="P73" s="13"/>
      <c r="Q73" s="13"/>
      <c r="R73" s="13"/>
      <c r="S73" s="13"/>
      <c r="T73" s="13"/>
      <c r="U73" s="14"/>
      <c r="V73" s="136"/>
    </row>
    <row r="74" spans="1:22" ht="15.6" thickTop="1" thickBot="1" x14ac:dyDescent="0.35">
      <c r="A74" s="28" t="s">
        <v>83</v>
      </c>
      <c r="B74" s="7"/>
      <c r="C74" s="8"/>
      <c r="D74" s="8"/>
      <c r="E74" s="8"/>
      <c r="F74" s="8"/>
      <c r="G74" s="9"/>
      <c r="H74" s="136">
        <f>SUM(Tabelle2567892[[#This Row],[Spalte2]:[Spalte7]])</f>
        <v>0</v>
      </c>
      <c r="I74" s="11"/>
      <c r="J74" s="13"/>
      <c r="K74" s="13"/>
      <c r="L74" s="13"/>
      <c r="M74" s="13"/>
      <c r="N74" s="14"/>
      <c r="O74" s="135"/>
      <c r="P74" s="13"/>
      <c r="Q74" s="13"/>
      <c r="R74" s="13"/>
      <c r="S74" s="13">
        <f>SUM('1.:6.'!S74)</f>
        <v>18</v>
      </c>
      <c r="T74" s="13">
        <f>SUM('1.:6.'!T74)</f>
        <v>1</v>
      </c>
      <c r="U74" s="14"/>
      <c r="V74" s="136">
        <f>SUM(Tabelle2567892[[#This Row],[Spalte16]:[Spalte21]])</f>
        <v>19</v>
      </c>
    </row>
    <row r="75" spans="1:22" ht="15.6" customHeight="1" thickTop="1" thickBot="1" x14ac:dyDescent="0.35">
      <c r="A75" s="29" t="s">
        <v>84</v>
      </c>
      <c r="B75" s="7"/>
      <c r="C75" s="8"/>
      <c r="D75" s="8"/>
      <c r="E75" s="8"/>
      <c r="F75" s="8"/>
      <c r="G75" s="9"/>
      <c r="H75" s="136">
        <f>SUM(Tabelle2567892[[#This Row],[Spalte2]:[Spalte7]])</f>
        <v>0</v>
      </c>
      <c r="I75" s="11"/>
      <c r="J75" s="13"/>
      <c r="K75" s="13"/>
      <c r="L75" s="13"/>
      <c r="M75" s="13"/>
      <c r="N75" s="14"/>
      <c r="O75" s="135"/>
      <c r="P75" s="13"/>
      <c r="Q75" s="13"/>
      <c r="R75" s="13"/>
      <c r="S75" s="13"/>
      <c r="T75" s="13">
        <f>SUM('1.:6.'!T75)</f>
        <v>32</v>
      </c>
      <c r="U75" s="14">
        <f>SUM('1.:6.'!U75)</f>
        <v>1</v>
      </c>
      <c r="V75" s="136">
        <f>SUM(Tabelle2567892[[#This Row],[Spalte16]:[Spalte21]])</f>
        <v>33</v>
      </c>
    </row>
    <row r="76" spans="1:22" ht="15.6" thickTop="1" thickBot="1" x14ac:dyDescent="0.35">
      <c r="A76" s="28" t="s">
        <v>85</v>
      </c>
      <c r="B76" s="7"/>
      <c r="C76" s="8"/>
      <c r="D76" s="8"/>
      <c r="E76" s="8"/>
      <c r="F76" s="8"/>
      <c r="G76" s="9"/>
      <c r="H76" s="136">
        <f>SUM(Tabelle2567892[[#This Row],[Spalte2]:[Spalte7]])</f>
        <v>0</v>
      </c>
      <c r="I76" s="11"/>
      <c r="J76" s="13"/>
      <c r="K76" s="13">
        <f>SUM('1.:6.'!K76)</f>
        <v>3</v>
      </c>
      <c r="L76" s="13"/>
      <c r="M76" s="13"/>
      <c r="N76" s="14"/>
      <c r="O76" s="135">
        <f>SUM('1.:6.'!O76)</f>
        <v>3</v>
      </c>
      <c r="P76" s="13"/>
      <c r="Q76" s="13"/>
      <c r="R76" s="13"/>
      <c r="S76" s="13">
        <f>SUM('1.:6.'!S76)</f>
        <v>8</v>
      </c>
      <c r="T76" s="13">
        <f>SUM('1.:6.'!T76)</f>
        <v>1</v>
      </c>
      <c r="U76" s="14"/>
      <c r="V76" s="136">
        <f>SUM(Tabelle2567892[[#This Row],[Spalte16]:[Spalte21]])</f>
        <v>9</v>
      </c>
    </row>
    <row r="77" spans="1:22" ht="15.6" thickTop="1" thickBot="1" x14ac:dyDescent="0.35">
      <c r="A77" s="28" t="s">
        <v>86</v>
      </c>
      <c r="B77" s="7"/>
      <c r="C77" s="8"/>
      <c r="D77" s="8"/>
      <c r="E77" s="8"/>
      <c r="F77" s="8"/>
      <c r="G77" s="9"/>
      <c r="H77" s="136">
        <f>SUM(Tabelle2567892[[#This Row],[Spalte2]:[Spalte7]])</f>
        <v>0</v>
      </c>
      <c r="I77" s="11"/>
      <c r="J77" s="13">
        <f>SUM('1.:6.'!J77)</f>
        <v>1</v>
      </c>
      <c r="K77" s="13"/>
      <c r="L77" s="13"/>
      <c r="M77" s="13"/>
      <c r="N77" s="14"/>
      <c r="O77" s="135">
        <f>SUM('1.:6.'!O77)</f>
        <v>1</v>
      </c>
      <c r="P77" s="13">
        <f>SUM('1.:6.'!P77)</f>
        <v>1</v>
      </c>
      <c r="Q77" s="13"/>
      <c r="R77" s="13"/>
      <c r="S77" s="13"/>
      <c r="T77" s="13"/>
      <c r="U77" s="14"/>
      <c r="V77" s="136">
        <f>SUM(Tabelle2567892[[#This Row],[Spalte16]:[Spalte21]])</f>
        <v>1</v>
      </c>
    </row>
    <row r="78" spans="1:22" ht="15.6" thickTop="1" thickBot="1" x14ac:dyDescent="0.35">
      <c r="A78" s="28" t="s">
        <v>102</v>
      </c>
      <c r="B78" s="7"/>
      <c r="C78" s="8">
        <f>SUM('1.:6.'!C78)</f>
        <v>1</v>
      </c>
      <c r="D78" s="8"/>
      <c r="E78" s="8"/>
      <c r="F78" s="8"/>
      <c r="G78" s="9"/>
      <c r="H78" s="136">
        <f>SUM(Tabelle2567892[[#This Row],[Spalte2]:[Spalte7]])</f>
        <v>1</v>
      </c>
      <c r="I78" s="11"/>
      <c r="J78" s="13"/>
      <c r="K78" s="13"/>
      <c r="L78" s="13"/>
      <c r="M78" s="13"/>
      <c r="N78" s="14"/>
      <c r="O78" s="135"/>
      <c r="P78" s="13"/>
      <c r="Q78" s="13"/>
      <c r="R78" s="13"/>
      <c r="S78" s="13"/>
      <c r="T78" s="13"/>
      <c r="U78" s="14"/>
      <c r="V78" s="136"/>
    </row>
    <row r="79" spans="1:22" ht="15.6" thickTop="1" thickBot="1" x14ac:dyDescent="0.35">
      <c r="A79" s="28" t="s">
        <v>103</v>
      </c>
      <c r="B79" s="7"/>
      <c r="C79" s="8"/>
      <c r="D79" s="8"/>
      <c r="E79" s="8"/>
      <c r="F79" s="8"/>
      <c r="G79" s="9"/>
      <c r="H79" s="136">
        <f>SUM(Tabelle2567892[[#This Row],[Spalte2]:[Spalte7]])</f>
        <v>0</v>
      </c>
      <c r="I79" s="11"/>
      <c r="J79" s="13"/>
      <c r="K79" s="13"/>
      <c r="L79" s="13"/>
      <c r="M79" s="13"/>
      <c r="N79" s="14"/>
      <c r="O79" s="135"/>
      <c r="P79" s="13">
        <f>SUM('1.:6.'!P79)</f>
        <v>1</v>
      </c>
      <c r="Q79" s="13"/>
      <c r="R79" s="13"/>
      <c r="S79" s="13"/>
      <c r="T79" s="13"/>
      <c r="U79" s="14"/>
      <c r="V79" s="136">
        <f>SUM(Tabelle2567892[[#This Row],[Spalte16]:[Spalte21]])</f>
        <v>1</v>
      </c>
    </row>
    <row r="80" spans="1:22" ht="15.6" thickTop="1" thickBot="1" x14ac:dyDescent="0.35">
      <c r="A80" s="28" t="s">
        <v>87</v>
      </c>
      <c r="B80" s="7">
        <f>SUM('1.:6.'!B80)</f>
        <v>14</v>
      </c>
      <c r="C80" s="8">
        <f>SUM('1.:6.'!C80)</f>
        <v>1</v>
      </c>
      <c r="D80" s="8"/>
      <c r="E80" s="8"/>
      <c r="F80" s="8"/>
      <c r="G80" s="9"/>
      <c r="H80" s="136">
        <f>SUM(Tabelle2567892[[#This Row],[Spalte2]:[Spalte7]])</f>
        <v>15</v>
      </c>
      <c r="I80" s="11">
        <f>SUM('1.:6.'!I80)</f>
        <v>3</v>
      </c>
      <c r="J80" s="13">
        <f>SUM('1.:6.'!J80)</f>
        <v>5</v>
      </c>
      <c r="K80" s="13">
        <f>SUM('1.:6.'!K80)</f>
        <v>2</v>
      </c>
      <c r="L80" s="13"/>
      <c r="M80" s="13"/>
      <c r="N80" s="14"/>
      <c r="O80" s="135">
        <f>SUM('1.:6.'!O80)</f>
        <v>10</v>
      </c>
      <c r="P80" s="13">
        <f>SUM('1.:6.'!P80)</f>
        <v>1</v>
      </c>
      <c r="Q80" s="13">
        <f>SUM('1.:6.'!Q80)</f>
        <v>1</v>
      </c>
      <c r="R80" s="13">
        <f>SUM('1.:6.'!R80)</f>
        <v>2</v>
      </c>
      <c r="S80" s="13"/>
      <c r="T80" s="13"/>
      <c r="U80" s="14"/>
      <c r="V80" s="136">
        <f>SUM(Tabelle2567892[[#This Row],[Spalte16]:[Spalte21]])</f>
        <v>4</v>
      </c>
    </row>
    <row r="81" spans="1:25" ht="15.6" thickTop="1" thickBot="1" x14ac:dyDescent="0.35">
      <c r="A81" s="28" t="s">
        <v>88</v>
      </c>
      <c r="B81" s="7">
        <f>SUM('1.:6.'!B81)</f>
        <v>7</v>
      </c>
      <c r="C81" s="8"/>
      <c r="D81" s="8">
        <f>SUM('1.:6.'!D81)</f>
        <v>7</v>
      </c>
      <c r="E81" s="8"/>
      <c r="F81" s="8">
        <f>SUM('1.:6.'!F81)</f>
        <v>1</v>
      </c>
      <c r="G81" s="9"/>
      <c r="H81" s="136">
        <f>SUM(Tabelle2567892[[#This Row],[Spalte2]:[Spalte7]])</f>
        <v>15</v>
      </c>
      <c r="I81" s="11"/>
      <c r="J81" s="13">
        <f>SUM('1.:6.'!J81)</f>
        <v>4</v>
      </c>
      <c r="K81" s="13">
        <f>SUM('1.:6.'!K81)</f>
        <v>1</v>
      </c>
      <c r="L81" s="13"/>
      <c r="M81" s="13"/>
      <c r="N81" s="14">
        <f>SUM('1.:6.'!N81)</f>
        <v>1</v>
      </c>
      <c r="O81" s="135">
        <f>SUM('1.:6.'!O81)</f>
        <v>6</v>
      </c>
      <c r="P81" s="13">
        <f>SUM('1.:6.'!P81)</f>
        <v>1</v>
      </c>
      <c r="Q81" s="13"/>
      <c r="R81" s="13">
        <f>SUM('1.:6.'!R81)</f>
        <v>5</v>
      </c>
      <c r="S81" s="13"/>
      <c r="T81" s="13"/>
      <c r="U81" s="14"/>
      <c r="V81" s="136">
        <f>SUM(Tabelle2567892[[#This Row],[Spalte16]:[Spalte21]])</f>
        <v>6</v>
      </c>
    </row>
    <row r="82" spans="1:25" ht="15.6" thickTop="1" thickBot="1" x14ac:dyDescent="0.35">
      <c r="A82" s="33" t="s">
        <v>89</v>
      </c>
      <c r="B82" s="7">
        <f>SUM('1.:6.'!B82)</f>
        <v>3</v>
      </c>
      <c r="C82" s="8">
        <f>SUM('1.:6.'!C82)</f>
        <v>6</v>
      </c>
      <c r="D82" s="8">
        <f>SUM('1.:6.'!D82)</f>
        <v>1</v>
      </c>
      <c r="E82" s="8"/>
      <c r="F82" s="8"/>
      <c r="G82" s="9"/>
      <c r="H82" s="136">
        <f>SUM(Tabelle2567892[[#This Row],[Spalte2]:[Spalte7]])</f>
        <v>10</v>
      </c>
      <c r="I82" s="11"/>
      <c r="J82" s="13"/>
      <c r="K82" s="13"/>
      <c r="L82" s="13"/>
      <c r="M82" s="13"/>
      <c r="N82" s="14"/>
      <c r="O82" s="135"/>
      <c r="P82" s="13"/>
      <c r="Q82" s="13"/>
      <c r="R82" s="13">
        <f>SUM('1.:6.'!R82)</f>
        <v>1</v>
      </c>
      <c r="S82" s="13"/>
      <c r="T82" s="13"/>
      <c r="U82" s="14"/>
      <c r="V82" s="136">
        <f>SUM(Tabelle2567892[[#This Row],[Spalte16]:[Spalte21]])</f>
        <v>1</v>
      </c>
    </row>
    <row r="83" spans="1:25" ht="15" thickTop="1" x14ac:dyDescent="0.3">
      <c r="A83" s="28"/>
      <c r="B83" s="12"/>
      <c r="C83" s="13"/>
      <c r="D83" s="13"/>
      <c r="E83" s="13"/>
      <c r="F83" s="13"/>
      <c r="G83" s="14"/>
      <c r="H83" s="139"/>
      <c r="I83" s="16"/>
      <c r="J83" s="13"/>
      <c r="K83" s="13"/>
      <c r="L83" s="13"/>
      <c r="M83" s="13"/>
      <c r="N83" s="14"/>
      <c r="O83" s="135"/>
      <c r="P83" s="16"/>
      <c r="Q83" s="13"/>
      <c r="R83" s="13"/>
      <c r="S83" s="13"/>
      <c r="T83" s="13"/>
      <c r="U83" s="14"/>
      <c r="V83" s="136"/>
    </row>
    <row r="84" spans="1:25" x14ac:dyDescent="0.3">
      <c r="A84" s="28"/>
      <c r="B84" s="12"/>
      <c r="C84" s="13"/>
      <c r="D84" s="13"/>
      <c r="E84" s="13"/>
      <c r="F84" s="13"/>
      <c r="G84" s="14"/>
      <c r="H84" s="139"/>
      <c r="I84" s="16"/>
      <c r="J84" s="13"/>
      <c r="K84" s="13"/>
      <c r="L84" s="13"/>
      <c r="M84" s="13"/>
      <c r="N84" s="14"/>
      <c r="O84" s="139"/>
      <c r="P84" s="16"/>
      <c r="Q84" s="13"/>
      <c r="R84" s="13"/>
      <c r="S84" s="13"/>
      <c r="T84" s="13"/>
      <c r="U84" s="14"/>
      <c r="V84" s="137"/>
      <c r="Y84" s="186"/>
    </row>
    <row r="85" spans="1:25" x14ac:dyDescent="0.3">
      <c r="A85" s="28"/>
      <c r="B85" s="12"/>
      <c r="C85" s="13"/>
      <c r="D85" s="13"/>
      <c r="E85" s="13"/>
      <c r="F85" s="13"/>
      <c r="G85" s="14"/>
      <c r="H85" s="139"/>
      <c r="I85" s="16"/>
      <c r="J85" s="13"/>
      <c r="K85" s="13"/>
      <c r="L85" s="13"/>
      <c r="M85" s="13"/>
      <c r="N85" s="14"/>
      <c r="O85" s="139"/>
      <c r="P85" s="16"/>
      <c r="Q85" s="13"/>
      <c r="R85" s="13"/>
      <c r="S85" s="13"/>
      <c r="T85" s="13"/>
      <c r="U85" s="14"/>
      <c r="V85" s="137"/>
    </row>
    <row r="86" spans="1:25" x14ac:dyDescent="0.3">
      <c r="A86" s="28" t="s">
        <v>90</v>
      </c>
      <c r="B86" s="12">
        <f t="shared" ref="B86:U86" si="0">SUM(B5:B82)</f>
        <v>253</v>
      </c>
      <c r="C86" s="13">
        <f t="shared" si="0"/>
        <v>142</v>
      </c>
      <c r="D86" s="13">
        <f t="shared" si="0"/>
        <v>644</v>
      </c>
      <c r="E86" s="13">
        <f t="shared" si="0"/>
        <v>131</v>
      </c>
      <c r="F86" s="13">
        <f t="shared" si="0"/>
        <v>453</v>
      </c>
      <c r="G86" s="14">
        <f t="shared" si="0"/>
        <v>282</v>
      </c>
      <c r="H86" s="139">
        <f t="shared" si="0"/>
        <v>1905</v>
      </c>
      <c r="I86" s="16">
        <f t="shared" si="0"/>
        <v>131</v>
      </c>
      <c r="J86" s="13">
        <f t="shared" si="0"/>
        <v>60</v>
      </c>
      <c r="K86" s="13">
        <f t="shared" si="0"/>
        <v>178</v>
      </c>
      <c r="L86" s="13">
        <f t="shared" si="0"/>
        <v>145</v>
      </c>
      <c r="M86" s="13">
        <f t="shared" si="0"/>
        <v>232</v>
      </c>
      <c r="N86" s="14">
        <f t="shared" si="0"/>
        <v>352</v>
      </c>
      <c r="O86" s="139">
        <f t="shared" si="0"/>
        <v>1097</v>
      </c>
      <c r="P86" s="16">
        <f t="shared" si="0"/>
        <v>412</v>
      </c>
      <c r="Q86" s="13">
        <f t="shared" si="0"/>
        <v>259</v>
      </c>
      <c r="R86" s="13">
        <f t="shared" si="0"/>
        <v>113</v>
      </c>
      <c r="S86" s="13">
        <f t="shared" si="0"/>
        <v>82</v>
      </c>
      <c r="T86" s="13">
        <f t="shared" si="0"/>
        <v>189</v>
      </c>
      <c r="U86" s="14">
        <f t="shared" si="0"/>
        <v>32</v>
      </c>
      <c r="V86" s="137">
        <f>SUM(Tabelle2567892[[#This Row],[Spalte16]:[Spalte21]])</f>
        <v>1087</v>
      </c>
    </row>
    <row r="87" spans="1:25" x14ac:dyDescent="0.3">
      <c r="A87" s="28" t="s">
        <v>506</v>
      </c>
      <c r="B87" s="40">
        <f>SUM(H86,O86,V86,AE86)</f>
        <v>4089</v>
      </c>
      <c r="C87" s="13"/>
      <c r="D87" s="13"/>
      <c r="E87" s="13"/>
      <c r="F87" s="13"/>
      <c r="G87" s="14"/>
      <c r="H87" s="139"/>
      <c r="I87" s="16"/>
      <c r="J87" s="13"/>
      <c r="K87" s="13"/>
      <c r="L87" s="13"/>
      <c r="M87" s="13"/>
      <c r="N87" s="14"/>
      <c r="O87" s="139"/>
      <c r="P87" s="16"/>
      <c r="Q87" s="13"/>
      <c r="R87" s="13"/>
      <c r="S87" s="13"/>
      <c r="T87" s="13"/>
      <c r="U87" s="14"/>
      <c r="V87" s="137"/>
    </row>
    <row r="88" spans="1:25" x14ac:dyDescent="0.3">
      <c r="A88" s="28"/>
      <c r="B88" s="12"/>
      <c r="C88" s="13"/>
      <c r="D88" s="13"/>
      <c r="E88" s="13"/>
      <c r="F88" s="13"/>
      <c r="G88" s="14"/>
      <c r="H88" s="139"/>
      <c r="I88" s="16"/>
      <c r="J88" s="13"/>
      <c r="K88" s="13"/>
      <c r="L88" s="13"/>
      <c r="M88" s="13"/>
      <c r="N88" s="14"/>
      <c r="O88" s="139"/>
      <c r="P88" s="16"/>
      <c r="Q88" s="13"/>
      <c r="R88" s="13"/>
      <c r="S88" s="13"/>
      <c r="T88" s="13"/>
      <c r="U88" s="14"/>
      <c r="V88" s="137"/>
    </row>
    <row r="89" spans="1:25" x14ac:dyDescent="0.3">
      <c r="A89" s="33" t="s">
        <v>92</v>
      </c>
      <c r="B89" s="34">
        <v>28</v>
      </c>
      <c r="C89" s="35">
        <v>19</v>
      </c>
      <c r="D89" s="35">
        <v>25</v>
      </c>
      <c r="E89" s="35">
        <v>16</v>
      </c>
      <c r="F89" s="35">
        <v>20</v>
      </c>
      <c r="G89" s="36">
        <v>14</v>
      </c>
      <c r="H89" s="140">
        <f>COUNTA(H5:H82)</f>
        <v>78</v>
      </c>
      <c r="I89" s="38">
        <v>16</v>
      </c>
      <c r="J89" s="35">
        <v>16</v>
      </c>
      <c r="K89" s="35">
        <v>23</v>
      </c>
      <c r="L89" s="35">
        <v>13</v>
      </c>
      <c r="M89" s="35">
        <v>19</v>
      </c>
      <c r="N89" s="36">
        <v>24</v>
      </c>
      <c r="O89" s="140">
        <f>COUNT(O5:O82)</f>
        <v>46</v>
      </c>
      <c r="P89" s="38">
        <v>30</v>
      </c>
      <c r="Q89" s="35">
        <v>23</v>
      </c>
      <c r="R89" s="35">
        <v>15</v>
      </c>
      <c r="S89" s="35">
        <v>10</v>
      </c>
      <c r="T89" s="35">
        <v>12</v>
      </c>
      <c r="U89" s="36">
        <v>7</v>
      </c>
      <c r="V89" s="138">
        <f>COUNT(V5:V82)</f>
        <v>50</v>
      </c>
    </row>
    <row r="90" spans="1:25" ht="15" thickBot="1" x14ac:dyDescent="0.35"/>
    <row r="91" spans="1:25" x14ac:dyDescent="0.3">
      <c r="B91" s="147" t="s">
        <v>598</v>
      </c>
      <c r="C91" s="148" t="s">
        <v>2</v>
      </c>
      <c r="D91" s="149" t="s">
        <v>3</v>
      </c>
    </row>
    <row r="92" spans="1:25" x14ac:dyDescent="0.3">
      <c r="A92" t="s">
        <v>599</v>
      </c>
      <c r="B92" s="143">
        <f>SUM(B86:G86)/6</f>
        <v>317.5</v>
      </c>
      <c r="C92">
        <f>SUM(I86:N86)/6</f>
        <v>183</v>
      </c>
      <c r="D92" s="134">
        <f>SUM(P86:U86)/6</f>
        <v>181.16666666666666</v>
      </c>
    </row>
    <row r="93" spans="1:25" ht="15" thickBot="1" x14ac:dyDescent="0.35">
      <c r="A93" t="s">
        <v>597</v>
      </c>
      <c r="B93" s="144">
        <f>_xlfn.STDEV.P(B86:G86)</f>
        <v>180.72331522708041</v>
      </c>
      <c r="C93" s="145">
        <f>_xlfn.STDEV.P(I86:N86)</f>
        <v>91.527773562636895</v>
      </c>
      <c r="D93" s="146">
        <f>_xlfn.STDEV.P(P86:U86)</f>
        <v>126.57990449602268</v>
      </c>
    </row>
    <row r="95" spans="1:25" x14ac:dyDescent="0.3">
      <c r="A95" t="s">
        <v>596</v>
      </c>
      <c r="B95">
        <f>SUM(B89:G89)/6</f>
        <v>20.333333333333332</v>
      </c>
      <c r="C95">
        <f>SUM(I89:N89)/6</f>
        <v>18.5</v>
      </c>
      <c r="D95">
        <f>SUM(P89:U89)/6</f>
        <v>16.166666666666668</v>
      </c>
    </row>
    <row r="96" spans="1:25" x14ac:dyDescent="0.3">
      <c r="A96" t="s">
        <v>597</v>
      </c>
      <c r="B96">
        <f>_xlfn.STDEV.P(B89:G89)</f>
        <v>4.8534065928536787</v>
      </c>
      <c r="C96">
        <f>_xlfn.STDEV.P(I89:N89)</f>
        <v>3.9475730941090039</v>
      </c>
      <c r="D96">
        <f>_xlfn.STDEV.P(P89:U89)</f>
        <v>7.9459982940401446</v>
      </c>
    </row>
    <row r="114" spans="7:8" x14ac:dyDescent="0.3">
      <c r="G114">
        <v>2022</v>
      </c>
    </row>
    <row r="115" spans="7:8" x14ac:dyDescent="0.3">
      <c r="G115" t="s">
        <v>780</v>
      </c>
      <c r="H115">
        <v>262</v>
      </c>
    </row>
    <row r="116" spans="7:8" x14ac:dyDescent="0.3">
      <c r="G116" t="s">
        <v>781</v>
      </c>
      <c r="H116">
        <v>88</v>
      </c>
    </row>
    <row r="117" spans="7:8" x14ac:dyDescent="0.3">
      <c r="G117" t="s">
        <v>782</v>
      </c>
      <c r="H117">
        <v>174</v>
      </c>
    </row>
    <row r="119" spans="7:8" x14ac:dyDescent="0.3">
      <c r="G119" t="s">
        <v>783</v>
      </c>
      <c r="H119">
        <v>285</v>
      </c>
    </row>
    <row r="120" spans="7:8" x14ac:dyDescent="0.3">
      <c r="G120" t="s">
        <v>784</v>
      </c>
      <c r="H120">
        <v>344</v>
      </c>
    </row>
    <row r="122" spans="7:8" x14ac:dyDescent="0.3">
      <c r="G122" t="s">
        <v>785</v>
      </c>
      <c r="H122">
        <v>181</v>
      </c>
    </row>
    <row r="123" spans="7:8" x14ac:dyDescent="0.3">
      <c r="G123" t="s">
        <v>786</v>
      </c>
      <c r="H123">
        <v>217</v>
      </c>
    </row>
    <row r="125" spans="7:8" x14ac:dyDescent="0.3">
      <c r="G125" t="s">
        <v>787</v>
      </c>
      <c r="H125">
        <v>146</v>
      </c>
    </row>
  </sheetData>
  <mergeCells count="3">
    <mergeCell ref="B3:H3"/>
    <mergeCell ref="I3:O3"/>
    <mergeCell ref="P3:V3"/>
  </mergeCells>
  <pageMargins left="0.7" right="0.7" top="0.78740157499999996" bottom="0.78740157499999996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20</vt:i4>
      </vt:variant>
    </vt:vector>
  </HeadingPairs>
  <TitlesOfParts>
    <vt:vector size="20" baseType="lpstr">
      <vt:lpstr>1.</vt:lpstr>
      <vt:lpstr>2.</vt:lpstr>
      <vt:lpstr>3.</vt:lpstr>
      <vt:lpstr>4.</vt:lpstr>
      <vt:lpstr>5.</vt:lpstr>
      <vt:lpstr>6.</vt:lpstr>
      <vt:lpstr>Diagramm Bodenproben</vt:lpstr>
      <vt:lpstr>CCA</vt:lpstr>
      <vt:lpstr>Total 2023</vt:lpstr>
      <vt:lpstr>Eigenschaften der Laufkäfer</vt:lpstr>
      <vt:lpstr>Dominanz</vt:lpstr>
      <vt:lpstr>Rote Liste Arten</vt:lpstr>
      <vt:lpstr>Autökologie</vt:lpstr>
      <vt:lpstr>Biomasse</vt:lpstr>
      <vt:lpstr>Aktivitätsdominanz pH &lt;&gt;7</vt:lpstr>
      <vt:lpstr>Gerückte Kreuztabelle</vt:lpstr>
      <vt:lpstr>Abweichungen</vt:lpstr>
      <vt:lpstr>Einteilung der Carabiden</vt:lpstr>
      <vt:lpstr>Niederschlagsmenge</vt:lpstr>
      <vt:lpstr>Feuchtigkeitspräferenz 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 Jusufovic</dc:creator>
  <cp:lastModifiedBy>Michelle</cp:lastModifiedBy>
  <dcterms:created xsi:type="dcterms:W3CDTF">2023-10-19T07:35:59Z</dcterms:created>
  <dcterms:modified xsi:type="dcterms:W3CDTF">2023-12-12T13:38:41Z</dcterms:modified>
</cp:coreProperties>
</file>