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michaelbottjer/PycharmProjects/FTXAssets/"/>
    </mc:Choice>
  </mc:AlternateContent>
  <xr:revisionPtr revIDLastSave="0" documentId="13_ncr:1_{45F6453C-B972-3041-8275-B5E3B26EBF9E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Assets" sheetId="1" r:id="rId1"/>
    <sheet name="Liabilities" sheetId="2" r:id="rId2"/>
    <sheet name="Cash" sheetId="3" r:id="rId3"/>
    <sheet name="Property" sheetId="4" r:id="rId4"/>
    <sheet name="FTX International Crypto" sheetId="5" r:id="rId5"/>
    <sheet name="FTX US Crypto" sheetId="6" r:id="rId6"/>
    <sheet name="Alameda Crypto" sheetId="7" r:id="rId7"/>
    <sheet name="FTX International Related Party" sheetId="8" r:id="rId8"/>
    <sheet name="FTX US Related Party" sheetId="9" r:id="rId9"/>
    <sheet name="Investments" sheetId="10" r:id="rId10"/>
    <sheet name="Securities" sheetId="11" r:id="rId11"/>
    <sheet name="HOOD" sheetId="13" r:id="rId12"/>
    <sheet name="Clawbacks" sheetId="12" r:id="rId13"/>
    <sheet name="Subsidiary Sale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F3" i="11"/>
  <c r="H3" i="11"/>
  <c r="C3" i="11"/>
  <c r="E2" i="13"/>
  <c r="D9" i="12"/>
  <c r="D8" i="12"/>
  <c r="D7" i="12"/>
  <c r="D6" i="12"/>
  <c r="D5" i="12"/>
  <c r="D4" i="12"/>
  <c r="D3" i="12"/>
  <c r="D2" i="12"/>
  <c r="H6" i="11"/>
  <c r="D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E277" i="10"/>
  <c r="F277" i="10" s="1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475" i="10" s="1"/>
  <c r="F5" i="10"/>
  <c r="F4" i="10"/>
  <c r="F3" i="10"/>
  <c r="F2" i="10"/>
  <c r="C8" i="9"/>
  <c r="C3" i="9"/>
  <c r="C2" i="9"/>
  <c r="F6" i="7"/>
  <c r="C5" i="7"/>
  <c r="F5" i="7" s="1"/>
  <c r="H4" i="7"/>
  <c r="E4" i="7"/>
  <c r="C4" i="7"/>
  <c r="F4" i="7" s="1"/>
  <c r="H3" i="7"/>
  <c r="F3" i="7"/>
  <c r="H2" i="7"/>
  <c r="F2" i="7"/>
  <c r="F17" i="6"/>
  <c r="E17" i="6"/>
  <c r="D17" i="6"/>
  <c r="C17" i="6"/>
  <c r="B17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E18" i="5"/>
  <c r="D18" i="5"/>
  <c r="C18" i="5"/>
  <c r="B18" i="5"/>
  <c r="F17" i="5"/>
  <c r="F16" i="5"/>
  <c r="F15" i="5"/>
  <c r="F14" i="5"/>
  <c r="F13" i="5"/>
  <c r="F12" i="5"/>
  <c r="F18" i="5" s="1"/>
  <c r="E11" i="5"/>
  <c r="D11" i="5"/>
  <c r="C11" i="5"/>
  <c r="B11" i="5"/>
  <c r="F10" i="5"/>
  <c r="H9" i="5"/>
  <c r="F9" i="5"/>
  <c r="H8" i="5"/>
  <c r="F8" i="5"/>
  <c r="H7" i="5"/>
  <c r="F7" i="5"/>
  <c r="H6" i="5"/>
  <c r="F6" i="5"/>
  <c r="H5" i="5"/>
  <c r="F5" i="5"/>
  <c r="H4" i="5"/>
  <c r="F4" i="5"/>
  <c r="H3" i="5"/>
  <c r="F3" i="5"/>
  <c r="F11" i="5" s="1"/>
  <c r="H2" i="5"/>
  <c r="F2" i="5"/>
  <c r="C3" i="2"/>
  <c r="D2" i="2"/>
  <c r="C2" i="2"/>
  <c r="B2" i="2"/>
  <c r="B11" i="1"/>
  <c r="D9" i="1"/>
  <c r="B9" i="1"/>
  <c r="D7" i="1"/>
  <c r="D5" i="1"/>
  <c r="D4" i="1"/>
  <c r="C4" i="1"/>
  <c r="E2" i="1"/>
  <c r="D2" i="1"/>
  <c r="C2" i="1"/>
  <c r="B2" i="1"/>
  <c r="H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77" authorId="0" shapeId="0" xr:uid="{00000000-0006-0000-0900-000001000000}">
      <text>
        <r>
          <rPr>
            <sz val="10"/>
            <color rgb="FF000000"/>
            <rFont val="Arial"/>
            <scheme val="minor"/>
          </rPr>
          <t>Michael:
https://restructuring.ra.kroll.com/FTX/Home-DownloadPDF?id1=MTQ3MjI1MQ==&amp;id2=-1</t>
        </r>
      </text>
    </comment>
    <comment ref="A328" authorId="0" shapeId="0" xr:uid="{00000000-0006-0000-0900-000002000000}">
      <text>
        <r>
          <rPr>
            <sz val="10"/>
            <color rgb="FF000000"/>
            <rFont val="Arial"/>
            <scheme val="minor"/>
          </rPr>
          <t>Michael:
Unfunded capital commitment of $700,000</t>
        </r>
      </text>
    </comment>
    <comment ref="A400" authorId="0" shapeId="0" xr:uid="{00000000-0006-0000-0900-000003000000}">
      <text>
        <r>
          <rPr>
            <sz val="10"/>
            <color rgb="FF000000"/>
            <rFont val="Arial"/>
            <scheme val="minor"/>
          </rPr>
          <t>Michael:
https://restructuring.ra.kroll.com/FTX/Home-DownloadPDF?id1=MTQ3MjI1MQ==&amp;id2=-1</t>
        </r>
      </text>
    </comment>
    <comment ref="A412" authorId="0" shapeId="0" xr:uid="{00000000-0006-0000-0900-000004000000}">
      <text>
        <r>
          <rPr>
            <sz val="10"/>
            <color rgb="FF000000"/>
            <rFont val="Arial"/>
            <scheme val="minor"/>
          </rPr>
          <t>Fourth Interim Financial Update - sold</t>
        </r>
      </text>
    </comment>
    <comment ref="A451" authorId="0" shapeId="0" xr:uid="{00000000-0006-0000-0900-000005000000}">
      <text>
        <r>
          <rPr>
            <sz val="10"/>
            <color rgb="FF000000"/>
            <rFont val="Arial"/>
            <scheme val="minor"/>
          </rPr>
          <t>Michael:
Unfunded capital commitment of $7,500,000</t>
        </r>
      </text>
    </comment>
  </commentList>
</comments>
</file>

<file path=xl/sharedStrings.xml><?xml version="1.0" encoding="utf-8"?>
<sst xmlns="http://schemas.openxmlformats.org/spreadsheetml/2006/main" count="1971" uniqueCount="687">
  <si>
    <t>Type</t>
  </si>
  <si>
    <t>WRS</t>
  </si>
  <si>
    <t>Alameda</t>
  </si>
  <si>
    <t>Dotcom</t>
  </si>
  <si>
    <t>Ventures</t>
  </si>
  <si>
    <t>Cash</t>
  </si>
  <si>
    <t>Stablecoins</t>
  </si>
  <si>
    <t>Crypto - Category A</t>
  </si>
  <si>
    <t>Crypto - Category B</t>
  </si>
  <si>
    <t>Liquid Securities</t>
  </si>
  <si>
    <t>Venture Investments</t>
  </si>
  <si>
    <t>Property</t>
  </si>
  <si>
    <t>Related Party Receivables</t>
  </si>
  <si>
    <t>Clawbacks</t>
  </si>
  <si>
    <t>Subsidiary Sales</t>
  </si>
  <si>
    <t>Related Party Payables</t>
  </si>
  <si>
    <t>Customer Payables - Category A</t>
  </si>
  <si>
    <t>Customer Payables - Category B</t>
  </si>
  <si>
    <t>Unrestricted Cash</t>
  </si>
  <si>
    <t>Custodial Cash</t>
  </si>
  <si>
    <t>Other Restricted Cash</t>
  </si>
  <si>
    <t>Value from Filing</t>
  </si>
  <si>
    <t xml:space="preserve">Albany Marina Residences </t>
  </si>
  <si>
    <t xml:space="preserve">The Conch Shack </t>
  </si>
  <si>
    <t>Veridian Corporate Centre</t>
  </si>
  <si>
    <t>ONE Cable Beach</t>
  </si>
  <si>
    <t xml:space="preserve">Other Nassau Properties </t>
  </si>
  <si>
    <t>Token</t>
  </si>
  <si>
    <t>Customer Payables</t>
  </si>
  <si>
    <t>Located Assets</t>
  </si>
  <si>
    <t>Customer Receivables</t>
  </si>
  <si>
    <t>Total Assets</t>
  </si>
  <si>
    <t>Surplus</t>
  </si>
  <si>
    <t>Price</t>
  </si>
  <si>
    <t>Quantity</t>
  </si>
  <si>
    <t>Cash / Stablecoin</t>
  </si>
  <si>
    <t>BTC</t>
  </si>
  <si>
    <t>ETH</t>
  </si>
  <si>
    <t>SOL</t>
  </si>
  <si>
    <t>XRP</t>
  </si>
  <si>
    <t>BNB</t>
  </si>
  <si>
    <t>MATIC</t>
  </si>
  <si>
    <t>TRX</t>
  </si>
  <si>
    <t>All Other - Category A</t>
  </si>
  <si>
    <t>FTT</t>
  </si>
  <si>
    <t>MAPS</t>
  </si>
  <si>
    <t>SRM</t>
  </si>
  <si>
    <t>FIDA</t>
  </si>
  <si>
    <t>MEDIA</t>
  </si>
  <si>
    <t>All Other - Category B</t>
  </si>
  <si>
    <t>DOGE</t>
  </si>
  <si>
    <t>LINK</t>
  </si>
  <si>
    <t>SHIB</t>
  </si>
  <si>
    <t>UNI</t>
  </si>
  <si>
    <t>ALGO</t>
  </si>
  <si>
    <t>PAXG</t>
  </si>
  <si>
    <t>ETHW</t>
  </si>
  <si>
    <t>WETH</t>
  </si>
  <si>
    <t>Stablecoin</t>
  </si>
  <si>
    <t>APT</t>
  </si>
  <si>
    <t>Related Party</t>
  </si>
  <si>
    <t>Payables</t>
  </si>
  <si>
    <t>Estimated Payables</t>
  </si>
  <si>
    <t>Receivables</t>
  </si>
  <si>
    <t>Estimated Receivables</t>
  </si>
  <si>
    <t>Alameda Research LLC</t>
  </si>
  <si>
    <t>Cottonwood Grove LTD</t>
  </si>
  <si>
    <t>Maclaurin Investments LTD (fka Alameda Ventures LTD)</t>
  </si>
  <si>
    <t>FTX Europe AG</t>
  </si>
  <si>
    <t>SNG Investments</t>
  </si>
  <si>
    <t>Founder Accounts</t>
  </si>
  <si>
    <t>FTX Turkey</t>
  </si>
  <si>
    <t>Paper Bird Inc.</t>
  </si>
  <si>
    <t>All Other</t>
  </si>
  <si>
    <t>FTX Digital Markets LTD</t>
  </si>
  <si>
    <t>Blockfolio, Inc.</t>
  </si>
  <si>
    <t>Project Name</t>
  </si>
  <si>
    <t>Investment Type</t>
  </si>
  <si>
    <t>Valuation (Post)</t>
  </si>
  <si>
    <t>Investment amount</t>
  </si>
  <si>
    <t>Arceau Discount</t>
  </si>
  <si>
    <t>Arceau Estimated Value</t>
  </si>
  <si>
    <t>Investment Entity</t>
  </si>
  <si>
    <t>Structure</t>
  </si>
  <si>
    <t>1inch</t>
  </si>
  <si>
    <t>$10,000,000</t>
  </si>
  <si>
    <t>Maclaurin Investments Ltd</t>
  </si>
  <si>
    <t>TPA</t>
  </si>
  <si>
    <t>Alameda Research Ltd</t>
  </si>
  <si>
    <t>SAFT</t>
  </si>
  <si>
    <t>3Commas Technologies</t>
  </si>
  <si>
    <t>Equity</t>
  </si>
  <si>
    <t>$200,000,000</t>
  </si>
  <si>
    <t>SPA</t>
  </si>
  <si>
    <t>5D</t>
  </si>
  <si>
    <t>6529 NFT Fund Q1 2022</t>
  </si>
  <si>
    <t>Fund</t>
  </si>
  <si>
    <t>Clifton Bay Investments LLC</t>
  </si>
  <si>
    <t>6529 NFT Fund Q2 2022</t>
  </si>
  <si>
    <t>6th Man Ventures Fund</t>
  </si>
  <si>
    <t>FTX Ventures Ltd.</t>
  </si>
  <si>
    <t>80 Acres</t>
  </si>
  <si>
    <t>Acala</t>
  </si>
  <si>
    <t>AFK Ventures LLC</t>
  </si>
  <si>
    <t>Island Bay Ventures Inc</t>
  </si>
  <si>
    <t>Aladin Dao</t>
  </si>
  <si>
    <t>Alder Labs</t>
  </si>
  <si>
    <t>$2,500,000</t>
  </si>
  <si>
    <t>FTX Ventures Ltd</t>
  </si>
  <si>
    <t>Alethea (1st)</t>
  </si>
  <si>
    <t>Alethea (2nd)</t>
  </si>
  <si>
    <t>Aligned AJ</t>
  </si>
  <si>
    <t>SAFE</t>
  </si>
  <si>
    <t>Altimeter Growth Partners Fund VI. L.P.</t>
  </si>
  <si>
    <t>Alvea, LLC</t>
  </si>
  <si>
    <t>Amac</t>
  </si>
  <si>
    <t>$65,000,000</t>
  </si>
  <si>
    <t>Anchorage</t>
  </si>
  <si>
    <t>$2,700,000,000</t>
  </si>
  <si>
    <t>Ancient8</t>
  </si>
  <si>
    <t>Anthropic</t>
  </si>
  <si>
    <t>Anysphere Inc</t>
  </si>
  <si>
    <t>Aptos (Token Warrant) ARV LLC</t>
  </si>
  <si>
    <t>Token Warrant</t>
  </si>
  <si>
    <t>Aptos (Token Warrant) Cottonwood</t>
  </si>
  <si>
    <t>Cottonwood Grove Limited</t>
  </si>
  <si>
    <t>Aptos (Token Warrant) FTX Trading Ltd</t>
  </si>
  <si>
    <t>FTX Trading Ltd</t>
  </si>
  <si>
    <t>Aptos / Matonee Inc (Series A)</t>
  </si>
  <si>
    <t>Arcana</t>
  </si>
  <si>
    <t>Archax (Second Tranche)</t>
  </si>
  <si>
    <t>Arrow</t>
  </si>
  <si>
    <t>$15,000,000</t>
  </si>
  <si>
    <t>Artemis</t>
  </si>
  <si>
    <t>$31,000,000</t>
  </si>
  <si>
    <t>Artemis (Arts Market Limited)</t>
  </si>
  <si>
    <t>Asymmetric Technologies LP</t>
  </si>
  <si>
    <t>ATMTA Inc Star Atlas</t>
  </si>
  <si>
    <t>$33,333,333</t>
  </si>
  <si>
    <t>Atomic Vaults</t>
  </si>
  <si>
    <t>ATTN (EVOSverse)</t>
  </si>
  <si>
    <t>$40,000,000</t>
  </si>
  <si>
    <t>Auradine Inc</t>
  </si>
  <si>
    <t>$833,333,333</t>
  </si>
  <si>
    <t>Aurigami Vaus Limited</t>
  </si>
  <si>
    <t>Aurory</t>
  </si>
  <si>
    <t>Automata</t>
  </si>
  <si>
    <t>Avara Labs / LENS</t>
  </si>
  <si>
    <t>$100,000,000</t>
  </si>
  <si>
    <t>AVECRIS Research Corporation Pte Ltd (Project Door)</t>
  </si>
  <si>
    <t>$20,000,000</t>
  </si>
  <si>
    <t>Aven Protocol (Token Warrant)</t>
  </si>
  <si>
    <t>Aver Protocol/HATEA LOOP LTD (SAFE)</t>
  </si>
  <si>
    <t>$70,000,000</t>
  </si>
  <si>
    <t>Axelar Network</t>
  </si>
  <si>
    <t>Bastion / Bengine Inc Series A</t>
  </si>
  <si>
    <t>Bastion / Bengine Inc Token Warrant</t>
  </si>
  <si>
    <t>BetDex</t>
  </si>
  <si>
    <t>Equity Token Warrant</t>
  </si>
  <si>
    <t>$110,000,000</t>
  </si>
  <si>
    <t>BiLira (Series A Class E)</t>
  </si>
  <si>
    <t>BitNob</t>
  </si>
  <si>
    <t>Bitnomial</t>
  </si>
  <si>
    <t>West Realm Shires Inc</t>
  </si>
  <si>
    <t>BitOasis</t>
  </si>
  <si>
    <t>Bitocto (exchange Indo)/PT Triniti</t>
  </si>
  <si>
    <t>Acquisition Equity</t>
  </si>
  <si>
    <t>$35,000,000</t>
  </si>
  <si>
    <t>Blockbeats News</t>
  </si>
  <si>
    <t>$12,000,000</t>
  </si>
  <si>
    <t>Blockchain Space/Solutions Lab Consultancy Pte Ltd</t>
  </si>
  <si>
    <t>Blocto</t>
  </si>
  <si>
    <t>Bluebook Cities (Praxis)</t>
  </si>
  <si>
    <t>Bond III Fund</t>
  </si>
  <si>
    <t>Bonzai Finance</t>
  </si>
  <si>
    <t>Bridge Technologies (BRG Token)</t>
  </si>
  <si>
    <t>Brinc Drones</t>
  </si>
  <si>
    <t>$320,000,000</t>
  </si>
  <si>
    <t>Browder Capital</t>
  </si>
  <si>
    <t>BTC Africa, S.A., (dba AZA Finance)</t>
  </si>
  <si>
    <t>Promissory Note</t>
  </si>
  <si>
    <t>Burnt (follow up) Wandilla Holdings Ltd</t>
  </si>
  <si>
    <t>Burnt Finance/Wandilla Holdings Ltd</t>
  </si>
  <si>
    <t>Canonical Crypto Fund</t>
  </si>
  <si>
    <t>Cardinal (Nexus Pro)</t>
  </si>
  <si>
    <t>$30,000,000</t>
  </si>
  <si>
    <t>Cardinal (Nexus Pro) (Token Warrant)</t>
  </si>
  <si>
    <t>Causal Inc</t>
  </si>
  <si>
    <t>CCAI Aldin</t>
  </si>
  <si>
    <t>Cega Pte Ltd</t>
  </si>
  <si>
    <t>$60,000,000</t>
  </si>
  <si>
    <t>Celestia Network</t>
  </si>
  <si>
    <t>$1,000,000,000</t>
  </si>
  <si>
    <t>Ceres Protocol Inc Mythos tokens</t>
  </si>
  <si>
    <t>Change Up Series A</t>
  </si>
  <si>
    <t>ChangeUp SAFE (Mirgrated to Series A)</t>
  </si>
  <si>
    <t>$300,000,000</t>
  </si>
  <si>
    <t>chillchat private/Chilling Group Ltd</t>
  </si>
  <si>
    <t>chillchat seed/Chillchat Holdings Pte Ltd</t>
  </si>
  <si>
    <t>Chingari</t>
  </si>
  <si>
    <t>Chipper Cash Critical ideas Inc (additional investment)</t>
  </si>
  <si>
    <t>$1,250,000,000</t>
  </si>
  <si>
    <t>Circle</t>
  </si>
  <si>
    <t>Convertible Note</t>
  </si>
  <si>
    <t>$3,500,000,000</t>
  </si>
  <si>
    <t>Clover</t>
  </si>
  <si>
    <t>Coderrect Inc (Token Warrant)</t>
  </si>
  <si>
    <t>Coderrect Inc/Soteria</t>
  </si>
  <si>
    <t>Cogni</t>
  </si>
  <si>
    <t>$50,000,000</t>
  </si>
  <si>
    <t>CoinMARA</t>
  </si>
  <si>
    <t>$25,000,000</t>
  </si>
  <si>
    <t>Collide Capital Fund I</t>
  </si>
  <si>
    <t>Com2Us (C2X Tokens)</t>
  </si>
  <si>
    <t>$500,000,000</t>
  </si>
  <si>
    <t>Composable</t>
  </si>
  <si>
    <t>Compound Financial</t>
  </si>
  <si>
    <t>Confirm Solutions Inc</t>
  </si>
  <si>
    <t>$7,500,000</t>
  </si>
  <si>
    <t>Connect3/Lab3 Technology Limited</t>
  </si>
  <si>
    <t>Consensys</t>
  </si>
  <si>
    <t>Critical Ideas Inc (Chipper Cash)</t>
  </si>
  <si>
    <t>$2,000,000,000</t>
  </si>
  <si>
    <t>Cryowar</t>
  </si>
  <si>
    <t>Curated</t>
  </si>
  <si>
    <t>DaoSquare</t>
  </si>
  <si>
    <t>Darkfi (Private)</t>
  </si>
  <si>
    <t>Darkfi (Seed)</t>
  </si>
  <si>
    <t>Dave Inc</t>
  </si>
  <si>
    <t>PIPE</t>
  </si>
  <si>
    <t>decimated (seed)</t>
  </si>
  <si>
    <t>decimated (strategic)</t>
  </si>
  <si>
    <t>Defi Alliance DAO</t>
  </si>
  <si>
    <t>Defi Alliance DAO (Token Warrant)</t>
  </si>
  <si>
    <t>Defi Alliance Delaware Feeder LP</t>
  </si>
  <si>
    <t>Defi Land</t>
  </si>
  <si>
    <t>Defi Land Seed Ala</t>
  </si>
  <si>
    <t>Defi Land Seed Game Fund</t>
  </si>
  <si>
    <t>Defi Ventures (WonderFi)</t>
  </si>
  <si>
    <t>Delphia Holdings Corp</t>
  </si>
  <si>
    <t>Delta One (DELTA ONE LABS CORP.)</t>
  </si>
  <si>
    <t>$80,000,000</t>
  </si>
  <si>
    <t>Delysium / KUROSEM INC</t>
  </si>
  <si>
    <t>Digital Assets DA AG</t>
  </si>
  <si>
    <t>Distributed Ledger Technology (DLTx)</t>
  </si>
  <si>
    <t>DLT Climate Tech (SAFE)</t>
  </si>
  <si>
    <t>DoDo</t>
  </si>
  <si>
    <t>DoinGud</t>
  </si>
  <si>
    <t>DoNotPay</t>
  </si>
  <si>
    <t>$210,000,000</t>
  </si>
  <si>
    <t>Doodles</t>
  </si>
  <si>
    <t>Doppel Inc</t>
  </si>
  <si>
    <t>Dorahack</t>
  </si>
  <si>
    <t>$120,000,000</t>
  </si>
  <si>
    <t>Drift</t>
  </si>
  <si>
    <t>DriveWealth</t>
  </si>
  <si>
    <t>$2,400,000,000</t>
  </si>
  <si>
    <t>Dropp (Private) GM GN IRL Limited</t>
  </si>
  <si>
    <t>Dropp (Strategic) / GM GN IRL Limited</t>
  </si>
  <si>
    <t>Dtrade</t>
  </si>
  <si>
    <t>Dune Analytics</t>
  </si>
  <si>
    <t>Dust Lab Inc (SAFE)</t>
  </si>
  <si>
    <t>Dust Labs (Token)</t>
  </si>
  <si>
    <t>edenbrawl /Worldspark Studios Inc</t>
  </si>
  <si>
    <t>edenbrawl/Worldspark Studios Inc (Token Warrant)</t>
  </si>
  <si>
    <t>EFAS Kepler Space Industries</t>
  </si>
  <si>
    <t>Equity Token</t>
  </si>
  <si>
    <t>Efficient Frontier Odyssey Technologies Limited</t>
  </si>
  <si>
    <t>Eizper Chain</t>
  </si>
  <si>
    <t>Elumia Private</t>
  </si>
  <si>
    <t>Elumia Seed</t>
  </si>
  <si>
    <t>Equator Therapeutics</t>
  </si>
  <si>
    <t>EquiLibre Tecnologies Inc</t>
  </si>
  <si>
    <t>Ethereal Ventures Fund LP</t>
  </si>
  <si>
    <t>Euclid /Magic Eden Secondary Shares</t>
  </si>
  <si>
    <t>Euler (Equity Warrant)</t>
  </si>
  <si>
    <t>Equity Warrant</t>
  </si>
  <si>
    <t>Euler (Token)</t>
  </si>
  <si>
    <t>Exodus</t>
  </si>
  <si>
    <t>exotic / Pler3 Ventures Limited</t>
  </si>
  <si>
    <t>Exponent Founders Capital I LP</t>
  </si>
  <si>
    <t>Exponential DeFi Inc</t>
  </si>
  <si>
    <t>Eyme Inc</t>
  </si>
  <si>
    <t>FairSide</t>
  </si>
  <si>
    <t>Fanatics</t>
  </si>
  <si>
    <t>Faraway</t>
  </si>
  <si>
    <t>$150,000,000</t>
  </si>
  <si>
    <t>Fern Labs Inc</t>
  </si>
  <si>
    <t>Few and Far</t>
  </si>
  <si>
    <t>Figma Inc</t>
  </si>
  <si>
    <t>Float Capital/Rubin Global Ltd</t>
  </si>
  <si>
    <t>Flourishing Humanity Corporation Ltd</t>
  </si>
  <si>
    <t>Fluence Labs</t>
  </si>
  <si>
    <t>Friktion SAFE</t>
  </si>
  <si>
    <t>Friktion TPA</t>
  </si>
  <si>
    <t>Frosted Inc (Whop)</t>
  </si>
  <si>
    <t>Fuel Layer-2 Development Corp.</t>
  </si>
  <si>
    <t>FYI.FYI. Inc</t>
  </si>
  <si>
    <t>Galaxy Protocol (Galxe)</t>
  </si>
  <si>
    <t>GamerGains</t>
  </si>
  <si>
    <t>GamesPad</t>
  </si>
  <si>
    <t>Genesis Digital Assets (100M Aug 2021)</t>
  </si>
  <si>
    <t>$3,600,000,000</t>
  </si>
  <si>
    <t>Genesis Digital Assets (250M, Apr 2022)</t>
  </si>
  <si>
    <t>$5,500,000,000</t>
  </si>
  <si>
    <t>Genesis Digital Assets (250M, Feb 2022)</t>
  </si>
  <si>
    <t>Genesis Digital Assets (550M, Jan 2022)</t>
  </si>
  <si>
    <t>Geniome (FBH Corporation)</t>
  </si>
  <si>
    <t>Genopet/WITTY ELITE LIMITED</t>
  </si>
  <si>
    <t>GetMati</t>
  </si>
  <si>
    <t>$700,000,000</t>
  </si>
  <si>
    <t>GetPIP Web3.0/PrimeRound Ltd</t>
  </si>
  <si>
    <t>GGX Protocol Limited/GGXToken</t>
  </si>
  <si>
    <t>Global Illumination</t>
  </si>
  <si>
    <t>GOG (Guild of Guardians)</t>
  </si>
  <si>
    <t>GuildFi CRYPTOMIND LAB PTE LTD</t>
  </si>
  <si>
    <t>Harbor Systems Inc</t>
  </si>
  <si>
    <t>Hashflow Qflow</t>
  </si>
  <si>
    <t>Hawku</t>
  </si>
  <si>
    <t>SAFE TPA</t>
  </si>
  <si>
    <t>HedgeHog</t>
  </si>
  <si>
    <t>Helix Nanotechnologies (Foundation investment)</t>
  </si>
  <si>
    <t>Hidden Road Inc</t>
  </si>
  <si>
    <t>$750,000,000</t>
  </si>
  <si>
    <t>HODL Media - SAFE</t>
  </si>
  <si>
    <t>HODL Series A</t>
  </si>
  <si>
    <t>HOLE Tokens</t>
  </si>
  <si>
    <t>http://Contxts io NFT Bank</t>
  </si>
  <si>
    <t>http://Owner.com/</t>
  </si>
  <si>
    <t>http://Solsniper. (Sniper Labs)</t>
  </si>
  <si>
    <t>http://tsm.gg/ (Swift Media Entertainment Inc)</t>
  </si>
  <si>
    <t>http://wum.bo/ (Token Warrant)</t>
  </si>
  <si>
    <t>http://wum.l bo/</t>
  </si>
  <si>
    <t>https://syndica io/</t>
  </si>
  <si>
    <t>HyperNative Inc</t>
  </si>
  <si>
    <t>$24,800,000</t>
  </si>
  <si>
    <t>IEX</t>
  </si>
  <si>
    <t>Acquisition</t>
  </si>
  <si>
    <t>ImmutableX Token Prorata</t>
  </si>
  <si>
    <t>$51,515,151</t>
  </si>
  <si>
    <t>Impossible Finance</t>
  </si>
  <si>
    <t>IOSG Fund II LP</t>
  </si>
  <si>
    <t>IP3 Cripco (Line Friends) Private</t>
  </si>
  <si>
    <t>IP3 Cripco (Line Friends) Seed</t>
  </si>
  <si>
    <t>Ivy Natal</t>
  </si>
  <si>
    <t>Jambo / Project Chill Limited (10 Dec 2021)</t>
  </si>
  <si>
    <t>Jambo / Project Chill Limited (21 Dec 2021)</t>
  </si>
  <si>
    <t>Jet Protocol</t>
  </si>
  <si>
    <t>Jet Tech</t>
  </si>
  <si>
    <t>$50,505,051</t>
  </si>
  <si>
    <t>JITO</t>
  </si>
  <si>
    <t>Jito Labs Inc (Round 2)</t>
  </si>
  <si>
    <t>$175,000,000</t>
  </si>
  <si>
    <t>Jito Labs Inc Round 1</t>
  </si>
  <si>
    <t>Juiced / Basis Yield Corp</t>
  </si>
  <si>
    <t>JUMBO EXCHANGE LTD (private) possible dupe</t>
  </si>
  <si>
    <t>JUMBO EXCHANGE LTD (seed)</t>
  </si>
  <si>
    <t>Juppiomenz</t>
  </si>
  <si>
    <t>JustWontDie Ltd</t>
  </si>
  <si>
    <t>K5</t>
  </si>
  <si>
    <t>Katana Labs Blade Labs Inc (Token Warrant)</t>
  </si>
  <si>
    <t>Katana Labs/Blade Labs Inc</t>
  </si>
  <si>
    <t>Keygen Labs Inc (Martian wallet)</t>
  </si>
  <si>
    <t>$18,000,000</t>
  </si>
  <si>
    <t>Kos Therapeutics Inc</t>
  </si>
  <si>
    <t>Kraken Ventures Fund ILP</t>
  </si>
  <si>
    <t>Kresus</t>
  </si>
  <si>
    <t>KTR Group Corporation</t>
  </si>
  <si>
    <t>Kwil Inc (Token Warrant)</t>
  </si>
  <si>
    <t>Kwill Inc</t>
  </si>
  <si>
    <t>Lake Nona Fund LN Sports &amp; Health Tech Fund I LP</t>
  </si>
  <si>
    <t>LayerZero Labs Ltd</t>
  </si>
  <si>
    <t>LayerZero Labs Ltd (Secondary shares)</t>
  </si>
  <si>
    <t>$3,000,000,000</t>
  </si>
  <si>
    <t>Lemon Cash</t>
  </si>
  <si>
    <t>$550,000,000</t>
  </si>
  <si>
    <t>Lido</t>
  </si>
  <si>
    <t>Lifelike Capital (Randy Lee's VC fund)</t>
  </si>
  <si>
    <t>Lightspeed Faction</t>
  </si>
  <si>
    <t>Limit Break</t>
  </si>
  <si>
    <t>$250,000,000</t>
  </si>
  <si>
    <t>Liquality</t>
  </si>
  <si>
    <t>Liquid 2 Venture Fund III L.P.</t>
  </si>
  <si>
    <t>Liquid Value Fund LP</t>
  </si>
  <si>
    <t>Liquity</t>
  </si>
  <si>
    <t>LiveArtX</t>
  </si>
  <si>
    <t>Loan Transactions and Technology LLC Edge Tradeworks</t>
  </si>
  <si>
    <t>Lonely Road</t>
  </si>
  <si>
    <t>Convertible Note Promissory Note</t>
  </si>
  <si>
    <t>Luxon/LXN</t>
  </si>
  <si>
    <t>Magic Eden</t>
  </si>
  <si>
    <t>Manifold Markets</t>
  </si>
  <si>
    <t>Manta (Private)</t>
  </si>
  <si>
    <t>Manta (Seed)</t>
  </si>
  <si>
    <t>Mask Network/MASKBOOK</t>
  </si>
  <si>
    <t>Mavia</t>
  </si>
  <si>
    <t>MCDEX</t>
  </si>
  <si>
    <t>MEOW</t>
  </si>
  <si>
    <t>$86,000,000</t>
  </si>
  <si>
    <t>Mercurial</t>
  </si>
  <si>
    <t>Merge</t>
  </si>
  <si>
    <t>Messari</t>
  </si>
  <si>
    <t>Messari Holdings (Series B)</t>
  </si>
  <si>
    <t>MetaLink</t>
  </si>
  <si>
    <t>SAFE Side Letter</t>
  </si>
  <si>
    <t>Metaplex</t>
  </si>
  <si>
    <t>Metaplex (IEF)</t>
  </si>
  <si>
    <t>MetaTheory</t>
  </si>
  <si>
    <t>Metaversus/Combat Lab. Inc</t>
  </si>
  <si>
    <t>Mina</t>
  </si>
  <si>
    <t>Mirror World</t>
  </si>
  <si>
    <t>MobileCoin</t>
  </si>
  <si>
    <t>Modulo Capital</t>
  </si>
  <si>
    <t>Goodman Investments Ltd</t>
  </si>
  <si>
    <t>Modulo Capital (Second Subscription)</t>
  </si>
  <si>
    <t>Mojo</t>
  </si>
  <si>
    <t>Mojo (Token Warrant)</t>
  </si>
  <si>
    <t>Momentum Safe Inc (SAFE)</t>
  </si>
  <si>
    <t>Momentum Safe Inc (Token Warrant)</t>
  </si>
  <si>
    <t>MONACO /BetDEX/STRAMASH PROTOCOL LTD</t>
  </si>
  <si>
    <t>Monkey Kingdom Kingdom Metaverse Limited</t>
  </si>
  <si>
    <t>MonkeyBall</t>
  </si>
  <si>
    <t>Move Labs</t>
  </si>
  <si>
    <t>Move Labs (SAFE)</t>
  </si>
  <si>
    <t>MPL</t>
  </si>
  <si>
    <t>$2,300,000,000</t>
  </si>
  <si>
    <t>Multicoin Venture Fund II US LP</t>
  </si>
  <si>
    <t>Multicoin Venture Fund III US LP</t>
  </si>
  <si>
    <t>MultiSafe/ Coinshift</t>
  </si>
  <si>
    <t>Mysten Labs</t>
  </si>
  <si>
    <t>$1,200,000,000</t>
  </si>
  <si>
    <t>Mysten Sui Foundation Token Warrant</t>
  </si>
  <si>
    <t>Mythical Games</t>
  </si>
  <si>
    <t>Nas Education Pte Ltd</t>
  </si>
  <si>
    <t>NEAR (Alameda)</t>
  </si>
  <si>
    <t>NEAR (FTX follow up)</t>
  </si>
  <si>
    <t>Nestcoin</t>
  </si>
  <si>
    <t>Nifty Island</t>
  </si>
  <si>
    <t>Nod Labs, Inc</t>
  </si>
  <si>
    <t>NodeGuardians (JDC franch)</t>
  </si>
  <si>
    <t>Nural Capital</t>
  </si>
  <si>
    <t>O'daily News</t>
  </si>
  <si>
    <t>Offchain Labs (Arbitrum)</t>
  </si>
  <si>
    <t>Only1 (Private)</t>
  </si>
  <si>
    <t>Only1 (Seed)</t>
  </si>
  <si>
    <t>Optim (Seed)</t>
  </si>
  <si>
    <t>Optim Foundation (Private)</t>
  </si>
  <si>
    <t>Orderly</t>
  </si>
  <si>
    <t>os/Matonee Inc (Series Seed)</t>
  </si>
  <si>
    <t>OTC Service Ltd OTC Service AG</t>
  </si>
  <si>
    <t>Equity Promissory Note</t>
  </si>
  <si>
    <t>OVEX</t>
  </si>
  <si>
    <t>$122,000,000</t>
  </si>
  <si>
    <t>Pacer Pace Health Pte Ltd (Token Warrant)</t>
  </si>
  <si>
    <t>Pacer/Pace Health Pte Ltd</t>
  </si>
  <si>
    <t>Pangea Cayman Fund Ltd</t>
  </si>
  <si>
    <t>Paradigm Connect Holdings LLC (SAFE-4)</t>
  </si>
  <si>
    <t>Paradigm Connect Holdings LLC (Series A-5 Preferred)</t>
  </si>
  <si>
    <t>Paradigm One (Cayman) Feeder LP</t>
  </si>
  <si>
    <t>Paradigm One (Cayman) Feeder LP (Purchase from Chaleon)</t>
  </si>
  <si>
    <t>Parallel Finance</t>
  </si>
  <si>
    <t>Parastate</t>
  </si>
  <si>
    <t>Paraswap</t>
  </si>
  <si>
    <t>Paxos</t>
  </si>
  <si>
    <t>Perion/BUZZ DEVELOPMENT INC</t>
  </si>
  <si>
    <t>Phastasia</t>
  </si>
  <si>
    <t>PINE</t>
  </si>
  <si>
    <t>Pionic (Toss)</t>
  </si>
  <si>
    <t>Pixelynx</t>
  </si>
  <si>
    <t>PlanetQuest</t>
  </si>
  <si>
    <t>Polygon Network</t>
  </si>
  <si>
    <t>Pontem Network (Private)</t>
  </si>
  <si>
    <t>Pontem Network (Seed)</t>
  </si>
  <si>
    <t>Pontis ZK Oracle (42 Labs Inc)</t>
  </si>
  <si>
    <t>Port Finance (Token Swap) Contrarian Defi LLC</t>
  </si>
  <si>
    <t>OTC</t>
  </si>
  <si>
    <t>Pragma</t>
  </si>
  <si>
    <t>Pstake</t>
  </si>
  <si>
    <t>Psyoption (round1) Off the Chain Defi Ltd</t>
  </si>
  <si>
    <t>$1,100,000</t>
  </si>
  <si>
    <t>Psyoption (round2) Off the Chain Defi Ltd</t>
  </si>
  <si>
    <t>QP-Fund I. a series of Generalist Capital LP</t>
  </si>
  <si>
    <t>Questbook/CreatorOS</t>
  </si>
  <si>
    <t>Questbook/CreatorOS (Token Warrant)</t>
  </si>
  <si>
    <t>Race Capital II, LP</t>
  </si>
  <si>
    <t>Rainmaker</t>
  </si>
  <si>
    <t>Ratio Finance</t>
  </si>
  <si>
    <t>Rebittance (SCI)</t>
  </si>
  <si>
    <t>$5,000,000</t>
  </si>
  <si>
    <t>Genesis Block</t>
  </si>
  <si>
    <t>Receipts Depositary Corporation</t>
  </si>
  <si>
    <t>Red Sea Research</t>
  </si>
  <si>
    <t>$16,000,000</t>
  </si>
  <si>
    <t>REF</t>
  </si>
  <si>
    <t>Rejuveron</t>
  </si>
  <si>
    <t>Resonant Health Inc</t>
  </si>
  <si>
    <t>Revault</t>
  </si>
  <si>
    <t>$22,869,500</t>
  </si>
  <si>
    <t>Rockbird LLC</t>
  </si>
  <si>
    <t>Rocket</t>
  </si>
  <si>
    <t>Roco Finance</t>
  </si>
  <si>
    <t>Rok Capital Offshore Fund Ltd</t>
  </si>
  <si>
    <t>ROUTER PROTOCOL/Kallaasa Infotech Pte Ltd</t>
  </si>
  <si>
    <t>Saddle Finance/InciteTechnologies Inc</t>
  </si>
  <si>
    <t>SahiCoin</t>
  </si>
  <si>
    <t>Salad Ventures Ltd</t>
  </si>
  <si>
    <t>Samudai</t>
  </si>
  <si>
    <t>Satori Research</t>
  </si>
  <si>
    <t>Scopely</t>
  </si>
  <si>
    <t>SEBA Bank</t>
  </si>
  <si>
    <t>$450,000,000</t>
  </si>
  <si>
    <t>SECRET Network / Enigma MPC Inc</t>
  </si>
  <si>
    <t>Senate</t>
  </si>
  <si>
    <t>Sequoia Capital Fund L.P.</t>
  </si>
  <si>
    <t>Sequoia Capital Heritage Fund SCHF Cayman LP</t>
  </si>
  <si>
    <t>SH Fund, LP</t>
  </si>
  <si>
    <t>$50,500,000</t>
  </si>
  <si>
    <t>Sherlock Bioscience</t>
  </si>
  <si>
    <t>Sidus</t>
  </si>
  <si>
    <t>SifChain</t>
  </si>
  <si>
    <t>Sintra</t>
  </si>
  <si>
    <t>Sipher</t>
  </si>
  <si>
    <t>Size</t>
  </si>
  <si>
    <t>Side Letter</t>
  </si>
  <si>
    <t>Sky Mavis (Axie Infinity)</t>
  </si>
  <si>
    <t>$2,500,000,000</t>
  </si>
  <si>
    <t>SkyBridge Capital II, LLC</t>
  </si>
  <si>
    <t>SkyBridge Coin Fund LP</t>
  </si>
  <si>
    <t>Slope</t>
  </si>
  <si>
    <t>Snickerdoodle Labs</t>
  </si>
  <si>
    <t>Soba Studios Good Game Inc</t>
  </si>
  <si>
    <t>Soba Studios Good Game Inc (Token Warrant)</t>
  </si>
  <si>
    <t>SOJ Trading Ltd (JoePEGS NFT Project)</t>
  </si>
  <si>
    <t>$68,727,272</t>
  </si>
  <si>
    <t>Solana Restricted Token Purchase</t>
  </si>
  <si>
    <t>SolCial/Social Research</t>
  </si>
  <si>
    <t>Solend/Concurrent C Inc</t>
  </si>
  <si>
    <t>SolFarm</t>
  </si>
  <si>
    <t>Solice</t>
  </si>
  <si>
    <t>Solidus</t>
  </si>
  <si>
    <t>Solrise</t>
  </si>
  <si>
    <t>Solscan</t>
  </si>
  <si>
    <t>SolStarter</t>
  </si>
  <si>
    <t>Sommelier (2nd round)</t>
  </si>
  <si>
    <t>Sommelier (Jan 2021)</t>
  </si>
  <si>
    <t>Sommelier (Sep 2021)</t>
  </si>
  <si>
    <t>SperaX</t>
  </si>
  <si>
    <t>OTC. Token</t>
  </si>
  <si>
    <t>Spruce Systems Inc</t>
  </si>
  <si>
    <t>Stacked</t>
  </si>
  <si>
    <t>Stargate (LayerZero)</t>
  </si>
  <si>
    <t>Starkware</t>
  </si>
  <si>
    <t>Starkware - Secondary Sale (Mar 22)</t>
  </si>
  <si>
    <t>Starkware -SeriesD/Ordinary(May 22)</t>
  </si>
  <si>
    <t>$8,000,000,000</t>
  </si>
  <si>
    <t>Starkware Series C Ordinary (Nov 21)</t>
  </si>
  <si>
    <t>$2,025,000,000</t>
  </si>
  <si>
    <t>Starkware Tokens (Starknet) TPA</t>
  </si>
  <si>
    <t>Step Finance</t>
  </si>
  <si>
    <t>StepN (Find Satoshi Lab)</t>
  </si>
  <si>
    <t>Stocktwits</t>
  </si>
  <si>
    <t>Storybook</t>
  </si>
  <si>
    <t>SubSocial</t>
  </si>
  <si>
    <t>$21,500,000</t>
  </si>
  <si>
    <t>Subspace Network</t>
  </si>
  <si>
    <t>$600,000,000</t>
  </si>
  <si>
    <t>Sugarwork</t>
  </si>
  <si>
    <t>Sui Token Warrant (FTX Ventures)</t>
  </si>
  <si>
    <t>Sundaeswap</t>
  </si>
  <si>
    <t>SupraOracle/ENTROPY PROTOCOL LTD</t>
  </si>
  <si>
    <t>Swim</t>
  </si>
  <si>
    <t>SwitchBoard</t>
  </si>
  <si>
    <t>Swoop (Fantasy Cricket)/WEBUTECH PTE LTD SAFE</t>
  </si>
  <si>
    <t>Swoop / WEBUTECH PTE LTD Token Warrant</t>
  </si>
  <si>
    <t>Symmetry (2nd round)</t>
  </si>
  <si>
    <t>Symmetry (Private)</t>
  </si>
  <si>
    <t>Symmetry (Seed)</t>
  </si>
  <si>
    <t>Symmetry (Strategic)</t>
  </si>
  <si>
    <t>Synthetify</t>
  </si>
  <si>
    <t>Tactic Spoak Inc</t>
  </si>
  <si>
    <t>Taki Network Pte Ltd</t>
  </si>
  <si>
    <t>Taki Network Pte Ltd (Token Warrant)</t>
  </si>
  <si>
    <t>Taleverse (Series Seed)</t>
  </si>
  <si>
    <t>$45,000,000</t>
  </si>
  <si>
    <t>Taleverse (Token Warrant)</t>
  </si>
  <si>
    <t>TaxBit</t>
  </si>
  <si>
    <t>$1,400,000,000</t>
  </si>
  <si>
    <t>Telis Bioscience</t>
  </si>
  <si>
    <t>The Giving Block</t>
  </si>
  <si>
    <t>Thirdverse</t>
  </si>
  <si>
    <t>$104,000,000</t>
  </si>
  <si>
    <t>TipLink</t>
  </si>
  <si>
    <t>Tools For Humanity</t>
  </si>
  <si>
    <t>Alameda Ventures LLC</t>
  </si>
  <si>
    <t>Tortuga</t>
  </si>
  <si>
    <t>Torus</t>
  </si>
  <si>
    <t>Toy Ventures</t>
  </si>
  <si>
    <t>TradeWind</t>
  </si>
  <si>
    <t>TripleDot</t>
  </si>
  <si>
    <t>TrueFi</t>
  </si>
  <si>
    <t>Trustless Media</t>
  </si>
  <si>
    <t>TrySpace SPACE Metaverse AG</t>
  </si>
  <si>
    <t>TTAC</t>
  </si>
  <si>
    <t>Twilight Cyberprep Corp</t>
  </si>
  <si>
    <t>Umee</t>
  </si>
  <si>
    <t>Umee (2)</t>
  </si>
  <si>
    <t>Umee (2) Token Warrant</t>
  </si>
  <si>
    <t>UVM Signum Blockchain Fund VCC</t>
  </si>
  <si>
    <t>UXD</t>
  </si>
  <si>
    <t>VALR Proprietary Limited</t>
  </si>
  <si>
    <t>VerifyVASP Pte Ltd</t>
  </si>
  <si>
    <t>Vibe Labs Inc</t>
  </si>
  <si>
    <t>$50,000,500</t>
  </si>
  <si>
    <t>Vibe Labs Inc. (Token Warrant)</t>
  </si>
  <si>
    <t>Virtualness Inc (SAFE)</t>
  </si>
  <si>
    <t>Virtualness Inc (Token Warrant)</t>
  </si>
  <si>
    <t>VolMex</t>
  </si>
  <si>
    <t>VolumeFi Software Inc</t>
  </si>
  <si>
    <t>Vosbor</t>
  </si>
  <si>
    <t>VOYAGER DIGITAL LTD</t>
  </si>
  <si>
    <t>$75,000,001</t>
  </si>
  <si>
    <t>VOYAGER DIGITAL LTD (Loan)</t>
  </si>
  <si>
    <t>Voyager Digital PIPE</t>
  </si>
  <si>
    <t>VY DHARANA EM TECHNOLOGY FUND L.P.</t>
  </si>
  <si>
    <t>VY Space II LP (Secondary Purchase)</t>
  </si>
  <si>
    <t>VY Space LP</t>
  </si>
  <si>
    <t>Vybe</t>
  </si>
  <si>
    <t>Vybe (follow up)</t>
  </si>
  <si>
    <t>Vybe (follow up) (Token Warrant)</t>
  </si>
  <si>
    <t>Vybe (Token Warrant)</t>
  </si>
  <si>
    <t>WAEV</t>
  </si>
  <si>
    <t>SAFE SAFT</t>
  </si>
  <si>
    <t>Wave Mobile Money Holdings (Foundation Investment)</t>
  </si>
  <si>
    <t>Wordcel</t>
  </si>
  <si>
    <t>Wordcel (Token Warrant)</t>
  </si>
  <si>
    <t>X-Margin</t>
  </si>
  <si>
    <t>XDefi (Private)</t>
  </si>
  <si>
    <t>XDefi (Seed)</t>
  </si>
  <si>
    <t>$8,000,000</t>
  </si>
  <si>
    <t>Xterio</t>
  </si>
  <si>
    <t>Yuga Labs (BAYC)</t>
  </si>
  <si>
    <t>$4,000,000,000</t>
  </si>
  <si>
    <t>Zebec</t>
  </si>
  <si>
    <t>Zenlink</t>
  </si>
  <si>
    <t>zero one</t>
  </si>
  <si>
    <t>Zeta</t>
  </si>
  <si>
    <t>ZKlend BLUE HORIZON GLOBAL CORP</t>
  </si>
  <si>
    <t>ZKX / LTIC Inc</t>
  </si>
  <si>
    <t>ZRO (LayerZero)</t>
  </si>
  <si>
    <t>Zubr Exchange Ltd</t>
  </si>
  <si>
    <t>Total</t>
  </si>
  <si>
    <t>Liquid Security</t>
  </si>
  <si>
    <t>Price as of Petition Date</t>
  </si>
  <si>
    <t>Value as of Petition Date</t>
  </si>
  <si>
    <t>Current Price</t>
  </si>
  <si>
    <t>Current Value</t>
  </si>
  <si>
    <t>Discount</t>
  </si>
  <si>
    <t>Estimated Value</t>
  </si>
  <si>
    <t>NA</t>
  </si>
  <si>
    <t>Grayscale ETH Trust</t>
  </si>
  <si>
    <t>BlackRock Equity</t>
  </si>
  <si>
    <t>Name</t>
  </si>
  <si>
    <t>Value</t>
  </si>
  <si>
    <t>Loans To Insiders</t>
  </si>
  <si>
    <t>Binance</t>
  </si>
  <si>
    <t>Modulo</t>
  </si>
  <si>
    <t>Voyager</t>
  </si>
  <si>
    <t>FTX International (November)</t>
  </si>
  <si>
    <t>FTX US (November)</t>
  </si>
  <si>
    <t>Political Donations</t>
  </si>
  <si>
    <t>Genesis Global</t>
  </si>
  <si>
    <t>No of Shares</t>
  </si>
  <si>
    <t xml:space="preserve">SBF Ownership </t>
  </si>
  <si>
    <t>Robinhood Share Price 2/16</t>
  </si>
  <si>
    <t>Price Now</t>
  </si>
  <si>
    <t>Subsidiary</t>
  </si>
  <si>
    <t>Sold</t>
  </si>
  <si>
    <t>LedgerX</t>
  </si>
  <si>
    <t>Y</t>
  </si>
  <si>
    <t>Embed</t>
  </si>
  <si>
    <t>N</t>
  </si>
  <si>
    <t>FTX JP</t>
  </si>
  <si>
    <t>FTX EU</t>
  </si>
  <si>
    <t>GBTC</t>
  </si>
  <si>
    <t>ETHE</t>
  </si>
  <si>
    <t>BITW</t>
  </si>
  <si>
    <t>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</si>
</sst>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_([$$-409]* #,##0_);_([$$-409]* \(#,##0\);_([$$-409]* &quot;-&quot;??_);_(@_)"/>
    <numFmt numFmtId="168" formatCode="0.000%"/>
    <numFmt numFmtId="169" formatCode="0.0000000%"/>
    <numFmt numFmtId="170" formatCode="0.00000%"/>
    <numFmt numFmtId="171" formatCode="_(#,##0.0_);_(\(#,##0.0\);_(&quot;-&quot;??_);_(@_)"/>
    <numFmt numFmtId="172" formatCode="&quot;$&quot;#,##0.0_);\(&quot;$&quot;#,##0.0\)"/>
    <numFmt numFmtId="173" formatCode="_([$$-409]* #,##0.00_);_([$$-409]* \(#,##0.00\);_([$$-409]* &quot;-&quot;??_);_(@_)"/>
  </numFmts>
  <fonts count="16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80808"/>
      <name val="Arial"/>
      <family val="2"/>
      <scheme val="minor"/>
    </font>
    <font>
      <sz val="10"/>
      <color rgb="FF080808"/>
      <name val="Arial"/>
      <family val="2"/>
      <scheme val="minor"/>
    </font>
    <font>
      <sz val="12"/>
      <color theme="1"/>
      <name val="Calibri"/>
      <family val="2"/>
    </font>
    <font>
      <u/>
      <sz val="10"/>
      <color rgb="FF0563C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sz val="10"/>
      <color rgb="FF0000FF"/>
      <name val="Arial"/>
      <family val="2"/>
    </font>
    <font>
      <sz val="10"/>
      <color rgb="FF007900"/>
      <name val="Arial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00A1B6"/>
        <bgColor rgb="FF00A1B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1" fillId="2" borderId="0" xfId="0" applyFont="1" applyFill="1" applyAlignment="1">
      <alignment horizontal="center"/>
    </xf>
    <xf numFmtId="9" fontId="4" fillId="2" borderId="0" xfId="0" applyNumberFormat="1" applyFont="1" applyFill="1"/>
    <xf numFmtId="9" fontId="4" fillId="2" borderId="0" xfId="0" applyNumberFormat="1" applyFont="1" applyFill="1" applyAlignment="1">
      <alignment horizontal="center"/>
    </xf>
    <xf numFmtId="9" fontId="5" fillId="0" borderId="0" xfId="0" applyNumberFormat="1" applyFont="1"/>
    <xf numFmtId="164" fontId="6" fillId="0" borderId="0" xfId="0" applyNumberFormat="1" applyFont="1" applyAlignment="1">
      <alignment horizontal="right"/>
    </xf>
    <xf numFmtId="9" fontId="5" fillId="0" borderId="1" xfId="0" applyNumberFormat="1" applyFont="1" applyBorder="1"/>
    <xf numFmtId="164" fontId="6" fillId="0" borderId="1" xfId="0" applyNumberFormat="1" applyFont="1" applyBorder="1" applyAlignment="1">
      <alignment horizontal="right"/>
    </xf>
    <xf numFmtId="3" fontId="2" fillId="0" borderId="0" xfId="0" applyNumberFormat="1" applyFont="1"/>
    <xf numFmtId="164" fontId="7" fillId="3" borderId="0" xfId="0" applyNumberFormat="1" applyFont="1" applyFill="1"/>
    <xf numFmtId="165" fontId="2" fillId="0" borderId="0" xfId="0" applyNumberFormat="1" applyFont="1"/>
    <xf numFmtId="0" fontId="2" fillId="0" borderId="0" xfId="0" applyFont="1" applyAlignment="1">
      <alignment horizontal="center"/>
    </xf>
    <xf numFmtId="164" fontId="8" fillId="3" borderId="0" xfId="0" applyNumberFormat="1" applyFont="1" applyFill="1"/>
    <xf numFmtId="0" fontId="4" fillId="4" borderId="0" xfId="0" applyFont="1" applyFill="1"/>
    <xf numFmtId="0" fontId="5" fillId="0" borderId="0" xfId="0" applyFont="1"/>
    <xf numFmtId="166" fontId="5" fillId="0" borderId="0" xfId="0" applyNumberFormat="1" applyFont="1"/>
    <xf numFmtId="167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0" fontId="9" fillId="0" borderId="0" xfId="0" applyFont="1"/>
    <xf numFmtId="9" fontId="9" fillId="0" borderId="0" xfId="0" applyNumberFormat="1" applyFont="1"/>
    <xf numFmtId="0" fontId="10" fillId="0" borderId="0" xfId="0" applyFont="1"/>
    <xf numFmtId="10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6" fontId="9" fillId="0" borderId="0" xfId="0" applyNumberFormat="1" applyFont="1"/>
    <xf numFmtId="169" fontId="5" fillId="0" borderId="0" xfId="0" applyNumberFormat="1" applyFont="1" applyAlignment="1">
      <alignment horizontal="right"/>
    </xf>
    <xf numFmtId="170" fontId="5" fillId="0" borderId="0" xfId="0" applyNumberFormat="1" applyFont="1" applyAlignment="1">
      <alignment horizontal="right"/>
    </xf>
    <xf numFmtId="0" fontId="5" fillId="0" borderId="2" xfId="0" applyFont="1" applyBorder="1"/>
    <xf numFmtId="0" fontId="5" fillId="0" borderId="1" xfId="0" applyFont="1" applyBorder="1"/>
    <xf numFmtId="0" fontId="9" fillId="0" borderId="1" xfId="0" applyFont="1" applyBorder="1"/>
    <xf numFmtId="167" fontId="5" fillId="0" borderId="1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0" fontId="9" fillId="0" borderId="3" xfId="0" applyFont="1" applyBorder="1"/>
    <xf numFmtId="167" fontId="2" fillId="0" borderId="0" xfId="0" applyNumberFormat="1" applyFont="1"/>
    <xf numFmtId="9" fontId="2" fillId="0" borderId="0" xfId="0" applyNumberFormat="1" applyFont="1"/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71" fontId="13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172" fontId="14" fillId="0" borderId="0" xfId="0" applyNumberFormat="1" applyFont="1" applyAlignment="1">
      <alignment horizontal="right"/>
    </xf>
    <xf numFmtId="172" fontId="5" fillId="0" borderId="0" xfId="0" applyNumberFormat="1" applyFont="1" applyAlignment="1">
      <alignment horizontal="right"/>
    </xf>
    <xf numFmtId="0" fontId="15" fillId="0" borderId="0" xfId="0" applyFont="1"/>
    <xf numFmtId="173" fontId="0" fillId="0" borderId="0" xfId="0" applyNumberFormat="1"/>
    <xf numFmtId="173" fontId="2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own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"/>
  <sheetViews>
    <sheetView showGridLines="0" tabSelected="1" workbookViewId="0">
      <selection activeCell="C7" sqref="C7"/>
    </sheetView>
  </sheetViews>
  <sheetFormatPr baseColWidth="10" defaultColWidth="12.6640625" defaultRowHeight="15.75" customHeight="1" x14ac:dyDescent="0.15"/>
  <cols>
    <col min="1" max="1" width="16.164062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.75" customHeight="1" x14ac:dyDescent="0.15">
      <c r="A2" s="2" t="s">
        <v>5</v>
      </c>
      <c r="B2" s="3">
        <f>SUM(Cash!B2:B4)</f>
        <v>559.0249</v>
      </c>
      <c r="C2" s="3">
        <f>SUM(Cash!C2:C4)</f>
        <v>1423.193865</v>
      </c>
      <c r="D2" s="3">
        <f>SUM(Cash!D2:D4)</f>
        <v>410.31162999999998</v>
      </c>
      <c r="E2" s="3">
        <f>SUM(Cash!E2:E4)</f>
        <v>158.14333199999999</v>
      </c>
    </row>
    <row r="3" spans="1:8" ht="15.75" customHeight="1" x14ac:dyDescent="0.15">
      <c r="A3" s="2" t="s">
        <v>6</v>
      </c>
      <c r="B3" s="3">
        <v>88</v>
      </c>
      <c r="C3" s="3">
        <v>185</v>
      </c>
      <c r="D3" s="3">
        <v>270</v>
      </c>
      <c r="E3" s="3">
        <v>0</v>
      </c>
    </row>
    <row r="4" spans="1:8" ht="15.75" customHeight="1" x14ac:dyDescent="0.15">
      <c r="A4" s="2" t="s">
        <v>7</v>
      </c>
      <c r="B4" s="3">
        <v>152</v>
      </c>
      <c r="C4" s="3">
        <f>SUM('Alameda Crypto'!C3:C6)</f>
        <v>2095</v>
      </c>
      <c r="D4" s="3">
        <f>SUM('FTX International Crypto'!C2:C10)</f>
        <v>696</v>
      </c>
      <c r="E4" s="3">
        <v>0</v>
      </c>
    </row>
    <row r="5" spans="1:8" ht="15.75" customHeight="1" x14ac:dyDescent="0.15">
      <c r="A5" s="2" t="s">
        <v>8</v>
      </c>
      <c r="B5" s="3">
        <v>0</v>
      </c>
      <c r="C5" s="3">
        <v>0</v>
      </c>
      <c r="D5" s="3">
        <f>SUM('FTX International Crypto'!C12:C17)</f>
        <v>1460</v>
      </c>
      <c r="E5" s="3">
        <v>0</v>
      </c>
    </row>
    <row r="6" spans="1:8" ht="15.75" customHeight="1" x14ac:dyDescent="0.15">
      <c r="A6" s="2" t="s">
        <v>9</v>
      </c>
      <c r="B6" s="3">
        <v>0</v>
      </c>
      <c r="C6" s="3">
        <f>SUM(Securities!C2:C7)</f>
        <v>856.28322043000014</v>
      </c>
      <c r="D6" s="3">
        <v>0</v>
      </c>
      <c r="E6" s="3">
        <v>0</v>
      </c>
    </row>
    <row r="7" spans="1:8" ht="15.75" customHeight="1" x14ac:dyDescent="0.15">
      <c r="A7" s="2" t="s">
        <v>10</v>
      </c>
      <c r="B7" s="3">
        <v>0</v>
      </c>
      <c r="C7" s="3">
        <v>715</v>
      </c>
      <c r="D7" s="3" t="e">
        <f>SUMIF(#REF!,"Dotcom",Investments!F:F)/1000000</f>
        <v>#REF!</v>
      </c>
      <c r="E7" s="3">
        <v>317</v>
      </c>
    </row>
    <row r="8" spans="1:8" ht="15.75" customHeight="1" x14ac:dyDescent="0.15">
      <c r="A8" s="2" t="s">
        <v>11</v>
      </c>
      <c r="B8" s="3">
        <v>0</v>
      </c>
      <c r="C8" s="3">
        <v>0</v>
      </c>
      <c r="D8" s="3">
        <v>253</v>
      </c>
      <c r="E8" s="3">
        <v>0</v>
      </c>
    </row>
    <row r="9" spans="1:8" ht="15.75" customHeight="1" x14ac:dyDescent="0.15">
      <c r="A9" s="2" t="s">
        <v>12</v>
      </c>
      <c r="B9" s="3">
        <f>SUM('FTX US Related Party'!E2:E8)</f>
        <v>155</v>
      </c>
      <c r="C9" s="3">
        <v>0</v>
      </c>
      <c r="D9" s="3">
        <f>SUM('FTX International Related Party'!E2:E10)</f>
        <v>13231</v>
      </c>
      <c r="E9" s="3">
        <v>0</v>
      </c>
    </row>
    <row r="10" spans="1:8" ht="15.75" customHeight="1" x14ac:dyDescent="0.15">
      <c r="A10" s="2" t="s">
        <v>13</v>
      </c>
      <c r="B10" s="3">
        <v>0</v>
      </c>
      <c r="C10" s="3">
        <v>1218</v>
      </c>
      <c r="D10" s="3">
        <v>0</v>
      </c>
      <c r="E10" s="3">
        <v>0</v>
      </c>
    </row>
    <row r="11" spans="1:8" ht="15.75" customHeight="1" x14ac:dyDescent="0.15">
      <c r="A11" s="2" t="s">
        <v>14</v>
      </c>
      <c r="B11" s="3">
        <f>SUM('Subsidiary Sales'!B2:B5)</f>
        <v>50</v>
      </c>
      <c r="C11" s="3">
        <v>0</v>
      </c>
      <c r="D11" s="3">
        <v>0</v>
      </c>
      <c r="E11" s="3">
        <v>0</v>
      </c>
    </row>
    <row r="14" spans="1:8" ht="15.75" customHeight="1" x14ac:dyDescent="0.15">
      <c r="H1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475"/>
  <sheetViews>
    <sheetView workbookViewId="0"/>
  </sheetViews>
  <sheetFormatPr baseColWidth="10" defaultColWidth="12.6640625" defaultRowHeight="15.75" customHeight="1" x14ac:dyDescent="0.15"/>
  <cols>
    <col min="2" max="2" width="26.1640625" customWidth="1"/>
    <col min="3" max="3" width="14.83203125" customWidth="1"/>
    <col min="4" max="4" width="15.1640625" customWidth="1"/>
    <col min="5" max="5" width="13.1640625" customWidth="1"/>
    <col min="6" max="6" width="18.6640625" customWidth="1"/>
    <col min="7" max="7" width="22" customWidth="1"/>
    <col min="8" max="8" width="13.83203125" customWidth="1"/>
  </cols>
  <sheetData>
    <row r="1" spans="1:8" ht="15.75" customHeight="1" x14ac:dyDescent="0.15">
      <c r="A1" s="17" t="s">
        <v>76</v>
      </c>
      <c r="B1" s="17" t="s">
        <v>77</v>
      </c>
      <c r="C1" s="17" t="s">
        <v>78</v>
      </c>
      <c r="D1" s="17" t="s">
        <v>79</v>
      </c>
      <c r="E1" s="17" t="s">
        <v>80</v>
      </c>
      <c r="F1" s="17" t="s">
        <v>81</v>
      </c>
      <c r="G1" s="17" t="s">
        <v>82</v>
      </c>
      <c r="H1" s="17" t="s">
        <v>83</v>
      </c>
    </row>
    <row r="2" spans="1:8" ht="15.75" customHeight="1" x14ac:dyDescent="0.15">
      <c r="A2" s="18" t="s">
        <v>84</v>
      </c>
      <c r="B2" s="18" t="s">
        <v>27</v>
      </c>
      <c r="C2" s="19" t="s">
        <v>85</v>
      </c>
      <c r="D2" s="20">
        <v>10000000</v>
      </c>
      <c r="E2" s="21">
        <v>1</v>
      </c>
      <c r="F2" s="20">
        <f t="shared" ref="F2:F22" si="0">D2*(1-E2)</f>
        <v>0</v>
      </c>
      <c r="G2" s="18" t="s">
        <v>86</v>
      </c>
      <c r="H2" s="18" t="s">
        <v>87</v>
      </c>
    </row>
    <row r="3" spans="1:8" x14ac:dyDescent="0.2">
      <c r="A3" s="18" t="s">
        <v>84</v>
      </c>
      <c r="B3" s="18" t="s">
        <v>27</v>
      </c>
      <c r="C3" s="22"/>
      <c r="D3" s="20">
        <v>200000</v>
      </c>
      <c r="E3" s="21">
        <v>1</v>
      </c>
      <c r="F3" s="20">
        <f t="shared" si="0"/>
        <v>0</v>
      </c>
      <c r="G3" s="18" t="s">
        <v>88</v>
      </c>
      <c r="H3" s="18" t="s">
        <v>89</v>
      </c>
    </row>
    <row r="4" spans="1:8" ht="15.75" customHeight="1" x14ac:dyDescent="0.15">
      <c r="A4" s="18" t="s">
        <v>90</v>
      </c>
      <c r="B4" s="18" t="s">
        <v>91</v>
      </c>
      <c r="C4" s="19" t="s">
        <v>92</v>
      </c>
      <c r="D4" s="20">
        <v>5000000</v>
      </c>
      <c r="E4" s="21">
        <v>1</v>
      </c>
      <c r="F4" s="20">
        <f t="shared" si="0"/>
        <v>0</v>
      </c>
      <c r="G4" s="18" t="s">
        <v>88</v>
      </c>
      <c r="H4" s="18" t="s">
        <v>93</v>
      </c>
    </row>
    <row r="5" spans="1:8" x14ac:dyDescent="0.2">
      <c r="A5" s="18" t="s">
        <v>94</v>
      </c>
      <c r="B5" s="18" t="s">
        <v>27</v>
      </c>
      <c r="C5" s="22"/>
      <c r="D5" s="20">
        <v>600000</v>
      </c>
      <c r="E5" s="21">
        <v>1</v>
      </c>
      <c r="F5" s="20">
        <f t="shared" si="0"/>
        <v>0</v>
      </c>
      <c r="G5" s="18" t="s">
        <v>86</v>
      </c>
      <c r="H5" s="22"/>
    </row>
    <row r="6" spans="1:8" x14ac:dyDescent="0.2">
      <c r="A6" s="18" t="s">
        <v>95</v>
      </c>
      <c r="B6" s="18" t="s">
        <v>96</v>
      </c>
      <c r="C6" s="22"/>
      <c r="D6" s="20">
        <v>2500000</v>
      </c>
      <c r="E6" s="21">
        <v>1</v>
      </c>
      <c r="F6" s="20">
        <f t="shared" si="0"/>
        <v>0</v>
      </c>
      <c r="G6" s="18" t="s">
        <v>97</v>
      </c>
      <c r="H6" s="22"/>
    </row>
    <row r="7" spans="1:8" x14ac:dyDescent="0.2">
      <c r="A7" s="18" t="s">
        <v>98</v>
      </c>
      <c r="B7" s="18" t="s">
        <v>96</v>
      </c>
      <c r="C7" s="22"/>
      <c r="D7" s="20">
        <v>2500000</v>
      </c>
      <c r="E7" s="21">
        <v>1</v>
      </c>
      <c r="F7" s="20">
        <f t="shared" si="0"/>
        <v>0</v>
      </c>
      <c r="G7" s="18" t="s">
        <v>97</v>
      </c>
      <c r="H7" s="22"/>
    </row>
    <row r="8" spans="1:8" x14ac:dyDescent="0.2">
      <c r="A8" s="18" t="s">
        <v>99</v>
      </c>
      <c r="B8" s="18" t="s">
        <v>96</v>
      </c>
      <c r="C8" s="22"/>
      <c r="D8" s="20">
        <v>500000</v>
      </c>
      <c r="E8" s="21">
        <v>0.75</v>
      </c>
      <c r="F8" s="20">
        <f t="shared" si="0"/>
        <v>125000</v>
      </c>
      <c r="G8" s="18" t="s">
        <v>100</v>
      </c>
      <c r="H8" s="22"/>
    </row>
    <row r="9" spans="1:8" x14ac:dyDescent="0.2">
      <c r="A9" s="18" t="s">
        <v>101</v>
      </c>
      <c r="B9" s="18" t="s">
        <v>91</v>
      </c>
      <c r="C9" s="22"/>
      <c r="D9" s="20">
        <v>25000000</v>
      </c>
      <c r="E9" s="21">
        <v>0.75</v>
      </c>
      <c r="F9" s="20">
        <f t="shared" si="0"/>
        <v>6250000</v>
      </c>
      <c r="G9" s="18" t="s">
        <v>100</v>
      </c>
      <c r="H9" s="18" t="s">
        <v>93</v>
      </c>
    </row>
    <row r="10" spans="1:8" x14ac:dyDescent="0.2">
      <c r="A10" s="18" t="s">
        <v>102</v>
      </c>
      <c r="B10" s="18" t="s">
        <v>27</v>
      </c>
      <c r="C10" s="22"/>
      <c r="D10" s="20">
        <v>3000</v>
      </c>
      <c r="E10" s="21">
        <v>1</v>
      </c>
      <c r="F10" s="20">
        <f t="shared" si="0"/>
        <v>0</v>
      </c>
      <c r="G10" s="18" t="s">
        <v>86</v>
      </c>
      <c r="H10" s="22"/>
    </row>
    <row r="11" spans="1:8" x14ac:dyDescent="0.2">
      <c r="A11" s="18" t="s">
        <v>103</v>
      </c>
      <c r="B11" s="18" t="s">
        <v>91</v>
      </c>
      <c r="C11" s="22"/>
      <c r="D11" s="20">
        <v>3000000</v>
      </c>
      <c r="E11" s="21">
        <v>0.75</v>
      </c>
      <c r="F11" s="20">
        <f t="shared" si="0"/>
        <v>750000</v>
      </c>
      <c r="G11" s="18" t="s">
        <v>104</v>
      </c>
      <c r="H11" s="22"/>
    </row>
    <row r="12" spans="1:8" x14ac:dyDescent="0.2">
      <c r="A12" s="18" t="s">
        <v>105</v>
      </c>
      <c r="B12" s="18" t="s">
        <v>27</v>
      </c>
      <c r="C12" s="22"/>
      <c r="D12" s="20">
        <v>99000</v>
      </c>
      <c r="E12" s="21">
        <v>1</v>
      </c>
      <c r="F12" s="20">
        <f t="shared" si="0"/>
        <v>0</v>
      </c>
      <c r="G12" s="18" t="s">
        <v>86</v>
      </c>
      <c r="H12" s="22"/>
    </row>
    <row r="13" spans="1:8" x14ac:dyDescent="0.2">
      <c r="A13" s="18" t="s">
        <v>106</v>
      </c>
      <c r="B13" s="18" t="s">
        <v>91</v>
      </c>
      <c r="C13" s="19" t="s">
        <v>107</v>
      </c>
      <c r="D13" s="20">
        <v>1000000</v>
      </c>
      <c r="E13" s="21">
        <v>1</v>
      </c>
      <c r="F13" s="20">
        <f t="shared" si="0"/>
        <v>0</v>
      </c>
      <c r="G13" s="18" t="s">
        <v>108</v>
      </c>
      <c r="H13" s="22"/>
    </row>
    <row r="14" spans="1:8" x14ac:dyDescent="0.2">
      <c r="A14" s="18" t="s">
        <v>109</v>
      </c>
      <c r="B14" s="18" t="s">
        <v>27</v>
      </c>
      <c r="C14" s="22"/>
      <c r="D14" s="20">
        <v>100000</v>
      </c>
      <c r="E14" s="21">
        <v>1</v>
      </c>
      <c r="F14" s="20">
        <f t="shared" si="0"/>
        <v>0</v>
      </c>
      <c r="G14" s="18" t="s">
        <v>86</v>
      </c>
      <c r="H14" s="22"/>
    </row>
    <row r="15" spans="1:8" x14ac:dyDescent="0.2">
      <c r="A15" s="18" t="s">
        <v>110</v>
      </c>
      <c r="B15" s="18" t="s">
        <v>27</v>
      </c>
      <c r="C15" s="22"/>
      <c r="D15" s="20">
        <v>600000</v>
      </c>
      <c r="E15" s="21">
        <v>1</v>
      </c>
      <c r="F15" s="20">
        <f t="shared" si="0"/>
        <v>0</v>
      </c>
      <c r="G15" s="18" t="s">
        <v>86</v>
      </c>
      <c r="H15" s="22"/>
    </row>
    <row r="16" spans="1:8" x14ac:dyDescent="0.2">
      <c r="A16" s="18" t="s">
        <v>111</v>
      </c>
      <c r="B16" s="18" t="s">
        <v>91</v>
      </c>
      <c r="C16" s="22"/>
      <c r="D16" s="20">
        <v>146000</v>
      </c>
      <c r="E16" s="21">
        <v>1</v>
      </c>
      <c r="F16" s="20">
        <f t="shared" si="0"/>
        <v>0</v>
      </c>
      <c r="G16" s="18" t="s">
        <v>86</v>
      </c>
      <c r="H16" s="18" t="s">
        <v>112</v>
      </c>
    </row>
    <row r="17" spans="1:8" x14ac:dyDescent="0.2">
      <c r="A17" s="18" t="s">
        <v>113</v>
      </c>
      <c r="B17" s="18" t="s">
        <v>96</v>
      </c>
      <c r="C17" s="22"/>
      <c r="D17" s="20">
        <v>1500000</v>
      </c>
      <c r="E17" s="21">
        <v>0</v>
      </c>
      <c r="F17" s="20">
        <f t="shared" si="0"/>
        <v>1500000</v>
      </c>
      <c r="G17" s="18" t="s">
        <v>97</v>
      </c>
      <c r="H17" s="22"/>
    </row>
    <row r="18" spans="1:8" x14ac:dyDescent="0.2">
      <c r="A18" s="18" t="s">
        <v>114</v>
      </c>
      <c r="B18" s="18" t="s">
        <v>91</v>
      </c>
      <c r="C18" s="22"/>
      <c r="D18" s="20">
        <v>6000000</v>
      </c>
      <c r="E18" s="21">
        <v>1</v>
      </c>
      <c r="F18" s="20">
        <f t="shared" si="0"/>
        <v>0</v>
      </c>
      <c r="G18" s="18" t="s">
        <v>97</v>
      </c>
      <c r="H18" s="18" t="s">
        <v>93</v>
      </c>
    </row>
    <row r="19" spans="1:8" x14ac:dyDescent="0.2">
      <c r="A19" s="18" t="s">
        <v>115</v>
      </c>
      <c r="B19" s="18" t="s">
        <v>91</v>
      </c>
      <c r="C19" s="19" t="s">
        <v>116</v>
      </c>
      <c r="D19" s="20">
        <v>1000000</v>
      </c>
      <c r="E19" s="21">
        <v>1</v>
      </c>
      <c r="F19" s="20">
        <f t="shared" si="0"/>
        <v>0</v>
      </c>
      <c r="G19" s="18" t="s">
        <v>86</v>
      </c>
      <c r="H19" s="22"/>
    </row>
    <row r="20" spans="1:8" x14ac:dyDescent="0.2">
      <c r="A20" s="18" t="s">
        <v>117</v>
      </c>
      <c r="B20" s="18" t="s">
        <v>91</v>
      </c>
      <c r="C20" s="19" t="s">
        <v>118</v>
      </c>
      <c r="D20" s="20">
        <v>20000000</v>
      </c>
      <c r="E20" s="21">
        <v>0.5</v>
      </c>
      <c r="F20" s="20">
        <f t="shared" si="0"/>
        <v>10000000</v>
      </c>
      <c r="G20" s="18" t="s">
        <v>97</v>
      </c>
      <c r="H20" s="22"/>
    </row>
    <row r="21" spans="1:8" x14ac:dyDescent="0.2">
      <c r="A21" s="18" t="s">
        <v>119</v>
      </c>
      <c r="B21" s="18" t="s">
        <v>27</v>
      </c>
      <c r="C21" s="22"/>
      <c r="D21" s="20">
        <v>100000</v>
      </c>
      <c r="E21" s="21">
        <v>1</v>
      </c>
      <c r="F21" s="20">
        <f t="shared" si="0"/>
        <v>0</v>
      </c>
      <c r="G21" s="18" t="s">
        <v>86</v>
      </c>
      <c r="H21" s="18" t="s">
        <v>89</v>
      </c>
    </row>
    <row r="22" spans="1:8" x14ac:dyDescent="0.2">
      <c r="A22" s="18" t="s">
        <v>120</v>
      </c>
      <c r="B22" s="18" t="s">
        <v>91</v>
      </c>
      <c r="C22" s="22"/>
      <c r="D22" s="20">
        <v>499999900</v>
      </c>
      <c r="E22" s="21">
        <v>0</v>
      </c>
      <c r="F22" s="20">
        <f t="shared" si="0"/>
        <v>499999900</v>
      </c>
      <c r="G22" s="18" t="s">
        <v>97</v>
      </c>
      <c r="H22" s="18" t="s">
        <v>112</v>
      </c>
    </row>
    <row r="23" spans="1:8" x14ac:dyDescent="0.2">
      <c r="A23" s="18" t="s">
        <v>121</v>
      </c>
      <c r="B23" s="18" t="s">
        <v>91</v>
      </c>
      <c r="C23" s="22"/>
      <c r="D23" s="20">
        <v>200000</v>
      </c>
      <c r="E23" s="21">
        <v>0</v>
      </c>
      <c r="F23" s="20">
        <v>200000</v>
      </c>
      <c r="G23" s="18" t="s">
        <v>97</v>
      </c>
      <c r="H23" s="18" t="s">
        <v>112</v>
      </c>
    </row>
    <row r="24" spans="1:8" x14ac:dyDescent="0.2">
      <c r="A24" s="18" t="s">
        <v>122</v>
      </c>
      <c r="B24" s="18" t="s">
        <v>123</v>
      </c>
      <c r="C24" s="22"/>
      <c r="D24" s="20">
        <v>500</v>
      </c>
      <c r="E24" s="21">
        <v>1</v>
      </c>
      <c r="F24" s="20">
        <f t="shared" ref="F24:F44" si="1">D24*(1-E24)</f>
        <v>0</v>
      </c>
      <c r="G24" s="18" t="s">
        <v>97</v>
      </c>
      <c r="H24" s="18" t="s">
        <v>123</v>
      </c>
    </row>
    <row r="25" spans="1:8" x14ac:dyDescent="0.2">
      <c r="A25" s="18" t="s">
        <v>124</v>
      </c>
      <c r="B25" s="18" t="s">
        <v>123</v>
      </c>
      <c r="C25" s="22"/>
      <c r="D25" s="20">
        <v>100</v>
      </c>
      <c r="E25" s="21">
        <v>1</v>
      </c>
      <c r="F25" s="20">
        <f t="shared" si="1"/>
        <v>0</v>
      </c>
      <c r="G25" s="18" t="s">
        <v>125</v>
      </c>
      <c r="H25" s="18" t="s">
        <v>123</v>
      </c>
    </row>
    <row r="26" spans="1:8" x14ac:dyDescent="0.2">
      <c r="A26" s="18" t="s">
        <v>126</v>
      </c>
      <c r="B26" s="18" t="s">
        <v>123</v>
      </c>
      <c r="C26" s="22"/>
      <c r="D26" s="20">
        <v>100</v>
      </c>
      <c r="E26" s="21">
        <v>1</v>
      </c>
      <c r="F26" s="20">
        <f t="shared" si="1"/>
        <v>0</v>
      </c>
      <c r="G26" s="18" t="s">
        <v>127</v>
      </c>
      <c r="H26" s="18" t="s">
        <v>123</v>
      </c>
    </row>
    <row r="27" spans="1:8" x14ac:dyDescent="0.2">
      <c r="A27" s="18" t="s">
        <v>128</v>
      </c>
      <c r="B27" s="18" t="s">
        <v>91</v>
      </c>
      <c r="C27" s="22"/>
      <c r="D27" s="20">
        <v>74999941</v>
      </c>
      <c r="E27" s="21">
        <v>1</v>
      </c>
      <c r="F27" s="20">
        <f t="shared" si="1"/>
        <v>0</v>
      </c>
      <c r="G27" s="18" t="s">
        <v>97</v>
      </c>
      <c r="H27" s="18" t="s">
        <v>93</v>
      </c>
    </row>
    <row r="28" spans="1:8" x14ac:dyDescent="0.2">
      <c r="A28" s="18" t="s">
        <v>129</v>
      </c>
      <c r="B28" s="18" t="s">
        <v>91</v>
      </c>
      <c r="C28" s="22"/>
      <c r="D28" s="20">
        <v>1000000</v>
      </c>
      <c r="E28" s="21">
        <v>1</v>
      </c>
      <c r="F28" s="20">
        <f t="shared" si="1"/>
        <v>0</v>
      </c>
      <c r="G28" s="18" t="s">
        <v>97</v>
      </c>
      <c r="H28" s="22"/>
    </row>
    <row r="29" spans="1:8" x14ac:dyDescent="0.2">
      <c r="A29" s="18" t="s">
        <v>130</v>
      </c>
      <c r="B29" s="18" t="s">
        <v>91</v>
      </c>
      <c r="C29" s="22"/>
      <c r="D29" s="20">
        <v>104205</v>
      </c>
      <c r="E29" s="21">
        <v>1</v>
      </c>
      <c r="F29" s="20">
        <f t="shared" si="1"/>
        <v>0</v>
      </c>
      <c r="G29" s="18" t="s">
        <v>86</v>
      </c>
      <c r="H29" s="18" t="s">
        <v>93</v>
      </c>
    </row>
    <row r="30" spans="1:8" x14ac:dyDescent="0.2">
      <c r="A30" s="18" t="s">
        <v>131</v>
      </c>
      <c r="B30" s="18" t="s">
        <v>27</v>
      </c>
      <c r="C30" s="19" t="s">
        <v>132</v>
      </c>
      <c r="D30" s="20">
        <v>200000</v>
      </c>
      <c r="E30" s="21">
        <v>1</v>
      </c>
      <c r="F30" s="20">
        <f t="shared" si="1"/>
        <v>0</v>
      </c>
      <c r="G30" s="18" t="s">
        <v>86</v>
      </c>
      <c r="H30" s="22"/>
    </row>
    <row r="31" spans="1:8" ht="15.75" customHeight="1" x14ac:dyDescent="0.15">
      <c r="A31" s="18" t="s">
        <v>133</v>
      </c>
      <c r="B31" s="18" t="s">
        <v>91</v>
      </c>
      <c r="C31" s="19" t="s">
        <v>134</v>
      </c>
      <c r="D31" s="20">
        <v>900000</v>
      </c>
      <c r="E31" s="21">
        <v>1</v>
      </c>
      <c r="F31" s="20">
        <f t="shared" si="1"/>
        <v>0</v>
      </c>
      <c r="G31" s="18" t="s">
        <v>108</v>
      </c>
      <c r="H31" s="18" t="s">
        <v>112</v>
      </c>
    </row>
    <row r="32" spans="1:8" ht="15.75" customHeight="1" x14ac:dyDescent="0.15">
      <c r="A32" s="18" t="s">
        <v>135</v>
      </c>
      <c r="B32" s="18" t="s">
        <v>27</v>
      </c>
      <c r="C32" s="19" t="s">
        <v>132</v>
      </c>
      <c r="D32" s="20">
        <v>700000</v>
      </c>
      <c r="E32" s="21">
        <v>1</v>
      </c>
      <c r="F32" s="20">
        <f t="shared" si="1"/>
        <v>0</v>
      </c>
      <c r="G32" s="18" t="s">
        <v>86</v>
      </c>
      <c r="H32" s="18" t="s">
        <v>87</v>
      </c>
    </row>
    <row r="33" spans="1:8" x14ac:dyDescent="0.2">
      <c r="A33" s="18" t="s">
        <v>136</v>
      </c>
      <c r="B33" s="18" t="s">
        <v>96</v>
      </c>
      <c r="C33" s="22"/>
      <c r="D33" s="20">
        <v>500000</v>
      </c>
      <c r="E33" s="21">
        <v>1</v>
      </c>
      <c r="F33" s="20">
        <f t="shared" si="1"/>
        <v>0</v>
      </c>
      <c r="G33" s="18" t="s">
        <v>97</v>
      </c>
      <c r="H33" s="22"/>
    </row>
    <row r="34" spans="1:8" ht="15.75" customHeight="1" x14ac:dyDescent="0.15">
      <c r="A34" s="18" t="s">
        <v>137</v>
      </c>
      <c r="B34" s="18" t="s">
        <v>91</v>
      </c>
      <c r="C34" s="19" t="s">
        <v>138</v>
      </c>
      <c r="D34" s="20">
        <v>750000</v>
      </c>
      <c r="E34" s="21">
        <v>1</v>
      </c>
      <c r="F34" s="20">
        <f t="shared" si="1"/>
        <v>0</v>
      </c>
      <c r="G34" s="18" t="s">
        <v>97</v>
      </c>
      <c r="H34" s="18" t="s">
        <v>112</v>
      </c>
    </row>
    <row r="35" spans="1:8" x14ac:dyDescent="0.2">
      <c r="A35" s="18" t="s">
        <v>139</v>
      </c>
      <c r="B35" s="18" t="s">
        <v>91</v>
      </c>
      <c r="C35" s="22"/>
      <c r="D35" s="20">
        <v>1000000</v>
      </c>
      <c r="E35" s="21">
        <v>1</v>
      </c>
      <c r="F35" s="20">
        <f t="shared" si="1"/>
        <v>0</v>
      </c>
      <c r="G35" s="18" t="s">
        <v>97</v>
      </c>
      <c r="H35" s="22"/>
    </row>
    <row r="36" spans="1:8" ht="15.75" customHeight="1" x14ac:dyDescent="0.15">
      <c r="A36" s="18" t="s">
        <v>140</v>
      </c>
      <c r="B36" s="18" t="s">
        <v>27</v>
      </c>
      <c r="C36" s="19" t="s">
        <v>141</v>
      </c>
      <c r="D36" s="20">
        <v>600000</v>
      </c>
      <c r="E36" s="21">
        <v>1</v>
      </c>
      <c r="F36" s="20">
        <f t="shared" si="1"/>
        <v>0</v>
      </c>
      <c r="G36" s="18" t="s">
        <v>86</v>
      </c>
      <c r="H36" s="18" t="s">
        <v>89</v>
      </c>
    </row>
    <row r="37" spans="1:8" ht="15.75" customHeight="1" x14ac:dyDescent="0.15">
      <c r="A37" s="18" t="s">
        <v>142</v>
      </c>
      <c r="B37" s="18" t="s">
        <v>91</v>
      </c>
      <c r="C37" s="19" t="s">
        <v>143</v>
      </c>
      <c r="D37" s="20">
        <v>249991</v>
      </c>
      <c r="E37" s="21">
        <v>1</v>
      </c>
      <c r="F37" s="20">
        <f t="shared" si="1"/>
        <v>0</v>
      </c>
      <c r="G37" s="18" t="s">
        <v>100</v>
      </c>
      <c r="H37" s="18" t="s">
        <v>93</v>
      </c>
    </row>
    <row r="38" spans="1:8" ht="15.75" customHeight="1" x14ac:dyDescent="0.15">
      <c r="A38" s="18" t="s">
        <v>144</v>
      </c>
      <c r="B38" s="18" t="s">
        <v>27</v>
      </c>
      <c r="C38" s="18"/>
      <c r="D38" s="20">
        <v>500000</v>
      </c>
      <c r="E38" s="21">
        <v>1</v>
      </c>
      <c r="F38" s="20">
        <f t="shared" si="1"/>
        <v>0</v>
      </c>
      <c r="G38" s="18" t="s">
        <v>86</v>
      </c>
      <c r="H38" s="18" t="s">
        <v>87</v>
      </c>
    </row>
    <row r="39" spans="1:8" x14ac:dyDescent="0.2">
      <c r="A39" s="18" t="s">
        <v>145</v>
      </c>
      <c r="B39" s="18" t="s">
        <v>27</v>
      </c>
      <c r="C39" s="22"/>
      <c r="D39" s="20">
        <v>600000</v>
      </c>
      <c r="E39" s="21">
        <v>1</v>
      </c>
      <c r="F39" s="20">
        <f t="shared" si="1"/>
        <v>0</v>
      </c>
      <c r="G39" s="18" t="s">
        <v>86</v>
      </c>
      <c r="H39" s="22"/>
    </row>
    <row r="40" spans="1:8" x14ac:dyDescent="0.2">
      <c r="A40" s="18" t="s">
        <v>146</v>
      </c>
      <c r="B40" s="18" t="s">
        <v>27</v>
      </c>
      <c r="C40" s="22"/>
      <c r="D40" s="20">
        <v>150000</v>
      </c>
      <c r="E40" s="21">
        <v>1</v>
      </c>
      <c r="F40" s="20">
        <f t="shared" si="1"/>
        <v>0</v>
      </c>
      <c r="G40" s="18" t="s">
        <v>86</v>
      </c>
      <c r="H40" s="22"/>
    </row>
    <row r="41" spans="1:8" ht="15.75" customHeight="1" x14ac:dyDescent="0.15">
      <c r="A41" s="18" t="s">
        <v>147</v>
      </c>
      <c r="B41" s="18" t="s">
        <v>27</v>
      </c>
      <c r="C41" s="19" t="s">
        <v>148</v>
      </c>
      <c r="D41" s="20">
        <v>1000000</v>
      </c>
      <c r="E41" s="21">
        <v>1</v>
      </c>
      <c r="F41" s="20">
        <f t="shared" si="1"/>
        <v>0</v>
      </c>
      <c r="G41" s="18" t="s">
        <v>108</v>
      </c>
      <c r="H41" s="18" t="s">
        <v>87</v>
      </c>
    </row>
    <row r="42" spans="1:8" x14ac:dyDescent="0.2">
      <c r="A42" s="18" t="s">
        <v>149</v>
      </c>
      <c r="B42" s="18" t="s">
        <v>91</v>
      </c>
      <c r="C42" s="19" t="s">
        <v>150</v>
      </c>
      <c r="D42" s="20">
        <v>3600000</v>
      </c>
      <c r="E42" s="21">
        <v>1</v>
      </c>
      <c r="F42" s="20">
        <f t="shared" si="1"/>
        <v>0</v>
      </c>
      <c r="G42" s="18" t="s">
        <v>86</v>
      </c>
      <c r="H42" s="22"/>
    </row>
    <row r="43" spans="1:8" x14ac:dyDescent="0.2">
      <c r="A43" s="18" t="s">
        <v>151</v>
      </c>
      <c r="B43" s="18" t="s">
        <v>123</v>
      </c>
      <c r="C43" s="22"/>
      <c r="D43" s="20">
        <v>1000</v>
      </c>
      <c r="E43" s="21">
        <v>1</v>
      </c>
      <c r="F43" s="20">
        <f t="shared" si="1"/>
        <v>0</v>
      </c>
      <c r="G43" s="18" t="s">
        <v>86</v>
      </c>
      <c r="H43" s="18" t="s">
        <v>123</v>
      </c>
    </row>
    <row r="44" spans="1:8" x14ac:dyDescent="0.2">
      <c r="A44" s="18" t="s">
        <v>152</v>
      </c>
      <c r="B44" s="18" t="s">
        <v>91</v>
      </c>
      <c r="C44" s="19" t="s">
        <v>153</v>
      </c>
      <c r="D44" s="20">
        <v>1500000</v>
      </c>
      <c r="E44" s="21">
        <v>1</v>
      </c>
      <c r="F44" s="20">
        <f t="shared" si="1"/>
        <v>0</v>
      </c>
      <c r="G44" s="18" t="s">
        <v>86</v>
      </c>
      <c r="H44" s="22"/>
    </row>
    <row r="45" spans="1:8" x14ac:dyDescent="0.2">
      <c r="A45" s="18" t="s">
        <v>154</v>
      </c>
      <c r="B45" s="18" t="s">
        <v>27</v>
      </c>
      <c r="C45" s="22"/>
      <c r="D45" s="20">
        <v>250000</v>
      </c>
      <c r="E45" s="21">
        <v>1</v>
      </c>
      <c r="F45" s="20">
        <v>200001</v>
      </c>
      <c r="G45" s="18" t="s">
        <v>86</v>
      </c>
      <c r="H45" s="22"/>
    </row>
    <row r="46" spans="1:8" ht="15.75" customHeight="1" x14ac:dyDescent="0.15">
      <c r="A46" s="18" t="s">
        <v>155</v>
      </c>
      <c r="B46" s="18" t="s">
        <v>91</v>
      </c>
      <c r="C46" s="19" t="s">
        <v>141</v>
      </c>
      <c r="D46" s="20">
        <v>500000</v>
      </c>
      <c r="E46" s="21">
        <v>1</v>
      </c>
      <c r="F46" s="20">
        <f t="shared" ref="F46:F300" si="2">D46*(1-E46)</f>
        <v>0</v>
      </c>
      <c r="G46" s="18" t="s">
        <v>108</v>
      </c>
      <c r="H46" s="18" t="s">
        <v>112</v>
      </c>
    </row>
    <row r="47" spans="1:8" x14ac:dyDescent="0.2">
      <c r="A47" s="18" t="s">
        <v>156</v>
      </c>
      <c r="B47" s="18" t="s">
        <v>123</v>
      </c>
      <c r="C47" s="22"/>
      <c r="D47" s="20">
        <v>500</v>
      </c>
      <c r="E47" s="21">
        <v>1</v>
      </c>
      <c r="F47" s="20">
        <f t="shared" si="2"/>
        <v>0</v>
      </c>
      <c r="G47" s="18" t="s">
        <v>108</v>
      </c>
      <c r="H47" s="18" t="s">
        <v>123</v>
      </c>
    </row>
    <row r="48" spans="1:8" x14ac:dyDescent="0.2">
      <c r="A48" s="18" t="s">
        <v>157</v>
      </c>
      <c r="B48" s="18" t="s">
        <v>158</v>
      </c>
      <c r="C48" s="19" t="s">
        <v>159</v>
      </c>
      <c r="D48" s="20">
        <v>6750000</v>
      </c>
      <c r="E48" s="21">
        <v>1</v>
      </c>
      <c r="F48" s="20">
        <f t="shared" si="2"/>
        <v>0</v>
      </c>
      <c r="G48" s="18" t="s">
        <v>97</v>
      </c>
      <c r="H48" s="22"/>
    </row>
    <row r="49" spans="1:8" x14ac:dyDescent="0.2">
      <c r="A49" s="18" t="s">
        <v>160</v>
      </c>
      <c r="B49" s="18" t="s">
        <v>91</v>
      </c>
      <c r="C49" s="22"/>
      <c r="D49" s="20">
        <v>1000000</v>
      </c>
      <c r="E49" s="21">
        <v>1</v>
      </c>
      <c r="F49" s="20">
        <f t="shared" si="2"/>
        <v>0</v>
      </c>
      <c r="G49" s="18" t="s">
        <v>86</v>
      </c>
      <c r="H49" s="22"/>
    </row>
    <row r="50" spans="1:8" ht="15.75" customHeight="1" x14ac:dyDescent="0.15">
      <c r="A50" s="18" t="s">
        <v>161</v>
      </c>
      <c r="B50" s="18" t="s">
        <v>91</v>
      </c>
      <c r="C50" s="19" t="s">
        <v>150</v>
      </c>
      <c r="D50" s="20">
        <v>500000</v>
      </c>
      <c r="E50" s="21">
        <v>1</v>
      </c>
      <c r="F50" s="20">
        <f t="shared" si="2"/>
        <v>0</v>
      </c>
      <c r="G50" s="18" t="s">
        <v>97</v>
      </c>
      <c r="H50" s="18" t="s">
        <v>112</v>
      </c>
    </row>
    <row r="51" spans="1:8" x14ac:dyDescent="0.2">
      <c r="A51" s="18" t="s">
        <v>162</v>
      </c>
      <c r="B51" s="18" t="s">
        <v>91</v>
      </c>
      <c r="C51" s="22"/>
      <c r="D51" s="20">
        <v>2000000</v>
      </c>
      <c r="E51" s="21">
        <v>1</v>
      </c>
      <c r="F51" s="20">
        <f t="shared" si="2"/>
        <v>0</v>
      </c>
      <c r="G51" s="18" t="s">
        <v>163</v>
      </c>
      <c r="H51" s="22"/>
    </row>
    <row r="52" spans="1:8" x14ac:dyDescent="0.2">
      <c r="A52" s="18" t="s">
        <v>164</v>
      </c>
      <c r="B52" s="18" t="s">
        <v>91</v>
      </c>
      <c r="C52" s="22"/>
      <c r="D52" s="20">
        <v>2000000</v>
      </c>
      <c r="E52" s="21">
        <v>1</v>
      </c>
      <c r="F52" s="20">
        <f t="shared" si="2"/>
        <v>0</v>
      </c>
      <c r="G52" s="18" t="s">
        <v>86</v>
      </c>
      <c r="H52" s="22"/>
    </row>
    <row r="53" spans="1:8" x14ac:dyDescent="0.2">
      <c r="A53" s="18" t="s">
        <v>165</v>
      </c>
      <c r="B53" s="18" t="s">
        <v>166</v>
      </c>
      <c r="C53" s="19" t="s">
        <v>167</v>
      </c>
      <c r="D53" s="20">
        <v>7000000</v>
      </c>
      <c r="E53" s="21">
        <v>1</v>
      </c>
      <c r="F53" s="20">
        <f t="shared" si="2"/>
        <v>0</v>
      </c>
      <c r="G53" s="22"/>
      <c r="H53" s="22"/>
    </row>
    <row r="54" spans="1:8" x14ac:dyDescent="0.2">
      <c r="A54" s="18" t="s">
        <v>168</v>
      </c>
      <c r="B54" s="18" t="s">
        <v>91</v>
      </c>
      <c r="C54" s="19" t="s">
        <v>169</v>
      </c>
      <c r="D54" s="20">
        <v>3560362</v>
      </c>
      <c r="E54" s="21">
        <v>1</v>
      </c>
      <c r="F54" s="20">
        <f t="shared" si="2"/>
        <v>0</v>
      </c>
      <c r="G54" s="22"/>
      <c r="H54" s="22"/>
    </row>
    <row r="55" spans="1:8" x14ac:dyDescent="0.2">
      <c r="A55" s="18" t="s">
        <v>170</v>
      </c>
      <c r="B55" s="18" t="s">
        <v>27</v>
      </c>
      <c r="C55" s="22"/>
      <c r="D55" s="20">
        <v>500000</v>
      </c>
      <c r="E55" s="21">
        <v>1</v>
      </c>
      <c r="F55" s="20">
        <f t="shared" si="2"/>
        <v>0</v>
      </c>
      <c r="G55" s="18" t="s">
        <v>86</v>
      </c>
      <c r="H55" s="22"/>
    </row>
    <row r="56" spans="1:8" x14ac:dyDescent="0.2">
      <c r="A56" s="18" t="s">
        <v>171</v>
      </c>
      <c r="B56" s="18" t="s">
        <v>27</v>
      </c>
      <c r="C56" s="22"/>
      <c r="D56" s="20">
        <v>1000000</v>
      </c>
      <c r="E56" s="21">
        <v>1</v>
      </c>
      <c r="F56" s="20">
        <f t="shared" si="2"/>
        <v>0</v>
      </c>
      <c r="G56" s="18" t="s">
        <v>86</v>
      </c>
      <c r="H56" s="18" t="s">
        <v>89</v>
      </c>
    </row>
    <row r="57" spans="1:8" x14ac:dyDescent="0.2">
      <c r="A57" s="18" t="s">
        <v>172</v>
      </c>
      <c r="B57" s="18" t="s">
        <v>91</v>
      </c>
      <c r="C57" s="22"/>
      <c r="D57" s="20">
        <v>499999</v>
      </c>
      <c r="E57" s="21">
        <v>1</v>
      </c>
      <c r="F57" s="20">
        <f t="shared" si="2"/>
        <v>0</v>
      </c>
      <c r="G57" s="18" t="s">
        <v>97</v>
      </c>
      <c r="H57" s="18" t="s">
        <v>93</v>
      </c>
    </row>
    <row r="58" spans="1:8" x14ac:dyDescent="0.2">
      <c r="A58" s="18" t="s">
        <v>173</v>
      </c>
      <c r="B58" s="18" t="s">
        <v>96</v>
      </c>
      <c r="C58" s="22"/>
      <c r="D58" s="20">
        <v>200000</v>
      </c>
      <c r="E58" s="21">
        <v>0.75</v>
      </c>
      <c r="F58" s="20">
        <f t="shared" si="2"/>
        <v>50000</v>
      </c>
      <c r="G58" s="18" t="s">
        <v>97</v>
      </c>
      <c r="H58" s="22"/>
    </row>
    <row r="59" spans="1:8" ht="15.75" customHeight="1" x14ac:dyDescent="0.15">
      <c r="A59" s="18" t="s">
        <v>174</v>
      </c>
      <c r="B59" s="18" t="s">
        <v>27</v>
      </c>
      <c r="C59" s="19" t="s">
        <v>132</v>
      </c>
      <c r="D59" s="20">
        <v>750000</v>
      </c>
      <c r="E59" s="21">
        <v>1</v>
      </c>
      <c r="F59" s="20">
        <f t="shared" si="2"/>
        <v>0</v>
      </c>
      <c r="G59" s="18" t="s">
        <v>86</v>
      </c>
      <c r="H59" s="18" t="s">
        <v>89</v>
      </c>
    </row>
    <row r="60" spans="1:8" x14ac:dyDescent="0.2">
      <c r="A60" s="18" t="s">
        <v>175</v>
      </c>
      <c r="B60" s="18" t="s">
        <v>27</v>
      </c>
      <c r="C60" s="22"/>
      <c r="D60" s="20">
        <v>500000</v>
      </c>
      <c r="E60" s="21">
        <v>1</v>
      </c>
      <c r="F60" s="20">
        <f t="shared" si="2"/>
        <v>0</v>
      </c>
      <c r="G60" s="18" t="s">
        <v>100</v>
      </c>
      <c r="H60" s="22"/>
    </row>
    <row r="61" spans="1:8" ht="16" x14ac:dyDescent="0.2">
      <c r="A61" s="18" t="s">
        <v>176</v>
      </c>
      <c r="B61" s="18" t="s">
        <v>91</v>
      </c>
      <c r="C61" s="19" t="s">
        <v>177</v>
      </c>
      <c r="D61" s="20">
        <v>39999992</v>
      </c>
      <c r="E61" s="21">
        <v>0</v>
      </c>
      <c r="F61" s="20">
        <f t="shared" si="2"/>
        <v>39999992</v>
      </c>
      <c r="G61" s="18" t="s">
        <v>86</v>
      </c>
      <c r="H61" s="22"/>
    </row>
    <row r="62" spans="1:8" ht="16" x14ac:dyDescent="0.2">
      <c r="A62" s="18" t="s">
        <v>178</v>
      </c>
      <c r="B62" s="18" t="s">
        <v>91</v>
      </c>
      <c r="C62" s="22"/>
      <c r="D62" s="20">
        <v>1500000</v>
      </c>
      <c r="E62" s="21">
        <v>0.75</v>
      </c>
      <c r="F62" s="20">
        <f t="shared" si="2"/>
        <v>375000</v>
      </c>
      <c r="G62" s="18" t="s">
        <v>97</v>
      </c>
      <c r="H62" s="22"/>
    </row>
    <row r="63" spans="1:8" ht="16" x14ac:dyDescent="0.2">
      <c r="A63" s="18" t="s">
        <v>179</v>
      </c>
      <c r="B63" s="18" t="s">
        <v>180</v>
      </c>
      <c r="C63" s="22"/>
      <c r="D63" s="20">
        <v>25000000</v>
      </c>
      <c r="E63" s="21">
        <v>0.9</v>
      </c>
      <c r="F63" s="20">
        <f t="shared" si="2"/>
        <v>2499999.9999999995</v>
      </c>
      <c r="G63" s="18" t="s">
        <v>88</v>
      </c>
      <c r="H63" s="22"/>
    </row>
    <row r="64" spans="1:8" ht="16" x14ac:dyDescent="0.2">
      <c r="A64" s="18" t="s">
        <v>181</v>
      </c>
      <c r="B64" s="18" t="s">
        <v>27</v>
      </c>
      <c r="C64" s="22"/>
      <c r="D64" s="20">
        <v>500000</v>
      </c>
      <c r="E64" s="21">
        <v>1</v>
      </c>
      <c r="F64" s="20">
        <f t="shared" si="2"/>
        <v>0</v>
      </c>
      <c r="G64" s="18" t="s">
        <v>86</v>
      </c>
      <c r="H64" s="22"/>
    </row>
    <row r="65" spans="1:8" ht="16" x14ac:dyDescent="0.2">
      <c r="A65" s="18" t="s">
        <v>182</v>
      </c>
      <c r="B65" s="18" t="s">
        <v>27</v>
      </c>
      <c r="C65" s="22"/>
      <c r="D65" s="20">
        <v>400000</v>
      </c>
      <c r="E65" s="21">
        <v>1</v>
      </c>
      <c r="F65" s="20">
        <f t="shared" si="2"/>
        <v>0</v>
      </c>
      <c r="G65" s="18" t="s">
        <v>86</v>
      </c>
      <c r="H65" s="22"/>
    </row>
    <row r="66" spans="1:8" ht="16" x14ac:dyDescent="0.2">
      <c r="A66" s="18" t="s">
        <v>183</v>
      </c>
      <c r="B66" s="18" t="s">
        <v>96</v>
      </c>
      <c r="C66" s="22"/>
      <c r="D66" s="20">
        <v>500000</v>
      </c>
      <c r="E66" s="21">
        <v>0.75</v>
      </c>
      <c r="F66" s="20">
        <f t="shared" si="2"/>
        <v>125000</v>
      </c>
      <c r="G66" s="18" t="s">
        <v>97</v>
      </c>
      <c r="H66" s="22"/>
    </row>
    <row r="67" spans="1:8" ht="13" x14ac:dyDescent="0.15">
      <c r="A67" s="18" t="s">
        <v>184</v>
      </c>
      <c r="B67" s="18" t="s">
        <v>91</v>
      </c>
      <c r="C67" s="19" t="s">
        <v>185</v>
      </c>
      <c r="D67" s="20">
        <v>200000</v>
      </c>
      <c r="E67" s="21">
        <v>1</v>
      </c>
      <c r="F67" s="20">
        <f t="shared" si="2"/>
        <v>0</v>
      </c>
      <c r="G67" s="18" t="s">
        <v>97</v>
      </c>
      <c r="H67" s="18" t="s">
        <v>112</v>
      </c>
    </row>
    <row r="68" spans="1:8" ht="16" x14ac:dyDescent="0.2">
      <c r="A68" s="18" t="s">
        <v>186</v>
      </c>
      <c r="B68" s="18" t="s">
        <v>123</v>
      </c>
      <c r="C68" s="22"/>
      <c r="D68" s="20">
        <v>500</v>
      </c>
      <c r="E68" s="21">
        <v>1</v>
      </c>
      <c r="F68" s="20">
        <f t="shared" si="2"/>
        <v>0</v>
      </c>
      <c r="G68" s="18" t="s">
        <v>97</v>
      </c>
      <c r="H68" s="18" t="s">
        <v>123</v>
      </c>
    </row>
    <row r="69" spans="1:8" ht="16" x14ac:dyDescent="0.2">
      <c r="A69" s="18" t="s">
        <v>187</v>
      </c>
      <c r="B69" s="18" t="s">
        <v>91</v>
      </c>
      <c r="C69" s="22"/>
      <c r="D69" s="20">
        <v>974992</v>
      </c>
      <c r="E69" s="21">
        <v>1</v>
      </c>
      <c r="F69" s="20">
        <f t="shared" si="2"/>
        <v>0</v>
      </c>
      <c r="G69" s="18" t="s">
        <v>97</v>
      </c>
      <c r="H69" s="22"/>
    </row>
    <row r="70" spans="1:8" ht="16" x14ac:dyDescent="0.2">
      <c r="A70" s="18" t="s">
        <v>188</v>
      </c>
      <c r="B70" s="18" t="s">
        <v>27</v>
      </c>
      <c r="C70" s="22"/>
      <c r="D70" s="20">
        <v>300000</v>
      </c>
      <c r="E70" s="21">
        <v>1</v>
      </c>
      <c r="F70" s="20">
        <f t="shared" si="2"/>
        <v>0</v>
      </c>
      <c r="G70" s="18" t="s">
        <v>86</v>
      </c>
      <c r="H70" s="18" t="s">
        <v>89</v>
      </c>
    </row>
    <row r="71" spans="1:8" ht="13" x14ac:dyDescent="0.15">
      <c r="A71" s="18" t="s">
        <v>189</v>
      </c>
      <c r="B71" s="18" t="s">
        <v>91</v>
      </c>
      <c r="C71" s="19" t="s">
        <v>190</v>
      </c>
      <c r="D71" s="20">
        <v>100000</v>
      </c>
      <c r="E71" s="21">
        <v>1</v>
      </c>
      <c r="F71" s="20">
        <f t="shared" si="2"/>
        <v>0</v>
      </c>
      <c r="G71" s="18" t="s">
        <v>86</v>
      </c>
      <c r="H71" s="18" t="s">
        <v>112</v>
      </c>
    </row>
    <row r="72" spans="1:8" ht="16" x14ac:dyDescent="0.2">
      <c r="A72" s="18" t="s">
        <v>191</v>
      </c>
      <c r="B72" s="18" t="s">
        <v>27</v>
      </c>
      <c r="C72" s="19" t="s">
        <v>192</v>
      </c>
      <c r="D72" s="20">
        <v>1750000</v>
      </c>
      <c r="E72" s="21">
        <v>0.9</v>
      </c>
      <c r="F72" s="20">
        <f t="shared" si="2"/>
        <v>174999.99999999997</v>
      </c>
      <c r="G72" s="18" t="s">
        <v>108</v>
      </c>
      <c r="H72" s="22"/>
    </row>
    <row r="73" spans="1:8" ht="16" x14ac:dyDescent="0.2">
      <c r="A73" s="18" t="s">
        <v>193</v>
      </c>
      <c r="B73" s="18" t="s">
        <v>27</v>
      </c>
      <c r="C73" s="22"/>
      <c r="D73" s="20">
        <v>46</v>
      </c>
      <c r="E73" s="21">
        <v>1</v>
      </c>
      <c r="F73" s="20">
        <f t="shared" si="2"/>
        <v>0</v>
      </c>
      <c r="G73" s="18" t="s">
        <v>97</v>
      </c>
      <c r="H73" s="18" t="s">
        <v>123</v>
      </c>
    </row>
    <row r="74" spans="1:8" ht="16" x14ac:dyDescent="0.2">
      <c r="A74" s="18" t="s">
        <v>194</v>
      </c>
      <c r="B74" s="18" t="s">
        <v>91</v>
      </c>
      <c r="C74" s="22"/>
      <c r="D74" s="20">
        <v>2999999</v>
      </c>
      <c r="E74" s="21">
        <v>1</v>
      </c>
      <c r="F74" s="20">
        <f t="shared" si="2"/>
        <v>0</v>
      </c>
      <c r="G74" s="18" t="s">
        <v>97</v>
      </c>
      <c r="H74" s="22"/>
    </row>
    <row r="75" spans="1:8" ht="13" x14ac:dyDescent="0.15">
      <c r="A75" s="18" t="s">
        <v>195</v>
      </c>
      <c r="B75" s="18" t="s">
        <v>91</v>
      </c>
      <c r="C75" s="19" t="s">
        <v>196</v>
      </c>
      <c r="D75" s="20">
        <v>750000</v>
      </c>
      <c r="E75" s="21">
        <v>1</v>
      </c>
      <c r="F75" s="20">
        <f t="shared" si="2"/>
        <v>0</v>
      </c>
      <c r="G75" s="18" t="s">
        <v>97</v>
      </c>
      <c r="H75" s="18" t="s">
        <v>112</v>
      </c>
    </row>
    <row r="76" spans="1:8" ht="16" x14ac:dyDescent="0.2">
      <c r="A76" s="18" t="s">
        <v>197</v>
      </c>
      <c r="B76" s="18" t="s">
        <v>27</v>
      </c>
      <c r="C76" s="22"/>
      <c r="D76" s="20">
        <v>500000</v>
      </c>
      <c r="E76" s="21">
        <v>1</v>
      </c>
      <c r="F76" s="20">
        <f t="shared" si="2"/>
        <v>0</v>
      </c>
      <c r="G76" s="18" t="s">
        <v>86</v>
      </c>
      <c r="H76" s="18" t="s">
        <v>89</v>
      </c>
    </row>
    <row r="77" spans="1:8" ht="13" x14ac:dyDescent="0.15">
      <c r="A77" s="18" t="s">
        <v>198</v>
      </c>
      <c r="B77" s="18" t="s">
        <v>91</v>
      </c>
      <c r="C77" s="19" t="s">
        <v>85</v>
      </c>
      <c r="D77" s="20">
        <v>100000</v>
      </c>
      <c r="E77" s="21">
        <v>1</v>
      </c>
      <c r="F77" s="20">
        <f t="shared" si="2"/>
        <v>0</v>
      </c>
      <c r="G77" s="18" t="s">
        <v>86</v>
      </c>
      <c r="H77" s="18" t="s">
        <v>112</v>
      </c>
    </row>
    <row r="78" spans="1:8" ht="16" x14ac:dyDescent="0.2">
      <c r="A78" s="18" t="s">
        <v>199</v>
      </c>
      <c r="B78" s="18" t="s">
        <v>27</v>
      </c>
      <c r="C78" s="22"/>
      <c r="D78" s="20">
        <v>500000</v>
      </c>
      <c r="E78" s="21">
        <v>1</v>
      </c>
      <c r="F78" s="20">
        <f t="shared" si="2"/>
        <v>0</v>
      </c>
      <c r="G78" s="18" t="s">
        <v>86</v>
      </c>
      <c r="H78" s="18" t="s">
        <v>123</v>
      </c>
    </row>
    <row r="79" spans="1:8" ht="13" x14ac:dyDescent="0.15">
      <c r="A79" s="18" t="s">
        <v>200</v>
      </c>
      <c r="B79" s="18" t="s">
        <v>91</v>
      </c>
      <c r="C79" s="19" t="s">
        <v>201</v>
      </c>
      <c r="D79" s="20">
        <v>35000000</v>
      </c>
      <c r="E79" s="21">
        <v>0.9</v>
      </c>
      <c r="F79" s="20">
        <f t="shared" si="2"/>
        <v>3499999.9999999991</v>
      </c>
      <c r="G79" s="18" t="s">
        <v>97</v>
      </c>
      <c r="H79" s="18" t="s">
        <v>112</v>
      </c>
    </row>
    <row r="80" spans="1:8" ht="16" x14ac:dyDescent="0.2">
      <c r="A80" s="18" t="s">
        <v>202</v>
      </c>
      <c r="B80" s="18" t="s">
        <v>203</v>
      </c>
      <c r="C80" s="19" t="s">
        <v>204</v>
      </c>
      <c r="D80" s="20">
        <v>10000000</v>
      </c>
      <c r="E80" s="21">
        <v>0.5</v>
      </c>
      <c r="F80" s="20">
        <f t="shared" si="2"/>
        <v>5000000</v>
      </c>
      <c r="G80" s="18" t="s">
        <v>86</v>
      </c>
      <c r="H80" s="22"/>
    </row>
    <row r="81" spans="1:8" ht="16" x14ac:dyDescent="0.2">
      <c r="A81" s="18" t="s">
        <v>205</v>
      </c>
      <c r="B81" s="18" t="s">
        <v>27</v>
      </c>
      <c r="C81" s="22"/>
      <c r="D81" s="20">
        <v>50000</v>
      </c>
      <c r="E81" s="21">
        <v>1</v>
      </c>
      <c r="F81" s="20">
        <f t="shared" si="2"/>
        <v>0</v>
      </c>
      <c r="G81" s="18" t="s">
        <v>86</v>
      </c>
      <c r="H81" s="22"/>
    </row>
    <row r="82" spans="1:8" ht="16" x14ac:dyDescent="0.2">
      <c r="A82" s="18" t="s">
        <v>206</v>
      </c>
      <c r="B82" s="18" t="s">
        <v>123</v>
      </c>
      <c r="C82" s="22"/>
      <c r="D82" s="20">
        <v>889</v>
      </c>
      <c r="E82" s="21">
        <v>1</v>
      </c>
      <c r="F82" s="20">
        <f t="shared" si="2"/>
        <v>0</v>
      </c>
      <c r="G82" s="18" t="s">
        <v>97</v>
      </c>
      <c r="H82" s="18" t="s">
        <v>123</v>
      </c>
    </row>
    <row r="83" spans="1:8" ht="16" x14ac:dyDescent="0.2">
      <c r="A83" s="18" t="s">
        <v>207</v>
      </c>
      <c r="B83" s="18" t="s">
        <v>91</v>
      </c>
      <c r="C83" s="22"/>
      <c r="D83" s="20">
        <v>4000889</v>
      </c>
      <c r="E83" s="21">
        <v>1</v>
      </c>
      <c r="F83" s="20">
        <f t="shared" si="2"/>
        <v>0</v>
      </c>
      <c r="G83" s="18" t="s">
        <v>97</v>
      </c>
      <c r="H83" s="22"/>
    </row>
    <row r="84" spans="1:8" ht="16" x14ac:dyDescent="0.2">
      <c r="A84" s="18" t="s">
        <v>208</v>
      </c>
      <c r="B84" s="18" t="s">
        <v>91</v>
      </c>
      <c r="C84" s="19" t="s">
        <v>209</v>
      </c>
      <c r="D84" s="20">
        <v>2000000</v>
      </c>
      <c r="E84" s="21">
        <v>1</v>
      </c>
      <c r="F84" s="20">
        <f t="shared" si="2"/>
        <v>0</v>
      </c>
      <c r="G84" s="18" t="s">
        <v>100</v>
      </c>
      <c r="H84" s="22"/>
    </row>
    <row r="85" spans="1:8" ht="16" x14ac:dyDescent="0.2">
      <c r="A85" s="18" t="s">
        <v>210</v>
      </c>
      <c r="B85" s="18" t="s">
        <v>91</v>
      </c>
      <c r="C85" s="19" t="s">
        <v>211</v>
      </c>
      <c r="D85" s="20">
        <v>500000</v>
      </c>
      <c r="E85" s="21">
        <v>1</v>
      </c>
      <c r="F85" s="20">
        <f t="shared" si="2"/>
        <v>0</v>
      </c>
      <c r="G85" s="18" t="s">
        <v>97</v>
      </c>
      <c r="H85" s="22"/>
    </row>
    <row r="86" spans="1:8" ht="16" x14ac:dyDescent="0.2">
      <c r="A86" s="18" t="s">
        <v>212</v>
      </c>
      <c r="B86" s="18" t="s">
        <v>96</v>
      </c>
      <c r="C86" s="22"/>
      <c r="D86" s="20">
        <v>100000</v>
      </c>
      <c r="E86" s="21">
        <v>0.75</v>
      </c>
      <c r="F86" s="20">
        <f t="shared" si="2"/>
        <v>25000</v>
      </c>
      <c r="G86" s="18" t="s">
        <v>108</v>
      </c>
      <c r="H86" s="22"/>
    </row>
    <row r="87" spans="1:8" ht="16" x14ac:dyDescent="0.2">
      <c r="A87" s="18" t="s">
        <v>213</v>
      </c>
      <c r="B87" s="18" t="s">
        <v>123</v>
      </c>
      <c r="C87" s="19" t="s">
        <v>214</v>
      </c>
      <c r="D87" s="20">
        <v>5000000</v>
      </c>
      <c r="E87" s="21">
        <v>1</v>
      </c>
      <c r="F87" s="20">
        <f t="shared" si="2"/>
        <v>0</v>
      </c>
      <c r="G87" s="18" t="s">
        <v>108</v>
      </c>
      <c r="H87" s="22"/>
    </row>
    <row r="88" spans="1:8" ht="16" x14ac:dyDescent="0.2">
      <c r="A88" s="18" t="s">
        <v>215</v>
      </c>
      <c r="B88" s="18" t="s">
        <v>27</v>
      </c>
      <c r="C88" s="22"/>
      <c r="D88" s="20">
        <v>100000</v>
      </c>
      <c r="E88" s="21">
        <v>1</v>
      </c>
      <c r="F88" s="20">
        <f t="shared" si="2"/>
        <v>0</v>
      </c>
      <c r="G88" s="18" t="s">
        <v>86</v>
      </c>
      <c r="H88" s="18" t="s">
        <v>89</v>
      </c>
    </row>
    <row r="89" spans="1:8" ht="16" x14ac:dyDescent="0.2">
      <c r="A89" s="18" t="s">
        <v>216</v>
      </c>
      <c r="B89" s="18" t="s">
        <v>91</v>
      </c>
      <c r="C89" s="22"/>
      <c r="D89" s="20">
        <v>999996</v>
      </c>
      <c r="E89" s="21">
        <v>1</v>
      </c>
      <c r="F89" s="20">
        <f t="shared" si="2"/>
        <v>0</v>
      </c>
      <c r="G89" s="18" t="s">
        <v>97</v>
      </c>
      <c r="H89" s="22"/>
    </row>
    <row r="90" spans="1:8" ht="16" x14ac:dyDescent="0.2">
      <c r="A90" s="18" t="s">
        <v>217</v>
      </c>
      <c r="B90" s="18" t="s">
        <v>91</v>
      </c>
      <c r="C90" s="19" t="s">
        <v>218</v>
      </c>
      <c r="D90" s="20">
        <v>1000000</v>
      </c>
      <c r="E90" s="21">
        <v>1</v>
      </c>
      <c r="F90" s="20">
        <f t="shared" si="2"/>
        <v>0</v>
      </c>
      <c r="G90" s="18" t="s">
        <v>97</v>
      </c>
      <c r="H90" s="22"/>
    </row>
    <row r="91" spans="1:8" ht="13" x14ac:dyDescent="0.15">
      <c r="A91" s="18" t="s">
        <v>219</v>
      </c>
      <c r="B91" s="18" t="s">
        <v>27</v>
      </c>
      <c r="C91" s="19" t="s">
        <v>211</v>
      </c>
      <c r="D91" s="20">
        <v>300000</v>
      </c>
      <c r="E91" s="21">
        <v>1</v>
      </c>
      <c r="F91" s="20">
        <f t="shared" si="2"/>
        <v>0</v>
      </c>
      <c r="G91" s="18" t="s">
        <v>108</v>
      </c>
      <c r="H91" s="18" t="s">
        <v>89</v>
      </c>
    </row>
    <row r="92" spans="1:8" ht="16" x14ac:dyDescent="0.2">
      <c r="A92" s="18" t="s">
        <v>220</v>
      </c>
      <c r="B92" s="18" t="s">
        <v>203</v>
      </c>
      <c r="C92" s="22"/>
      <c r="D92" s="20">
        <v>750000</v>
      </c>
      <c r="E92" s="21">
        <v>1</v>
      </c>
      <c r="F92" s="20">
        <f t="shared" si="2"/>
        <v>0</v>
      </c>
      <c r="G92" s="18" t="s">
        <v>86</v>
      </c>
      <c r="H92" s="22"/>
    </row>
    <row r="93" spans="1:8" ht="16" x14ac:dyDescent="0.2">
      <c r="A93" s="18" t="s">
        <v>221</v>
      </c>
      <c r="B93" s="18" t="s">
        <v>91</v>
      </c>
      <c r="C93" s="19" t="s">
        <v>222</v>
      </c>
      <c r="D93" s="20">
        <v>40000000</v>
      </c>
      <c r="E93" s="21">
        <v>0.9</v>
      </c>
      <c r="F93" s="20">
        <f t="shared" si="2"/>
        <v>3999999.9999999991</v>
      </c>
      <c r="G93" s="18" t="s">
        <v>97</v>
      </c>
      <c r="H93" s="22"/>
    </row>
    <row r="94" spans="1:8" ht="16" x14ac:dyDescent="0.2">
      <c r="A94" s="18" t="s">
        <v>223</v>
      </c>
      <c r="B94" s="18" t="s">
        <v>27</v>
      </c>
      <c r="C94" s="22"/>
      <c r="D94" s="20">
        <v>150000</v>
      </c>
      <c r="E94" s="21">
        <v>1</v>
      </c>
      <c r="F94" s="20">
        <f t="shared" si="2"/>
        <v>0</v>
      </c>
      <c r="G94" s="18" t="s">
        <v>86</v>
      </c>
      <c r="H94" s="22"/>
    </row>
    <row r="95" spans="1:8" ht="16" x14ac:dyDescent="0.2">
      <c r="A95" s="18" t="s">
        <v>224</v>
      </c>
      <c r="B95" s="18" t="s">
        <v>96</v>
      </c>
      <c r="C95" s="22"/>
      <c r="D95" s="20">
        <v>1000000</v>
      </c>
      <c r="E95" s="21">
        <v>1</v>
      </c>
      <c r="F95" s="20">
        <f t="shared" si="2"/>
        <v>0</v>
      </c>
      <c r="G95" s="18" t="s">
        <v>108</v>
      </c>
      <c r="H95" s="22"/>
    </row>
    <row r="96" spans="1:8" ht="16" x14ac:dyDescent="0.2">
      <c r="A96" s="18" t="s">
        <v>225</v>
      </c>
      <c r="B96" s="18" t="s">
        <v>27</v>
      </c>
      <c r="C96" s="22"/>
      <c r="D96" s="20">
        <v>500000</v>
      </c>
      <c r="E96" s="21">
        <v>1</v>
      </c>
      <c r="F96" s="20">
        <f t="shared" si="2"/>
        <v>0</v>
      </c>
      <c r="G96" s="18" t="s">
        <v>86</v>
      </c>
      <c r="H96" s="22"/>
    </row>
    <row r="97" spans="1:8" ht="16" x14ac:dyDescent="0.2">
      <c r="A97" s="18" t="s">
        <v>226</v>
      </c>
      <c r="B97" s="18" t="s">
        <v>27</v>
      </c>
      <c r="C97" s="22"/>
      <c r="D97" s="20">
        <v>250000</v>
      </c>
      <c r="E97" s="21">
        <v>1</v>
      </c>
      <c r="F97" s="20">
        <f t="shared" si="2"/>
        <v>0</v>
      </c>
      <c r="G97" s="18" t="s">
        <v>86</v>
      </c>
      <c r="H97" s="22"/>
    </row>
    <row r="98" spans="1:8" ht="16" x14ac:dyDescent="0.2">
      <c r="A98" s="18" t="s">
        <v>227</v>
      </c>
      <c r="B98" s="18" t="s">
        <v>27</v>
      </c>
      <c r="C98" s="22"/>
      <c r="D98" s="20">
        <v>250000</v>
      </c>
      <c r="E98" s="21">
        <v>1</v>
      </c>
      <c r="F98" s="20">
        <f t="shared" si="2"/>
        <v>0</v>
      </c>
      <c r="G98" s="18" t="s">
        <v>86</v>
      </c>
      <c r="H98" s="22"/>
    </row>
    <row r="99" spans="1:8" ht="13" x14ac:dyDescent="0.15">
      <c r="A99" s="18" t="s">
        <v>228</v>
      </c>
      <c r="B99" s="18" t="s">
        <v>203</v>
      </c>
      <c r="C99" s="19" t="s">
        <v>148</v>
      </c>
      <c r="D99" s="20">
        <v>100000000</v>
      </c>
      <c r="E99" s="21">
        <v>0.75</v>
      </c>
      <c r="F99" s="20">
        <f t="shared" si="2"/>
        <v>25000000</v>
      </c>
      <c r="G99" s="18" t="s">
        <v>100</v>
      </c>
      <c r="H99" s="18" t="s">
        <v>203</v>
      </c>
    </row>
    <row r="100" spans="1:8" ht="16" x14ac:dyDescent="0.2">
      <c r="A100" s="18" t="s">
        <v>228</v>
      </c>
      <c r="B100" s="18" t="s">
        <v>229</v>
      </c>
      <c r="C100" s="19" t="s">
        <v>132</v>
      </c>
      <c r="D100" s="20">
        <v>15000000</v>
      </c>
      <c r="E100" s="21">
        <v>0.95</v>
      </c>
      <c r="F100" s="20">
        <f t="shared" si="2"/>
        <v>750000.0000000007</v>
      </c>
      <c r="G100" s="22"/>
      <c r="H100" s="22"/>
    </row>
    <row r="101" spans="1:8" ht="16" x14ac:dyDescent="0.2">
      <c r="A101" s="18" t="s">
        <v>230</v>
      </c>
      <c r="B101" s="18" t="s">
        <v>27</v>
      </c>
      <c r="C101" s="22"/>
      <c r="D101" s="20">
        <v>50000</v>
      </c>
      <c r="E101" s="21">
        <v>1</v>
      </c>
      <c r="F101" s="20">
        <f t="shared" si="2"/>
        <v>0</v>
      </c>
      <c r="G101" s="18" t="s">
        <v>86</v>
      </c>
      <c r="H101" s="18" t="s">
        <v>89</v>
      </c>
    </row>
    <row r="102" spans="1:8" ht="16" x14ac:dyDescent="0.2">
      <c r="A102" s="18" t="s">
        <v>231</v>
      </c>
      <c r="B102" s="18" t="s">
        <v>27</v>
      </c>
      <c r="C102" s="22"/>
      <c r="D102" s="20">
        <v>225000</v>
      </c>
      <c r="E102" s="21">
        <v>1</v>
      </c>
      <c r="F102" s="20">
        <f t="shared" si="2"/>
        <v>0</v>
      </c>
      <c r="G102" s="18" t="s">
        <v>86</v>
      </c>
      <c r="H102" s="18" t="s">
        <v>89</v>
      </c>
    </row>
    <row r="103" spans="1:8" ht="13" x14ac:dyDescent="0.15">
      <c r="A103" s="18" t="s">
        <v>232</v>
      </c>
      <c r="B103" s="18" t="s">
        <v>91</v>
      </c>
      <c r="C103" s="19" t="s">
        <v>148</v>
      </c>
      <c r="D103" s="20">
        <v>250000</v>
      </c>
      <c r="E103" s="21">
        <v>0</v>
      </c>
      <c r="F103" s="20">
        <f t="shared" si="2"/>
        <v>250000</v>
      </c>
      <c r="G103" s="18" t="s">
        <v>86</v>
      </c>
      <c r="H103" s="18" t="s">
        <v>112</v>
      </c>
    </row>
    <row r="104" spans="1:8" ht="16" x14ac:dyDescent="0.2">
      <c r="A104" s="18" t="s">
        <v>233</v>
      </c>
      <c r="B104" s="18" t="s">
        <v>123</v>
      </c>
      <c r="C104" s="22"/>
      <c r="D104" s="20">
        <v>25</v>
      </c>
      <c r="E104" s="21">
        <v>1</v>
      </c>
      <c r="F104" s="20">
        <f t="shared" si="2"/>
        <v>0</v>
      </c>
      <c r="G104" s="18" t="s">
        <v>86</v>
      </c>
      <c r="H104" s="18" t="s">
        <v>123</v>
      </c>
    </row>
    <row r="105" spans="1:8" ht="16" x14ac:dyDescent="0.2">
      <c r="A105" s="18" t="s">
        <v>234</v>
      </c>
      <c r="B105" s="18" t="s">
        <v>96</v>
      </c>
      <c r="C105" s="22"/>
      <c r="D105" s="20">
        <v>250000</v>
      </c>
      <c r="E105" s="21">
        <v>1</v>
      </c>
      <c r="F105" s="20">
        <f t="shared" si="2"/>
        <v>0</v>
      </c>
      <c r="G105" s="18" t="s">
        <v>97</v>
      </c>
      <c r="H105" s="22"/>
    </row>
    <row r="106" spans="1:8" ht="16" x14ac:dyDescent="0.2">
      <c r="A106" s="18" t="s">
        <v>235</v>
      </c>
      <c r="B106" s="18" t="s">
        <v>27</v>
      </c>
      <c r="C106" s="18"/>
      <c r="D106" s="20">
        <v>150000</v>
      </c>
      <c r="E106" s="21">
        <v>1</v>
      </c>
      <c r="F106" s="20">
        <f t="shared" si="2"/>
        <v>0</v>
      </c>
      <c r="G106" s="18" t="s">
        <v>86</v>
      </c>
      <c r="H106" s="22"/>
    </row>
    <row r="107" spans="1:8" ht="16" x14ac:dyDescent="0.2">
      <c r="A107" s="18" t="s">
        <v>236</v>
      </c>
      <c r="B107" s="18" t="s">
        <v>27</v>
      </c>
      <c r="C107" s="22"/>
      <c r="D107" s="20">
        <v>150000</v>
      </c>
      <c r="E107" s="21">
        <v>1</v>
      </c>
      <c r="F107" s="20">
        <f t="shared" si="2"/>
        <v>0</v>
      </c>
      <c r="G107" s="18" t="s">
        <v>86</v>
      </c>
      <c r="H107" s="18" t="s">
        <v>89</v>
      </c>
    </row>
    <row r="108" spans="1:8" ht="16" x14ac:dyDescent="0.2">
      <c r="A108" s="18" t="s">
        <v>237</v>
      </c>
      <c r="B108" s="18" t="s">
        <v>27</v>
      </c>
      <c r="C108" s="22"/>
      <c r="D108" s="20">
        <v>150000</v>
      </c>
      <c r="E108" s="21">
        <v>1</v>
      </c>
      <c r="F108" s="20">
        <f t="shared" si="2"/>
        <v>0</v>
      </c>
      <c r="G108" s="18" t="s">
        <v>86</v>
      </c>
      <c r="H108" s="18" t="s">
        <v>89</v>
      </c>
    </row>
    <row r="109" spans="1:8" ht="16" x14ac:dyDescent="0.2">
      <c r="A109" s="18" t="s">
        <v>238</v>
      </c>
      <c r="B109" s="18" t="s">
        <v>91</v>
      </c>
      <c r="C109" s="22"/>
      <c r="D109" s="20">
        <v>1000000</v>
      </c>
      <c r="E109" s="21">
        <v>1</v>
      </c>
      <c r="F109" s="20">
        <f t="shared" si="2"/>
        <v>0</v>
      </c>
      <c r="G109" s="18" t="s">
        <v>86</v>
      </c>
      <c r="H109" s="22"/>
    </row>
    <row r="110" spans="1:8" ht="16" x14ac:dyDescent="0.2">
      <c r="A110" s="18" t="s">
        <v>239</v>
      </c>
      <c r="B110" s="18" t="s">
        <v>91</v>
      </c>
      <c r="C110" s="22"/>
      <c r="D110" s="20">
        <v>1999992</v>
      </c>
      <c r="E110" s="21">
        <v>1</v>
      </c>
      <c r="F110" s="20">
        <f t="shared" si="2"/>
        <v>0</v>
      </c>
      <c r="G110" s="18" t="s">
        <v>108</v>
      </c>
      <c r="H110" s="22"/>
    </row>
    <row r="111" spans="1:8" ht="16" x14ac:dyDescent="0.2">
      <c r="A111" s="18" t="s">
        <v>240</v>
      </c>
      <c r="B111" s="18" t="s">
        <v>91</v>
      </c>
      <c r="C111" s="19" t="s">
        <v>241</v>
      </c>
      <c r="D111" s="20">
        <v>1000000</v>
      </c>
      <c r="E111" s="21">
        <v>1</v>
      </c>
      <c r="F111" s="20">
        <f t="shared" si="2"/>
        <v>0</v>
      </c>
      <c r="G111" s="18" t="s">
        <v>86</v>
      </c>
      <c r="H111" s="22"/>
    </row>
    <row r="112" spans="1:8" ht="16" x14ac:dyDescent="0.2">
      <c r="A112" s="18" t="s">
        <v>240</v>
      </c>
      <c r="B112" s="18" t="s">
        <v>123</v>
      </c>
      <c r="C112" s="22"/>
      <c r="D112" s="20">
        <v>1000</v>
      </c>
      <c r="E112" s="21">
        <v>1</v>
      </c>
      <c r="F112" s="20">
        <f t="shared" si="2"/>
        <v>0</v>
      </c>
      <c r="G112" s="18" t="s">
        <v>86</v>
      </c>
      <c r="H112" s="18" t="s">
        <v>123</v>
      </c>
    </row>
    <row r="113" spans="1:8" ht="16" x14ac:dyDescent="0.2">
      <c r="A113" s="18" t="s">
        <v>242</v>
      </c>
      <c r="B113" s="18" t="s">
        <v>27</v>
      </c>
      <c r="C113" s="22"/>
      <c r="D113" s="20">
        <v>1000000</v>
      </c>
      <c r="E113" s="21">
        <v>1</v>
      </c>
      <c r="F113" s="20">
        <f t="shared" si="2"/>
        <v>0</v>
      </c>
      <c r="G113" s="18" t="s">
        <v>86</v>
      </c>
      <c r="H113" s="18" t="s">
        <v>89</v>
      </c>
    </row>
    <row r="114" spans="1:8" ht="16" x14ac:dyDescent="0.2">
      <c r="A114" s="18" t="s">
        <v>243</v>
      </c>
      <c r="B114" s="18" t="s">
        <v>166</v>
      </c>
      <c r="C114" s="22"/>
      <c r="D114" s="20">
        <v>320000000</v>
      </c>
      <c r="E114" s="21">
        <v>1</v>
      </c>
      <c r="F114" s="20">
        <f t="shared" si="2"/>
        <v>0</v>
      </c>
      <c r="G114" s="18" t="s">
        <v>127</v>
      </c>
      <c r="H114" s="22"/>
    </row>
    <row r="115" spans="1:8" ht="16" x14ac:dyDescent="0.2">
      <c r="A115" s="18" t="s">
        <v>244</v>
      </c>
      <c r="B115" s="18" t="s">
        <v>91</v>
      </c>
      <c r="C115" s="22"/>
      <c r="D115" s="20">
        <v>9500000</v>
      </c>
      <c r="E115" s="21">
        <v>1</v>
      </c>
      <c r="F115" s="20">
        <f t="shared" si="2"/>
        <v>0</v>
      </c>
      <c r="G115" s="18" t="s">
        <v>86</v>
      </c>
      <c r="H115" s="22"/>
    </row>
    <row r="116" spans="1:8" ht="16" x14ac:dyDescent="0.2">
      <c r="A116" s="18" t="s">
        <v>245</v>
      </c>
      <c r="B116" s="18" t="s">
        <v>91</v>
      </c>
      <c r="C116" s="22"/>
      <c r="D116" s="20">
        <v>1000000</v>
      </c>
      <c r="E116" s="21">
        <v>1</v>
      </c>
      <c r="F116" s="20">
        <f t="shared" si="2"/>
        <v>0</v>
      </c>
      <c r="G116" s="18" t="s">
        <v>108</v>
      </c>
      <c r="H116" s="22"/>
    </row>
    <row r="117" spans="1:8" ht="16" x14ac:dyDescent="0.2">
      <c r="A117" s="18" t="s">
        <v>246</v>
      </c>
      <c r="B117" s="18" t="s">
        <v>27</v>
      </c>
      <c r="C117" s="22"/>
      <c r="D117" s="20">
        <v>100000</v>
      </c>
      <c r="E117" s="21">
        <v>1</v>
      </c>
      <c r="F117" s="20">
        <f t="shared" si="2"/>
        <v>0</v>
      </c>
      <c r="G117" s="18" t="s">
        <v>86</v>
      </c>
      <c r="H117" s="18" t="s">
        <v>89</v>
      </c>
    </row>
    <row r="118" spans="1:8" ht="16" x14ac:dyDescent="0.2">
      <c r="A118" s="18" t="s">
        <v>247</v>
      </c>
      <c r="B118" s="18" t="s">
        <v>27</v>
      </c>
      <c r="C118" s="22"/>
      <c r="D118" s="20">
        <v>100000</v>
      </c>
      <c r="E118" s="21">
        <v>1</v>
      </c>
      <c r="F118" s="20">
        <f t="shared" si="2"/>
        <v>0</v>
      </c>
      <c r="G118" s="18" t="s">
        <v>86</v>
      </c>
      <c r="H118" s="22"/>
    </row>
    <row r="119" spans="1:8" ht="16" x14ac:dyDescent="0.2">
      <c r="A119" s="18" t="s">
        <v>248</v>
      </c>
      <c r="B119" s="18" t="s">
        <v>91</v>
      </c>
      <c r="C119" s="19" t="s">
        <v>249</v>
      </c>
      <c r="D119" s="20">
        <v>750000</v>
      </c>
      <c r="E119" s="21">
        <v>1</v>
      </c>
      <c r="F119" s="20">
        <f t="shared" si="2"/>
        <v>0</v>
      </c>
      <c r="G119" s="18" t="s">
        <v>86</v>
      </c>
      <c r="H119" s="22"/>
    </row>
    <row r="120" spans="1:8" ht="16" x14ac:dyDescent="0.2">
      <c r="A120" s="18" t="s">
        <v>250</v>
      </c>
      <c r="B120" s="18" t="s">
        <v>91</v>
      </c>
      <c r="C120" s="22"/>
      <c r="D120" s="20">
        <v>1000000</v>
      </c>
      <c r="E120" s="21">
        <v>1</v>
      </c>
      <c r="F120" s="20">
        <f t="shared" si="2"/>
        <v>0</v>
      </c>
      <c r="G120" s="18" t="s">
        <v>97</v>
      </c>
      <c r="H120" s="22"/>
    </row>
    <row r="121" spans="1:8" ht="16" x14ac:dyDescent="0.2">
      <c r="A121" s="18" t="s">
        <v>251</v>
      </c>
      <c r="B121" s="18" t="s">
        <v>91</v>
      </c>
      <c r="C121" s="19" t="s">
        <v>167</v>
      </c>
      <c r="D121" s="20">
        <v>3000000</v>
      </c>
      <c r="E121" s="21">
        <v>1</v>
      </c>
      <c r="F121" s="20">
        <f t="shared" si="2"/>
        <v>0</v>
      </c>
      <c r="G121" s="18" t="s">
        <v>100</v>
      </c>
      <c r="H121" s="22"/>
    </row>
    <row r="122" spans="1:8" ht="16" x14ac:dyDescent="0.2">
      <c r="A122" s="18" t="s">
        <v>252</v>
      </c>
      <c r="B122" s="18" t="s">
        <v>91</v>
      </c>
      <c r="C122" s="19" t="s">
        <v>253</v>
      </c>
      <c r="D122" s="20">
        <v>5000000</v>
      </c>
      <c r="E122" s="21">
        <v>1</v>
      </c>
      <c r="F122" s="20">
        <f t="shared" si="2"/>
        <v>0</v>
      </c>
      <c r="G122" s="18" t="s">
        <v>108</v>
      </c>
      <c r="H122" s="22"/>
    </row>
    <row r="123" spans="1:8" ht="16" x14ac:dyDescent="0.2">
      <c r="A123" s="18" t="s">
        <v>254</v>
      </c>
      <c r="B123" s="18" t="s">
        <v>27</v>
      </c>
      <c r="C123" s="22"/>
      <c r="D123" s="20">
        <v>150000</v>
      </c>
      <c r="E123" s="21">
        <v>1</v>
      </c>
      <c r="F123" s="20">
        <f t="shared" si="2"/>
        <v>0</v>
      </c>
      <c r="G123" s="18" t="s">
        <v>86</v>
      </c>
      <c r="H123" s="22"/>
    </row>
    <row r="124" spans="1:8" ht="16" x14ac:dyDescent="0.2">
      <c r="A124" s="18" t="s">
        <v>255</v>
      </c>
      <c r="B124" s="18" t="s">
        <v>91</v>
      </c>
      <c r="C124" s="19" t="s">
        <v>256</v>
      </c>
      <c r="D124" s="20">
        <v>15000000</v>
      </c>
      <c r="E124" s="21">
        <v>0.9</v>
      </c>
      <c r="F124" s="20">
        <f t="shared" si="2"/>
        <v>1499999.9999999998</v>
      </c>
      <c r="G124" s="18" t="s">
        <v>97</v>
      </c>
      <c r="H124" s="22"/>
    </row>
    <row r="125" spans="1:8" ht="16" x14ac:dyDescent="0.2">
      <c r="A125" s="18" t="s">
        <v>257</v>
      </c>
      <c r="B125" s="18" t="s">
        <v>27</v>
      </c>
      <c r="C125" s="22"/>
      <c r="D125" s="20">
        <v>250000</v>
      </c>
      <c r="E125" s="21">
        <v>1</v>
      </c>
      <c r="F125" s="20">
        <f t="shared" si="2"/>
        <v>0</v>
      </c>
      <c r="G125" s="18" t="s">
        <v>86</v>
      </c>
      <c r="H125" s="18" t="s">
        <v>87</v>
      </c>
    </row>
    <row r="126" spans="1:8" ht="16" x14ac:dyDescent="0.2">
      <c r="A126" s="18" t="s">
        <v>258</v>
      </c>
      <c r="B126" s="18" t="s">
        <v>27</v>
      </c>
      <c r="C126" s="22"/>
      <c r="D126" s="20">
        <v>250000</v>
      </c>
      <c r="E126" s="21">
        <v>1</v>
      </c>
      <c r="F126" s="20">
        <f t="shared" si="2"/>
        <v>0</v>
      </c>
      <c r="G126" s="18" t="s">
        <v>86</v>
      </c>
      <c r="H126" s="18" t="s">
        <v>87</v>
      </c>
    </row>
    <row r="127" spans="1:8" ht="16" x14ac:dyDescent="0.2">
      <c r="A127" s="18" t="s">
        <v>259</v>
      </c>
      <c r="B127" s="18" t="s">
        <v>27</v>
      </c>
      <c r="C127" s="22"/>
      <c r="D127" s="20">
        <v>230000</v>
      </c>
      <c r="E127" s="21">
        <v>1</v>
      </c>
      <c r="F127" s="20">
        <f t="shared" si="2"/>
        <v>0</v>
      </c>
      <c r="G127" s="18" t="s">
        <v>86</v>
      </c>
      <c r="H127" s="22"/>
    </row>
    <row r="128" spans="1:8" ht="16" x14ac:dyDescent="0.2">
      <c r="A128" s="18" t="s">
        <v>260</v>
      </c>
      <c r="B128" s="18" t="s">
        <v>91</v>
      </c>
      <c r="C128" s="22"/>
      <c r="D128" s="20">
        <v>651997</v>
      </c>
      <c r="E128" s="21">
        <v>1</v>
      </c>
      <c r="F128" s="20">
        <f t="shared" si="2"/>
        <v>0</v>
      </c>
      <c r="G128" s="18" t="s">
        <v>86</v>
      </c>
      <c r="H128" s="22"/>
    </row>
    <row r="129" spans="1:8" ht="13" x14ac:dyDescent="0.15">
      <c r="A129" s="18" t="s">
        <v>261</v>
      </c>
      <c r="B129" s="18" t="s">
        <v>91</v>
      </c>
      <c r="C129" s="19" t="s">
        <v>167</v>
      </c>
      <c r="D129" s="20">
        <v>250000</v>
      </c>
      <c r="E129" s="21">
        <v>1</v>
      </c>
      <c r="F129" s="20">
        <f t="shared" si="2"/>
        <v>0</v>
      </c>
      <c r="G129" s="18" t="s">
        <v>100</v>
      </c>
      <c r="H129" s="18" t="s">
        <v>112</v>
      </c>
    </row>
    <row r="130" spans="1:8" ht="16" x14ac:dyDescent="0.2">
      <c r="A130" s="18" t="s">
        <v>262</v>
      </c>
      <c r="B130" s="18" t="s">
        <v>27</v>
      </c>
      <c r="C130" s="22"/>
      <c r="D130" s="20">
        <v>187500</v>
      </c>
      <c r="E130" s="21">
        <v>1</v>
      </c>
      <c r="F130" s="20">
        <f t="shared" si="2"/>
        <v>0</v>
      </c>
      <c r="G130" s="18" t="s">
        <v>100</v>
      </c>
      <c r="H130" s="18" t="s">
        <v>87</v>
      </c>
    </row>
    <row r="131" spans="1:8" ht="13" x14ac:dyDescent="0.15">
      <c r="A131" s="18" t="s">
        <v>263</v>
      </c>
      <c r="B131" s="18" t="s">
        <v>91</v>
      </c>
      <c r="C131" s="19" t="s">
        <v>148</v>
      </c>
      <c r="D131" s="20">
        <v>250000</v>
      </c>
      <c r="E131" s="21">
        <v>1</v>
      </c>
      <c r="F131" s="20">
        <f t="shared" si="2"/>
        <v>0</v>
      </c>
      <c r="G131" s="18" t="s">
        <v>86</v>
      </c>
      <c r="H131" s="18" t="s">
        <v>112</v>
      </c>
    </row>
    <row r="132" spans="1:8" ht="16" x14ac:dyDescent="0.2">
      <c r="A132" s="18" t="s">
        <v>264</v>
      </c>
      <c r="B132" s="18" t="s">
        <v>123</v>
      </c>
      <c r="C132" s="22"/>
      <c r="D132" s="20">
        <v>1250</v>
      </c>
      <c r="E132" s="21">
        <v>1</v>
      </c>
      <c r="F132" s="20">
        <f t="shared" si="2"/>
        <v>0</v>
      </c>
      <c r="G132" s="18" t="s">
        <v>86</v>
      </c>
      <c r="H132" s="18" t="s">
        <v>123</v>
      </c>
    </row>
    <row r="133" spans="1:8" ht="16" x14ac:dyDescent="0.2">
      <c r="A133" s="18" t="s">
        <v>265</v>
      </c>
      <c r="B133" s="18" t="s">
        <v>266</v>
      </c>
      <c r="C133" s="22"/>
      <c r="D133" s="20">
        <v>1500499</v>
      </c>
      <c r="E133" s="21">
        <v>1</v>
      </c>
      <c r="F133" s="20">
        <f t="shared" si="2"/>
        <v>0</v>
      </c>
      <c r="G133" s="18" t="s">
        <v>97</v>
      </c>
      <c r="H133" s="22"/>
    </row>
    <row r="134" spans="1:8" ht="16" x14ac:dyDescent="0.2">
      <c r="A134" s="18" t="s">
        <v>267</v>
      </c>
      <c r="B134" s="18" t="s">
        <v>180</v>
      </c>
      <c r="C134" s="22"/>
      <c r="D134" s="20">
        <v>2000000</v>
      </c>
      <c r="E134" s="21">
        <v>1</v>
      </c>
      <c r="F134" s="20">
        <f t="shared" si="2"/>
        <v>0</v>
      </c>
      <c r="G134" s="18" t="s">
        <v>86</v>
      </c>
      <c r="H134" s="22"/>
    </row>
    <row r="135" spans="1:8" ht="16" x14ac:dyDescent="0.2">
      <c r="A135" s="18" t="s">
        <v>268</v>
      </c>
      <c r="B135" s="18" t="s">
        <v>27</v>
      </c>
      <c r="C135" s="22"/>
      <c r="D135" s="20">
        <v>300000</v>
      </c>
      <c r="E135" s="21">
        <v>1</v>
      </c>
      <c r="F135" s="20">
        <f t="shared" si="2"/>
        <v>0</v>
      </c>
      <c r="G135" s="18" t="s">
        <v>86</v>
      </c>
      <c r="H135" s="18" t="s">
        <v>89</v>
      </c>
    </row>
    <row r="136" spans="1:8" ht="16" x14ac:dyDescent="0.2">
      <c r="A136" s="18" t="s">
        <v>269</v>
      </c>
      <c r="B136" s="18" t="s">
        <v>27</v>
      </c>
      <c r="C136" s="22"/>
      <c r="D136" s="20">
        <v>200000</v>
      </c>
      <c r="E136" s="21">
        <v>1</v>
      </c>
      <c r="F136" s="20">
        <f t="shared" si="2"/>
        <v>0</v>
      </c>
      <c r="G136" s="18" t="s">
        <v>86</v>
      </c>
      <c r="H136" s="22"/>
    </row>
    <row r="137" spans="1:8" ht="16" x14ac:dyDescent="0.2">
      <c r="A137" s="18" t="s">
        <v>270</v>
      </c>
      <c r="B137" s="18" t="s">
        <v>27</v>
      </c>
      <c r="C137" s="22"/>
      <c r="D137" s="20">
        <v>100000</v>
      </c>
      <c r="E137" s="21">
        <v>1</v>
      </c>
      <c r="F137" s="20">
        <f t="shared" si="2"/>
        <v>0</v>
      </c>
      <c r="G137" s="18" t="s">
        <v>86</v>
      </c>
      <c r="H137" s="22"/>
    </row>
    <row r="138" spans="1:8" ht="13" x14ac:dyDescent="0.15">
      <c r="A138" s="18" t="s">
        <v>271</v>
      </c>
      <c r="B138" s="18" t="s">
        <v>91</v>
      </c>
      <c r="C138" s="19" t="s">
        <v>150</v>
      </c>
      <c r="D138" s="20">
        <v>500000</v>
      </c>
      <c r="E138" s="21">
        <v>1</v>
      </c>
      <c r="F138" s="20">
        <f t="shared" si="2"/>
        <v>0</v>
      </c>
      <c r="G138" s="18" t="s">
        <v>97</v>
      </c>
      <c r="H138" s="18" t="s">
        <v>112</v>
      </c>
    </row>
    <row r="139" spans="1:8" ht="16" x14ac:dyDescent="0.2">
      <c r="A139" s="18" t="s">
        <v>272</v>
      </c>
      <c r="B139" s="18" t="s">
        <v>91</v>
      </c>
      <c r="C139" s="22"/>
      <c r="D139" s="20">
        <v>2666660</v>
      </c>
      <c r="E139" s="23">
        <v>0</v>
      </c>
      <c r="F139" s="20">
        <f t="shared" si="2"/>
        <v>2666660</v>
      </c>
      <c r="G139" s="18" t="s">
        <v>97</v>
      </c>
      <c r="H139" s="22"/>
    </row>
    <row r="140" spans="1:8" ht="16" x14ac:dyDescent="0.2">
      <c r="A140" s="18" t="s">
        <v>273</v>
      </c>
      <c r="B140" s="18" t="s">
        <v>96</v>
      </c>
      <c r="C140" s="22"/>
      <c r="D140" s="20">
        <v>2000000</v>
      </c>
      <c r="E140" s="21">
        <v>0.75</v>
      </c>
      <c r="F140" s="20">
        <f t="shared" si="2"/>
        <v>500000</v>
      </c>
      <c r="G140" s="18" t="s">
        <v>86</v>
      </c>
      <c r="H140" s="22"/>
    </row>
    <row r="141" spans="1:8" ht="16" x14ac:dyDescent="0.2">
      <c r="A141" s="18" t="s">
        <v>274</v>
      </c>
      <c r="B141" s="18" t="s">
        <v>91</v>
      </c>
      <c r="C141" s="22"/>
      <c r="D141" s="20">
        <v>10000000</v>
      </c>
      <c r="E141" s="21">
        <v>0.99</v>
      </c>
      <c r="F141" s="20">
        <f t="shared" si="2"/>
        <v>100000.00000000009</v>
      </c>
      <c r="G141" s="18" t="s">
        <v>97</v>
      </c>
      <c r="H141" s="18" t="s">
        <v>93</v>
      </c>
    </row>
    <row r="142" spans="1:8" ht="13" x14ac:dyDescent="0.15">
      <c r="A142" s="18" t="s">
        <v>275</v>
      </c>
      <c r="B142" s="18" t="s">
        <v>91</v>
      </c>
      <c r="C142" s="19" t="s">
        <v>148</v>
      </c>
      <c r="D142" s="20">
        <v>0</v>
      </c>
      <c r="E142" s="21">
        <v>1</v>
      </c>
      <c r="F142" s="20">
        <f t="shared" si="2"/>
        <v>0</v>
      </c>
      <c r="G142" s="18" t="s">
        <v>100</v>
      </c>
      <c r="H142" s="18" t="s">
        <v>276</v>
      </c>
    </row>
    <row r="143" spans="1:8" ht="13" x14ac:dyDescent="0.15">
      <c r="A143" s="18" t="s">
        <v>277</v>
      </c>
      <c r="B143" s="18" t="s">
        <v>27</v>
      </c>
      <c r="C143" s="19" t="s">
        <v>148</v>
      </c>
      <c r="D143" s="20">
        <v>5625000</v>
      </c>
      <c r="E143" s="21">
        <v>1</v>
      </c>
      <c r="F143" s="20">
        <f t="shared" si="2"/>
        <v>0</v>
      </c>
      <c r="G143" s="18" t="s">
        <v>108</v>
      </c>
      <c r="H143" s="18" t="s">
        <v>87</v>
      </c>
    </row>
    <row r="144" spans="1:8" ht="16" x14ac:dyDescent="0.2">
      <c r="A144" s="18" t="s">
        <v>278</v>
      </c>
      <c r="B144" s="18" t="s">
        <v>91</v>
      </c>
      <c r="C144" s="22"/>
      <c r="D144" s="20">
        <v>49999986</v>
      </c>
      <c r="E144" s="21">
        <v>1</v>
      </c>
      <c r="F144" s="20">
        <f t="shared" si="2"/>
        <v>0</v>
      </c>
      <c r="G144" s="18" t="s">
        <v>97</v>
      </c>
      <c r="H144" s="22"/>
    </row>
    <row r="145" spans="1:8" ht="16" x14ac:dyDescent="0.2">
      <c r="A145" s="18" t="s">
        <v>279</v>
      </c>
      <c r="B145" s="18" t="s">
        <v>27</v>
      </c>
      <c r="C145" s="22"/>
      <c r="D145" s="20">
        <v>400000</v>
      </c>
      <c r="E145" s="21">
        <v>1</v>
      </c>
      <c r="F145" s="20">
        <f t="shared" si="2"/>
        <v>0</v>
      </c>
      <c r="G145" s="18" t="s">
        <v>86</v>
      </c>
      <c r="H145" s="18" t="s">
        <v>89</v>
      </c>
    </row>
    <row r="146" spans="1:8" ht="16" x14ac:dyDescent="0.2">
      <c r="A146" s="18" t="s">
        <v>280</v>
      </c>
      <c r="B146" s="18" t="s">
        <v>96</v>
      </c>
      <c r="C146" s="22"/>
      <c r="D146" s="20">
        <v>1000000</v>
      </c>
      <c r="E146" s="21">
        <v>0.75</v>
      </c>
      <c r="F146" s="20">
        <f t="shared" si="2"/>
        <v>250000</v>
      </c>
      <c r="G146" s="18" t="s">
        <v>97</v>
      </c>
      <c r="H146" s="22"/>
    </row>
    <row r="147" spans="1:8" ht="16" x14ac:dyDescent="0.2">
      <c r="A147" s="18" t="s">
        <v>281</v>
      </c>
      <c r="B147" s="18" t="s">
        <v>91</v>
      </c>
      <c r="C147" s="22"/>
      <c r="D147" s="20">
        <v>250000</v>
      </c>
      <c r="E147" s="21">
        <v>1</v>
      </c>
      <c r="F147" s="20">
        <f t="shared" si="2"/>
        <v>0</v>
      </c>
      <c r="G147" s="18" t="s">
        <v>97</v>
      </c>
      <c r="H147" s="22"/>
    </row>
    <row r="148" spans="1:8" ht="16" x14ac:dyDescent="0.2">
      <c r="A148" s="18" t="s">
        <v>282</v>
      </c>
      <c r="B148" s="18" t="s">
        <v>91</v>
      </c>
      <c r="C148" s="19" t="s">
        <v>209</v>
      </c>
      <c r="D148" s="20">
        <v>1500000</v>
      </c>
      <c r="E148" s="21">
        <v>1</v>
      </c>
      <c r="F148" s="20">
        <f t="shared" si="2"/>
        <v>0</v>
      </c>
      <c r="G148" s="18" t="s">
        <v>97</v>
      </c>
      <c r="H148" s="22"/>
    </row>
    <row r="149" spans="1:8" ht="16" x14ac:dyDescent="0.2">
      <c r="A149" s="18" t="s">
        <v>283</v>
      </c>
      <c r="B149" s="18" t="s">
        <v>27</v>
      </c>
      <c r="C149" s="22"/>
      <c r="D149" s="20">
        <v>400000</v>
      </c>
      <c r="E149" s="21">
        <v>1</v>
      </c>
      <c r="F149" s="20">
        <f t="shared" si="2"/>
        <v>0</v>
      </c>
      <c r="G149" s="18" t="s">
        <v>86</v>
      </c>
      <c r="H149" s="18" t="s">
        <v>87</v>
      </c>
    </row>
    <row r="150" spans="1:8" ht="16" x14ac:dyDescent="0.2">
      <c r="A150" s="18" t="s">
        <v>284</v>
      </c>
      <c r="B150" s="18" t="s">
        <v>91</v>
      </c>
      <c r="C150" s="22"/>
      <c r="D150" s="20">
        <v>9999955</v>
      </c>
      <c r="E150" s="21">
        <v>0.9</v>
      </c>
      <c r="F150" s="20">
        <f t="shared" si="2"/>
        <v>999995.49999999977</v>
      </c>
      <c r="G150" s="18" t="s">
        <v>97</v>
      </c>
      <c r="H150" s="18" t="s">
        <v>93</v>
      </c>
    </row>
    <row r="151" spans="1:8" ht="16" x14ac:dyDescent="0.2">
      <c r="A151" s="18" t="s">
        <v>285</v>
      </c>
      <c r="B151" s="18" t="s">
        <v>91</v>
      </c>
      <c r="C151" s="19" t="s">
        <v>286</v>
      </c>
      <c r="D151" s="20">
        <v>6000000</v>
      </c>
      <c r="E151" s="21">
        <v>1</v>
      </c>
      <c r="F151" s="20">
        <f t="shared" si="2"/>
        <v>0</v>
      </c>
      <c r="G151" s="18" t="s">
        <v>97</v>
      </c>
      <c r="H151" s="22"/>
    </row>
    <row r="152" spans="1:8" ht="16" x14ac:dyDescent="0.2">
      <c r="A152" s="18" t="s">
        <v>287</v>
      </c>
      <c r="B152" s="18" t="s">
        <v>91</v>
      </c>
      <c r="C152" s="19" t="s">
        <v>150</v>
      </c>
      <c r="D152" s="20">
        <v>1000000</v>
      </c>
      <c r="E152" s="21">
        <v>1</v>
      </c>
      <c r="F152" s="20">
        <f t="shared" si="2"/>
        <v>0</v>
      </c>
      <c r="G152" s="18" t="s">
        <v>108</v>
      </c>
      <c r="H152" s="22"/>
    </row>
    <row r="153" spans="1:8" ht="16" x14ac:dyDescent="0.2">
      <c r="A153" s="18" t="s">
        <v>288</v>
      </c>
      <c r="B153" s="18" t="s">
        <v>27</v>
      </c>
      <c r="C153" s="22"/>
      <c r="D153" s="20">
        <v>3000000</v>
      </c>
      <c r="E153" s="21">
        <v>1</v>
      </c>
      <c r="F153" s="20">
        <f t="shared" si="2"/>
        <v>0</v>
      </c>
      <c r="G153" s="18" t="s">
        <v>100</v>
      </c>
      <c r="H153" s="22"/>
    </row>
    <row r="154" spans="1:8" ht="16" x14ac:dyDescent="0.2">
      <c r="A154" s="18" t="s">
        <v>289</v>
      </c>
      <c r="B154" s="18" t="s">
        <v>91</v>
      </c>
      <c r="C154" s="22"/>
      <c r="D154" s="20">
        <v>3816416</v>
      </c>
      <c r="E154" s="21">
        <v>0</v>
      </c>
      <c r="F154" s="20">
        <f t="shared" si="2"/>
        <v>3816416</v>
      </c>
      <c r="G154" s="18" t="s">
        <v>97</v>
      </c>
      <c r="H154" s="22"/>
    </row>
    <row r="155" spans="1:8" ht="16" x14ac:dyDescent="0.2">
      <c r="A155" s="18" t="s">
        <v>290</v>
      </c>
      <c r="B155" s="18" t="s">
        <v>27</v>
      </c>
      <c r="C155" s="22"/>
      <c r="D155" s="20">
        <v>1500000</v>
      </c>
      <c r="E155" s="21">
        <v>1</v>
      </c>
      <c r="F155" s="20">
        <f t="shared" si="2"/>
        <v>0</v>
      </c>
      <c r="G155" s="18" t="s">
        <v>86</v>
      </c>
      <c r="H155" s="22"/>
    </row>
    <row r="156" spans="1:8" ht="16" x14ac:dyDescent="0.2">
      <c r="A156" s="18" t="s">
        <v>291</v>
      </c>
      <c r="B156" s="18" t="s">
        <v>91</v>
      </c>
      <c r="C156" s="22"/>
      <c r="D156" s="20">
        <v>80000</v>
      </c>
      <c r="E156" s="21">
        <v>1</v>
      </c>
      <c r="F156" s="20">
        <f t="shared" si="2"/>
        <v>0</v>
      </c>
      <c r="G156" s="22"/>
      <c r="H156" s="18" t="s">
        <v>112</v>
      </c>
    </row>
    <row r="157" spans="1:8" ht="16" x14ac:dyDescent="0.2">
      <c r="A157" s="18" t="s">
        <v>292</v>
      </c>
      <c r="B157" s="18" t="s">
        <v>91</v>
      </c>
      <c r="C157" s="22"/>
      <c r="D157" s="20">
        <v>999997</v>
      </c>
      <c r="E157" s="21">
        <v>1</v>
      </c>
      <c r="F157" s="20">
        <f t="shared" si="2"/>
        <v>0</v>
      </c>
      <c r="G157" s="18" t="s">
        <v>86</v>
      </c>
      <c r="H157" s="18" t="s">
        <v>93</v>
      </c>
    </row>
    <row r="158" spans="1:8" ht="13" x14ac:dyDescent="0.15">
      <c r="A158" s="18" t="s">
        <v>293</v>
      </c>
      <c r="B158" s="18" t="s">
        <v>91</v>
      </c>
      <c r="C158" s="19" t="s">
        <v>141</v>
      </c>
      <c r="D158" s="20">
        <v>100000</v>
      </c>
      <c r="E158" s="21">
        <v>1</v>
      </c>
      <c r="F158" s="20">
        <f t="shared" si="2"/>
        <v>0</v>
      </c>
      <c r="G158" s="18" t="s">
        <v>86</v>
      </c>
      <c r="H158" s="18" t="s">
        <v>112</v>
      </c>
    </row>
    <row r="159" spans="1:8" ht="16" x14ac:dyDescent="0.2">
      <c r="A159" s="18" t="s">
        <v>294</v>
      </c>
      <c r="B159" s="18" t="s">
        <v>27</v>
      </c>
      <c r="C159" s="22"/>
      <c r="D159" s="20">
        <v>495</v>
      </c>
      <c r="E159" s="21">
        <v>1</v>
      </c>
      <c r="F159" s="20">
        <f t="shared" si="2"/>
        <v>0</v>
      </c>
      <c r="G159" s="18" t="s">
        <v>86</v>
      </c>
      <c r="H159" s="18" t="s">
        <v>87</v>
      </c>
    </row>
    <row r="160" spans="1:8" ht="16" x14ac:dyDescent="0.2">
      <c r="A160" s="18" t="s">
        <v>295</v>
      </c>
      <c r="B160" s="18" t="s">
        <v>91</v>
      </c>
      <c r="C160" s="22"/>
      <c r="D160" s="20">
        <v>1000002</v>
      </c>
      <c r="E160" s="21">
        <v>1</v>
      </c>
      <c r="F160" s="20">
        <f t="shared" si="2"/>
        <v>0</v>
      </c>
      <c r="G160" s="18" t="s">
        <v>97</v>
      </c>
      <c r="H160" s="22"/>
    </row>
    <row r="161" spans="1:8" ht="16" x14ac:dyDescent="0.2">
      <c r="A161" s="18" t="s">
        <v>296</v>
      </c>
      <c r="B161" s="18" t="s">
        <v>27</v>
      </c>
      <c r="C161" s="22"/>
      <c r="D161" s="20">
        <v>15000000</v>
      </c>
      <c r="E161" s="21">
        <v>0.7</v>
      </c>
      <c r="F161" s="20">
        <f t="shared" si="2"/>
        <v>4500000.0000000009</v>
      </c>
      <c r="G161" s="18" t="s">
        <v>100</v>
      </c>
      <c r="H161" s="18" t="s">
        <v>87</v>
      </c>
    </row>
    <row r="162" spans="1:8" ht="16" x14ac:dyDescent="0.2">
      <c r="A162" s="18" t="s">
        <v>297</v>
      </c>
      <c r="B162" s="18" t="s">
        <v>91</v>
      </c>
      <c r="C162" s="22"/>
      <c r="D162" s="20">
        <v>500000</v>
      </c>
      <c r="E162" s="21">
        <v>0</v>
      </c>
      <c r="F162" s="20">
        <f t="shared" si="2"/>
        <v>500000</v>
      </c>
      <c r="G162" s="18" t="s">
        <v>97</v>
      </c>
      <c r="H162" s="22"/>
    </row>
    <row r="163" spans="1:8" ht="16" x14ac:dyDescent="0.2">
      <c r="A163" s="18" t="s">
        <v>298</v>
      </c>
      <c r="B163" s="18" t="s">
        <v>27</v>
      </c>
      <c r="C163" s="22"/>
      <c r="D163" s="20">
        <v>200000</v>
      </c>
      <c r="E163" s="21">
        <v>1</v>
      </c>
      <c r="F163" s="20">
        <f t="shared" si="2"/>
        <v>0</v>
      </c>
      <c r="G163" s="18" t="s">
        <v>86</v>
      </c>
      <c r="H163" s="22"/>
    </row>
    <row r="164" spans="1:8" ht="16" x14ac:dyDescent="0.2">
      <c r="A164" s="18" t="s">
        <v>299</v>
      </c>
      <c r="B164" s="18" t="s">
        <v>91</v>
      </c>
      <c r="C164" s="19" t="s">
        <v>211</v>
      </c>
      <c r="D164" s="20">
        <v>1000000</v>
      </c>
      <c r="E164" s="21">
        <v>1</v>
      </c>
      <c r="F164" s="20">
        <f t="shared" si="2"/>
        <v>0</v>
      </c>
      <c r="G164" s="18" t="s">
        <v>108</v>
      </c>
      <c r="H164" s="22"/>
    </row>
    <row r="165" spans="1:8" ht="13" x14ac:dyDescent="0.15">
      <c r="A165" s="18" t="s">
        <v>299</v>
      </c>
      <c r="B165" s="18" t="s">
        <v>123</v>
      </c>
      <c r="C165" s="18"/>
      <c r="D165" s="20">
        <v>500</v>
      </c>
      <c r="E165" s="21">
        <v>1</v>
      </c>
      <c r="F165" s="20">
        <f t="shared" si="2"/>
        <v>0</v>
      </c>
      <c r="G165" s="18" t="s">
        <v>108</v>
      </c>
      <c r="H165" s="18" t="s">
        <v>123</v>
      </c>
    </row>
    <row r="166" spans="1:8" ht="16" x14ac:dyDescent="0.2">
      <c r="A166" s="18" t="s">
        <v>300</v>
      </c>
      <c r="B166" s="18" t="s">
        <v>27</v>
      </c>
      <c r="C166" s="22"/>
      <c r="D166" s="20">
        <v>200000</v>
      </c>
      <c r="E166" s="21">
        <v>1</v>
      </c>
      <c r="F166" s="20">
        <f t="shared" si="2"/>
        <v>0</v>
      </c>
      <c r="G166" s="18" t="s">
        <v>86</v>
      </c>
      <c r="H166" s="18" t="s">
        <v>89</v>
      </c>
    </row>
    <row r="167" spans="1:8" ht="16" x14ac:dyDescent="0.2">
      <c r="A167" s="18" t="s">
        <v>301</v>
      </c>
      <c r="B167" s="18" t="s">
        <v>91</v>
      </c>
      <c r="C167" s="19" t="s">
        <v>302</v>
      </c>
      <c r="D167" s="20">
        <v>100000000</v>
      </c>
      <c r="E167" s="21">
        <v>0.75</v>
      </c>
      <c r="F167" s="20">
        <f t="shared" si="2"/>
        <v>25000000</v>
      </c>
      <c r="G167" s="18" t="s">
        <v>86</v>
      </c>
      <c r="H167" s="22"/>
    </row>
    <row r="168" spans="1:8" ht="13" x14ac:dyDescent="0.15">
      <c r="A168" s="18" t="s">
        <v>303</v>
      </c>
      <c r="B168" s="18" t="s">
        <v>91</v>
      </c>
      <c r="C168" s="19" t="s">
        <v>304</v>
      </c>
      <c r="D168" s="20">
        <v>250565931</v>
      </c>
      <c r="E168" s="21">
        <v>0.9</v>
      </c>
      <c r="F168" s="20">
        <f t="shared" si="2"/>
        <v>25056593.099999994</v>
      </c>
      <c r="G168" s="18" t="s">
        <v>65</v>
      </c>
      <c r="H168" s="18" t="s">
        <v>93</v>
      </c>
    </row>
    <row r="169" spans="1:8" ht="16" x14ac:dyDescent="0.2">
      <c r="A169" s="18" t="s">
        <v>305</v>
      </c>
      <c r="B169" s="18" t="s">
        <v>91</v>
      </c>
      <c r="C169" s="19" t="s">
        <v>304</v>
      </c>
      <c r="D169" s="20">
        <v>250565931</v>
      </c>
      <c r="E169" s="21">
        <v>0.9</v>
      </c>
      <c r="F169" s="20">
        <f t="shared" si="2"/>
        <v>25056593.099999994</v>
      </c>
      <c r="G169" s="18" t="s">
        <v>65</v>
      </c>
      <c r="H169" s="22"/>
    </row>
    <row r="170" spans="1:8" ht="13" x14ac:dyDescent="0.15">
      <c r="A170" s="18" t="s">
        <v>306</v>
      </c>
      <c r="B170" s="18" t="s">
        <v>91</v>
      </c>
      <c r="C170" s="19" t="s">
        <v>304</v>
      </c>
      <c r="D170" s="20">
        <v>550933788</v>
      </c>
      <c r="E170" s="21">
        <v>0.9</v>
      </c>
      <c r="F170" s="20">
        <f t="shared" si="2"/>
        <v>55093378.79999999</v>
      </c>
      <c r="G170" s="18" t="s">
        <v>65</v>
      </c>
      <c r="H170" s="18" t="s">
        <v>93</v>
      </c>
    </row>
    <row r="171" spans="1:8" ht="16" x14ac:dyDescent="0.2">
      <c r="A171" s="18" t="s">
        <v>307</v>
      </c>
      <c r="B171" s="18" t="s">
        <v>91</v>
      </c>
      <c r="C171" s="22"/>
      <c r="D171" s="20">
        <v>11500000</v>
      </c>
      <c r="E171" s="21">
        <v>1</v>
      </c>
      <c r="F171" s="20">
        <f t="shared" si="2"/>
        <v>0</v>
      </c>
      <c r="G171" s="18" t="s">
        <v>97</v>
      </c>
      <c r="H171" s="22"/>
    </row>
    <row r="172" spans="1:8" ht="13" x14ac:dyDescent="0.15">
      <c r="A172" s="18" t="s">
        <v>308</v>
      </c>
      <c r="B172" s="18" t="s">
        <v>27</v>
      </c>
      <c r="C172" s="18"/>
      <c r="D172" s="20">
        <v>750000</v>
      </c>
      <c r="E172" s="21">
        <v>1</v>
      </c>
      <c r="F172" s="20">
        <f t="shared" si="2"/>
        <v>0</v>
      </c>
      <c r="G172" s="18" t="s">
        <v>86</v>
      </c>
      <c r="H172" s="18" t="s">
        <v>89</v>
      </c>
    </row>
    <row r="173" spans="1:8" ht="16" x14ac:dyDescent="0.2">
      <c r="A173" s="18" t="s">
        <v>309</v>
      </c>
      <c r="B173" s="18" t="s">
        <v>91</v>
      </c>
      <c r="C173" s="19" t="s">
        <v>310</v>
      </c>
      <c r="D173" s="20">
        <v>7499999</v>
      </c>
      <c r="E173" s="21">
        <v>1</v>
      </c>
      <c r="F173" s="20">
        <f t="shared" si="2"/>
        <v>0</v>
      </c>
      <c r="G173" s="18" t="s">
        <v>97</v>
      </c>
      <c r="H173" s="22"/>
    </row>
    <row r="174" spans="1:8" ht="13" x14ac:dyDescent="0.15">
      <c r="A174" s="18" t="s">
        <v>311</v>
      </c>
      <c r="B174" s="18" t="s">
        <v>27</v>
      </c>
      <c r="C174" s="19" t="s">
        <v>85</v>
      </c>
      <c r="D174" s="20">
        <v>300000</v>
      </c>
      <c r="E174" s="21">
        <v>1</v>
      </c>
      <c r="F174" s="20">
        <f t="shared" si="2"/>
        <v>0</v>
      </c>
      <c r="G174" s="18" t="s">
        <v>86</v>
      </c>
      <c r="H174" s="18" t="s">
        <v>89</v>
      </c>
    </row>
    <row r="175" spans="1:8" ht="16" x14ac:dyDescent="0.2">
      <c r="A175" s="18" t="s">
        <v>312</v>
      </c>
      <c r="B175" s="18" t="s">
        <v>27</v>
      </c>
      <c r="C175" s="22"/>
      <c r="D175" s="20">
        <v>3000000</v>
      </c>
      <c r="E175" s="21">
        <v>1</v>
      </c>
      <c r="F175" s="20">
        <f t="shared" si="2"/>
        <v>0</v>
      </c>
      <c r="G175" s="18" t="s">
        <v>108</v>
      </c>
      <c r="H175" s="22"/>
    </row>
    <row r="176" spans="1:8" ht="16" x14ac:dyDescent="0.2">
      <c r="A176" s="18" t="s">
        <v>313</v>
      </c>
      <c r="B176" s="18" t="s">
        <v>266</v>
      </c>
      <c r="C176" s="19" t="s">
        <v>148</v>
      </c>
      <c r="D176" s="20">
        <v>200000</v>
      </c>
      <c r="E176" s="21">
        <v>1</v>
      </c>
      <c r="F176" s="20">
        <f t="shared" si="2"/>
        <v>0</v>
      </c>
      <c r="G176" s="18" t="s">
        <v>97</v>
      </c>
      <c r="H176" s="22"/>
    </row>
    <row r="177" spans="1:8" ht="16" x14ac:dyDescent="0.2">
      <c r="A177" s="18" t="s">
        <v>314</v>
      </c>
      <c r="B177" s="18" t="s">
        <v>27</v>
      </c>
      <c r="C177" s="22"/>
      <c r="D177" s="20">
        <v>300000</v>
      </c>
      <c r="E177" s="21">
        <v>1</v>
      </c>
      <c r="F177" s="20">
        <f t="shared" si="2"/>
        <v>0</v>
      </c>
      <c r="G177" s="18" t="s">
        <v>86</v>
      </c>
      <c r="H177" s="18" t="s">
        <v>89</v>
      </c>
    </row>
    <row r="178" spans="1:8" ht="13" x14ac:dyDescent="0.15">
      <c r="A178" s="18" t="s">
        <v>315</v>
      </c>
      <c r="B178" s="18" t="s">
        <v>27</v>
      </c>
      <c r="C178" s="19" t="s">
        <v>211</v>
      </c>
      <c r="D178" s="20">
        <v>300000</v>
      </c>
      <c r="E178" s="21">
        <v>1</v>
      </c>
      <c r="F178" s="20">
        <f t="shared" si="2"/>
        <v>0</v>
      </c>
      <c r="G178" s="18" t="s">
        <v>86</v>
      </c>
      <c r="H178" s="18" t="s">
        <v>89</v>
      </c>
    </row>
    <row r="179" spans="1:8" ht="16" x14ac:dyDescent="0.2">
      <c r="A179" s="18" t="s">
        <v>316</v>
      </c>
      <c r="B179" s="18" t="s">
        <v>91</v>
      </c>
      <c r="C179" s="19" t="s">
        <v>141</v>
      </c>
      <c r="D179" s="20">
        <v>1500000</v>
      </c>
      <c r="E179" s="21">
        <v>1</v>
      </c>
      <c r="F179" s="20">
        <f t="shared" si="2"/>
        <v>0</v>
      </c>
      <c r="G179" s="18" t="s">
        <v>108</v>
      </c>
      <c r="H179" s="22"/>
    </row>
    <row r="180" spans="1:8" ht="16" x14ac:dyDescent="0.2">
      <c r="A180" s="18" t="s">
        <v>317</v>
      </c>
      <c r="B180" s="18" t="s">
        <v>27</v>
      </c>
      <c r="C180" s="22"/>
      <c r="D180" s="20">
        <v>300000</v>
      </c>
      <c r="E180" s="21">
        <v>1</v>
      </c>
      <c r="F180" s="20">
        <f t="shared" si="2"/>
        <v>0</v>
      </c>
      <c r="G180" s="18" t="s">
        <v>86</v>
      </c>
      <c r="H180" s="22"/>
    </row>
    <row r="181" spans="1:8" ht="13" x14ac:dyDescent="0.15">
      <c r="A181" s="18" t="s">
        <v>318</v>
      </c>
      <c r="B181" s="18" t="s">
        <v>266</v>
      </c>
      <c r="C181" s="19" t="s">
        <v>211</v>
      </c>
      <c r="D181" s="20">
        <v>250000</v>
      </c>
      <c r="E181" s="21">
        <v>1</v>
      </c>
      <c r="F181" s="20">
        <f t="shared" si="2"/>
        <v>0</v>
      </c>
      <c r="G181" s="18" t="s">
        <v>86</v>
      </c>
      <c r="H181" s="18" t="s">
        <v>319</v>
      </c>
    </row>
    <row r="182" spans="1:8" ht="16" x14ac:dyDescent="0.2">
      <c r="A182" s="18" t="s">
        <v>320</v>
      </c>
      <c r="B182" s="18" t="s">
        <v>27</v>
      </c>
      <c r="C182" s="22"/>
      <c r="D182" s="20">
        <v>300000</v>
      </c>
      <c r="E182" s="21">
        <v>1</v>
      </c>
      <c r="F182" s="20">
        <f t="shared" si="2"/>
        <v>0</v>
      </c>
      <c r="G182" s="18" t="s">
        <v>86</v>
      </c>
      <c r="H182" s="18" t="s">
        <v>123</v>
      </c>
    </row>
    <row r="183" spans="1:8" ht="16" x14ac:dyDescent="0.2">
      <c r="A183" s="18" t="s">
        <v>321</v>
      </c>
      <c r="B183" s="18" t="s">
        <v>203</v>
      </c>
      <c r="C183" s="22"/>
      <c r="D183" s="20">
        <v>10000000</v>
      </c>
      <c r="E183" s="21">
        <v>0.9</v>
      </c>
      <c r="F183" s="20">
        <f t="shared" si="2"/>
        <v>999999.99999999977</v>
      </c>
      <c r="G183" s="18" t="s">
        <v>97</v>
      </c>
      <c r="H183" s="22"/>
    </row>
    <row r="184" spans="1:8" ht="16" x14ac:dyDescent="0.2">
      <c r="A184" s="18" t="s">
        <v>322</v>
      </c>
      <c r="B184" s="18" t="s">
        <v>91</v>
      </c>
      <c r="C184" s="19" t="s">
        <v>323</v>
      </c>
      <c r="D184" s="20">
        <v>5000000</v>
      </c>
      <c r="E184" s="21">
        <v>0.5</v>
      </c>
      <c r="F184" s="20">
        <f t="shared" si="2"/>
        <v>2500000</v>
      </c>
      <c r="G184" s="18" t="s">
        <v>108</v>
      </c>
      <c r="H184" s="22"/>
    </row>
    <row r="185" spans="1:8" ht="16" x14ac:dyDescent="0.2">
      <c r="A185" s="18" t="s">
        <v>324</v>
      </c>
      <c r="B185" s="18" t="s">
        <v>91</v>
      </c>
      <c r="C185" s="22"/>
      <c r="D185" s="20">
        <v>250000</v>
      </c>
      <c r="E185" s="21">
        <v>1</v>
      </c>
      <c r="F185" s="20">
        <f t="shared" si="2"/>
        <v>0</v>
      </c>
      <c r="G185" s="18" t="s">
        <v>97</v>
      </c>
      <c r="H185" s="18" t="s">
        <v>112</v>
      </c>
    </row>
    <row r="186" spans="1:8" ht="16" x14ac:dyDescent="0.2">
      <c r="A186" s="18" t="s">
        <v>325</v>
      </c>
      <c r="B186" s="18" t="s">
        <v>91</v>
      </c>
      <c r="C186" s="19" t="s">
        <v>85</v>
      </c>
      <c r="D186" s="20">
        <v>2250000</v>
      </c>
      <c r="E186" s="21">
        <v>1</v>
      </c>
      <c r="F186" s="20">
        <f t="shared" si="2"/>
        <v>0</v>
      </c>
      <c r="G186" s="18" t="s">
        <v>97</v>
      </c>
      <c r="H186" s="22"/>
    </row>
    <row r="187" spans="1:8" ht="16" x14ac:dyDescent="0.2">
      <c r="A187" s="18" t="s">
        <v>326</v>
      </c>
      <c r="B187" s="18" t="s">
        <v>27</v>
      </c>
      <c r="C187" s="22"/>
      <c r="D187" s="20">
        <v>67500000</v>
      </c>
      <c r="E187" s="21">
        <v>0.25</v>
      </c>
      <c r="F187" s="20">
        <f t="shared" si="2"/>
        <v>50625000</v>
      </c>
      <c r="G187" s="18" t="s">
        <v>86</v>
      </c>
      <c r="H187" s="18" t="s">
        <v>89</v>
      </c>
    </row>
    <row r="188" spans="1:8" ht="13" x14ac:dyDescent="0.15">
      <c r="A188" s="18" t="s">
        <v>327</v>
      </c>
      <c r="B188" s="18" t="s">
        <v>91</v>
      </c>
      <c r="C188" s="19" t="s">
        <v>148</v>
      </c>
      <c r="D188" s="20">
        <v>902935</v>
      </c>
      <c r="E188" s="21">
        <v>1</v>
      </c>
      <c r="F188" s="20">
        <f t="shared" si="2"/>
        <v>0</v>
      </c>
      <c r="G188" s="18" t="s">
        <v>86</v>
      </c>
      <c r="H188" s="18" t="s">
        <v>93</v>
      </c>
    </row>
    <row r="189" spans="1:8" ht="14" x14ac:dyDescent="0.2">
      <c r="A189" s="24" t="s">
        <v>328</v>
      </c>
      <c r="B189" s="18" t="s">
        <v>91</v>
      </c>
      <c r="C189" s="19" t="s">
        <v>148</v>
      </c>
      <c r="D189" s="20">
        <v>250000</v>
      </c>
      <c r="E189" s="21">
        <v>1</v>
      </c>
      <c r="F189" s="20">
        <f t="shared" si="2"/>
        <v>0</v>
      </c>
      <c r="G189" s="18" t="s">
        <v>97</v>
      </c>
      <c r="H189" s="18" t="s">
        <v>112</v>
      </c>
    </row>
    <row r="190" spans="1:8" ht="16" x14ac:dyDescent="0.2">
      <c r="A190" s="18" t="s">
        <v>329</v>
      </c>
      <c r="B190" s="18" t="s">
        <v>91</v>
      </c>
      <c r="C190" s="19" t="s">
        <v>150</v>
      </c>
      <c r="D190" s="20">
        <v>1000000</v>
      </c>
      <c r="E190" s="21">
        <v>1</v>
      </c>
      <c r="F190" s="20">
        <f t="shared" si="2"/>
        <v>0</v>
      </c>
      <c r="G190" s="18" t="s">
        <v>104</v>
      </c>
      <c r="H190" s="22"/>
    </row>
    <row r="191" spans="1:8" ht="16" x14ac:dyDescent="0.2">
      <c r="A191" s="18" t="s">
        <v>330</v>
      </c>
      <c r="B191" s="18" t="s">
        <v>91</v>
      </c>
      <c r="C191" s="22"/>
      <c r="D191" s="20">
        <v>249998</v>
      </c>
      <c r="E191" s="21">
        <v>1</v>
      </c>
      <c r="F191" s="20">
        <f t="shared" si="2"/>
        <v>0</v>
      </c>
      <c r="G191" s="18" t="s">
        <v>97</v>
      </c>
      <c r="H191" s="22"/>
    </row>
    <row r="192" spans="1:8" ht="16" x14ac:dyDescent="0.2">
      <c r="A192" s="18" t="s">
        <v>331</v>
      </c>
      <c r="B192" s="18" t="s">
        <v>123</v>
      </c>
      <c r="C192" s="22"/>
      <c r="D192" s="20">
        <v>17</v>
      </c>
      <c r="E192" s="21">
        <v>1</v>
      </c>
      <c r="F192" s="20">
        <f t="shared" si="2"/>
        <v>0</v>
      </c>
      <c r="G192" s="18" t="s">
        <v>86</v>
      </c>
      <c r="H192" s="18" t="s">
        <v>123</v>
      </c>
    </row>
    <row r="193" spans="1:8" ht="16" x14ac:dyDescent="0.2">
      <c r="A193" s="18" t="s">
        <v>332</v>
      </c>
      <c r="B193" s="18" t="s">
        <v>91</v>
      </c>
      <c r="C193" s="22"/>
      <c r="D193" s="20">
        <v>100000</v>
      </c>
      <c r="E193" s="21">
        <v>1</v>
      </c>
      <c r="F193" s="20">
        <f t="shared" si="2"/>
        <v>0</v>
      </c>
      <c r="G193" s="18" t="s">
        <v>86</v>
      </c>
      <c r="H193" s="18" t="s">
        <v>112</v>
      </c>
    </row>
    <row r="194" spans="1:8" ht="16" x14ac:dyDescent="0.2">
      <c r="A194" s="18" t="s">
        <v>333</v>
      </c>
      <c r="B194" s="18" t="s">
        <v>266</v>
      </c>
      <c r="C194" s="19" t="s">
        <v>141</v>
      </c>
      <c r="D194" s="20">
        <v>1000000</v>
      </c>
      <c r="E194" s="21">
        <v>1</v>
      </c>
      <c r="F194" s="20">
        <f t="shared" si="2"/>
        <v>0</v>
      </c>
      <c r="G194" s="18" t="s">
        <v>86</v>
      </c>
      <c r="H194" s="22"/>
    </row>
    <row r="195" spans="1:8" ht="13" x14ac:dyDescent="0.15">
      <c r="A195" s="18" t="s">
        <v>334</v>
      </c>
      <c r="B195" s="18" t="s">
        <v>91</v>
      </c>
      <c r="C195" s="19" t="s">
        <v>335</v>
      </c>
      <c r="D195" s="20">
        <v>500000</v>
      </c>
      <c r="E195" s="21">
        <v>1</v>
      </c>
      <c r="F195" s="20">
        <f t="shared" si="2"/>
        <v>0</v>
      </c>
      <c r="G195" s="18" t="s">
        <v>97</v>
      </c>
      <c r="H195" s="18" t="s">
        <v>93</v>
      </c>
    </row>
    <row r="196" spans="1:8" ht="16" x14ac:dyDescent="0.2">
      <c r="A196" s="18" t="s">
        <v>336</v>
      </c>
      <c r="B196" s="18" t="s">
        <v>337</v>
      </c>
      <c r="C196" s="22"/>
      <c r="D196" s="20">
        <v>270000000</v>
      </c>
      <c r="E196" s="21">
        <v>0</v>
      </c>
      <c r="F196" s="20">
        <f t="shared" si="2"/>
        <v>270000000</v>
      </c>
      <c r="G196" s="18" t="s">
        <v>127</v>
      </c>
      <c r="H196" s="22"/>
    </row>
    <row r="197" spans="1:8" ht="16" x14ac:dyDescent="0.2">
      <c r="A197" s="18" t="s">
        <v>338</v>
      </c>
      <c r="B197" s="18" t="s">
        <v>27</v>
      </c>
      <c r="C197" s="19" t="s">
        <v>339</v>
      </c>
      <c r="D197" s="20">
        <v>212500</v>
      </c>
      <c r="E197" s="21">
        <v>1</v>
      </c>
      <c r="F197" s="20">
        <f t="shared" si="2"/>
        <v>0</v>
      </c>
      <c r="G197" s="22"/>
      <c r="H197" s="22"/>
    </row>
    <row r="198" spans="1:8" ht="16" x14ac:dyDescent="0.2">
      <c r="A198" s="18" t="s">
        <v>340</v>
      </c>
      <c r="B198" s="18" t="s">
        <v>27</v>
      </c>
      <c r="C198" s="22"/>
      <c r="D198" s="20">
        <v>300000</v>
      </c>
      <c r="E198" s="21">
        <v>1</v>
      </c>
      <c r="F198" s="20">
        <f t="shared" si="2"/>
        <v>0</v>
      </c>
      <c r="G198" s="18" t="s">
        <v>86</v>
      </c>
      <c r="H198" s="22"/>
    </row>
    <row r="199" spans="1:8" ht="16" x14ac:dyDescent="0.2">
      <c r="A199" s="18" t="s">
        <v>341</v>
      </c>
      <c r="B199" s="18" t="s">
        <v>96</v>
      </c>
      <c r="C199" s="22"/>
      <c r="D199" s="20">
        <v>3000000</v>
      </c>
      <c r="E199" s="21">
        <v>0.75</v>
      </c>
      <c r="F199" s="20">
        <f t="shared" si="2"/>
        <v>750000</v>
      </c>
      <c r="G199" s="18" t="s">
        <v>86</v>
      </c>
      <c r="H199" s="22"/>
    </row>
    <row r="200" spans="1:8" ht="13" x14ac:dyDescent="0.15">
      <c r="A200" s="18" t="s">
        <v>342</v>
      </c>
      <c r="B200" s="18" t="s">
        <v>27</v>
      </c>
      <c r="C200" s="19" t="s">
        <v>185</v>
      </c>
      <c r="D200" s="20">
        <v>225000</v>
      </c>
      <c r="E200" s="21">
        <v>1</v>
      </c>
      <c r="F200" s="20">
        <f t="shared" si="2"/>
        <v>0</v>
      </c>
      <c r="G200" s="18" t="s">
        <v>100</v>
      </c>
      <c r="H200" s="18" t="s">
        <v>89</v>
      </c>
    </row>
    <row r="201" spans="1:8" ht="13" x14ac:dyDescent="0.15">
      <c r="A201" s="18" t="s">
        <v>343</v>
      </c>
      <c r="B201" s="18" t="s">
        <v>27</v>
      </c>
      <c r="C201" s="19" t="s">
        <v>132</v>
      </c>
      <c r="D201" s="20">
        <v>37500</v>
      </c>
      <c r="E201" s="21">
        <v>1</v>
      </c>
      <c r="F201" s="20">
        <f t="shared" si="2"/>
        <v>0</v>
      </c>
      <c r="G201" s="18" t="s">
        <v>100</v>
      </c>
      <c r="H201" s="18" t="s">
        <v>89</v>
      </c>
    </row>
    <row r="202" spans="1:8" ht="16" x14ac:dyDescent="0.2">
      <c r="A202" s="18" t="s">
        <v>344</v>
      </c>
      <c r="B202" s="18" t="s">
        <v>91</v>
      </c>
      <c r="C202" s="22"/>
      <c r="D202" s="20">
        <v>1500000</v>
      </c>
      <c r="E202" s="21">
        <v>0.9</v>
      </c>
      <c r="F202" s="20">
        <f t="shared" si="2"/>
        <v>149999.99999999997</v>
      </c>
      <c r="G202" s="18" t="s">
        <v>97</v>
      </c>
      <c r="H202" s="22"/>
    </row>
    <row r="203" spans="1:8" ht="16" x14ac:dyDescent="0.2">
      <c r="A203" s="18" t="s">
        <v>345</v>
      </c>
      <c r="B203" s="18" t="s">
        <v>27</v>
      </c>
      <c r="C203" s="22"/>
      <c r="D203" s="20">
        <v>250000</v>
      </c>
      <c r="E203" s="21">
        <v>1</v>
      </c>
      <c r="F203" s="20">
        <f t="shared" si="2"/>
        <v>0</v>
      </c>
      <c r="G203" s="18" t="s">
        <v>86</v>
      </c>
      <c r="H203" s="18" t="s">
        <v>89</v>
      </c>
    </row>
    <row r="204" spans="1:8" ht="16" x14ac:dyDescent="0.2">
      <c r="A204" s="18" t="s">
        <v>346</v>
      </c>
      <c r="B204" s="18" t="s">
        <v>27</v>
      </c>
      <c r="C204" s="22"/>
      <c r="D204" s="20">
        <v>250000</v>
      </c>
      <c r="E204" s="21">
        <v>1</v>
      </c>
      <c r="F204" s="20">
        <f t="shared" si="2"/>
        <v>0</v>
      </c>
      <c r="G204" s="18" t="s">
        <v>86</v>
      </c>
      <c r="H204" s="18" t="s">
        <v>89</v>
      </c>
    </row>
    <row r="205" spans="1:8" ht="16" x14ac:dyDescent="0.2">
      <c r="A205" s="18" t="s">
        <v>347</v>
      </c>
      <c r="B205" s="18" t="s">
        <v>27</v>
      </c>
      <c r="C205" s="22"/>
      <c r="D205" s="20">
        <v>300000</v>
      </c>
      <c r="E205" s="21">
        <v>1</v>
      </c>
      <c r="F205" s="20">
        <f t="shared" si="2"/>
        <v>0</v>
      </c>
      <c r="G205" s="18" t="s">
        <v>86</v>
      </c>
      <c r="H205" s="18" t="s">
        <v>123</v>
      </c>
    </row>
    <row r="206" spans="1:8" ht="13" x14ac:dyDescent="0.15">
      <c r="A206" s="18" t="s">
        <v>348</v>
      </c>
      <c r="B206" s="18" t="s">
        <v>91</v>
      </c>
      <c r="C206" s="19" t="s">
        <v>349</v>
      </c>
      <c r="D206" s="20">
        <v>500000</v>
      </c>
      <c r="E206" s="21">
        <v>1</v>
      </c>
      <c r="F206" s="20">
        <f t="shared" si="2"/>
        <v>0</v>
      </c>
      <c r="G206" s="18" t="s">
        <v>104</v>
      </c>
      <c r="H206" s="18" t="s">
        <v>93</v>
      </c>
    </row>
    <row r="207" spans="1:8" ht="16" x14ac:dyDescent="0.2">
      <c r="A207" s="18" t="s">
        <v>350</v>
      </c>
      <c r="B207" s="18" t="s">
        <v>27</v>
      </c>
      <c r="C207" s="22"/>
      <c r="D207" s="20">
        <v>1628</v>
      </c>
      <c r="E207" s="21">
        <v>1</v>
      </c>
      <c r="F207" s="20">
        <f t="shared" si="2"/>
        <v>0</v>
      </c>
      <c r="G207" s="18" t="s">
        <v>86</v>
      </c>
      <c r="H207" s="18" t="s">
        <v>87</v>
      </c>
    </row>
    <row r="208" spans="1:8" ht="13" x14ac:dyDescent="0.15">
      <c r="A208" s="18" t="s">
        <v>351</v>
      </c>
      <c r="B208" s="18" t="s">
        <v>91</v>
      </c>
      <c r="C208" s="19" t="s">
        <v>352</v>
      </c>
      <c r="D208" s="20">
        <v>350000</v>
      </c>
      <c r="E208" s="21">
        <v>1</v>
      </c>
      <c r="F208" s="20">
        <f t="shared" si="2"/>
        <v>0</v>
      </c>
      <c r="G208" s="18" t="s">
        <v>86</v>
      </c>
      <c r="H208" s="18" t="s">
        <v>112</v>
      </c>
    </row>
    <row r="209" spans="1:8" ht="13" x14ac:dyDescent="0.15">
      <c r="A209" s="18" t="s">
        <v>353</v>
      </c>
      <c r="B209" s="18" t="s">
        <v>91</v>
      </c>
      <c r="C209" s="19" t="s">
        <v>150</v>
      </c>
      <c r="D209" s="20">
        <v>700000</v>
      </c>
      <c r="E209" s="21">
        <v>1</v>
      </c>
      <c r="F209" s="20">
        <f t="shared" si="2"/>
        <v>0</v>
      </c>
      <c r="G209" s="18" t="s">
        <v>86</v>
      </c>
      <c r="H209" s="18" t="s">
        <v>112</v>
      </c>
    </row>
    <row r="210" spans="1:8" ht="16" x14ac:dyDescent="0.2">
      <c r="A210" s="18" t="s">
        <v>354</v>
      </c>
      <c r="B210" s="18" t="s">
        <v>27</v>
      </c>
      <c r="C210" s="22"/>
      <c r="D210" s="20">
        <v>2500000</v>
      </c>
      <c r="E210" s="21">
        <v>1</v>
      </c>
      <c r="F210" s="20">
        <f t="shared" si="2"/>
        <v>0</v>
      </c>
      <c r="G210" s="18" t="s">
        <v>86</v>
      </c>
      <c r="H210" s="22"/>
    </row>
    <row r="211" spans="1:8" ht="16" x14ac:dyDescent="0.2">
      <c r="A211" s="18" t="s">
        <v>355</v>
      </c>
      <c r="B211" s="18" t="s">
        <v>27</v>
      </c>
      <c r="C211" s="22"/>
      <c r="D211" s="20">
        <v>200000</v>
      </c>
      <c r="E211" s="21">
        <v>1</v>
      </c>
      <c r="F211" s="20">
        <f t="shared" si="2"/>
        <v>0</v>
      </c>
      <c r="G211" s="18" t="s">
        <v>86</v>
      </c>
      <c r="H211" s="18" t="s">
        <v>89</v>
      </c>
    </row>
    <row r="212" spans="1:8" ht="16" x14ac:dyDescent="0.2">
      <c r="A212" s="18" t="s">
        <v>356</v>
      </c>
      <c r="B212" s="18" t="s">
        <v>27</v>
      </c>
      <c r="C212" s="22"/>
      <c r="D212" s="20">
        <v>200000</v>
      </c>
      <c r="E212" s="21">
        <v>1</v>
      </c>
      <c r="F212" s="20">
        <f t="shared" si="2"/>
        <v>0</v>
      </c>
      <c r="G212" s="18" t="s">
        <v>86</v>
      </c>
      <c r="H212" s="18" t="s">
        <v>89</v>
      </c>
    </row>
    <row r="213" spans="1:8" ht="13" x14ac:dyDescent="0.15">
      <c r="A213" s="18" t="s">
        <v>357</v>
      </c>
      <c r="B213" s="18" t="s">
        <v>91</v>
      </c>
      <c r="C213" s="19" t="s">
        <v>85</v>
      </c>
      <c r="D213" s="20">
        <v>500000</v>
      </c>
      <c r="E213" s="21">
        <v>1</v>
      </c>
      <c r="F213" s="20">
        <f t="shared" si="2"/>
        <v>0</v>
      </c>
      <c r="G213" s="18" t="s">
        <v>104</v>
      </c>
      <c r="H213" s="18" t="s">
        <v>112</v>
      </c>
    </row>
    <row r="214" spans="1:8" ht="13" x14ac:dyDescent="0.15">
      <c r="A214" s="18" t="s">
        <v>358</v>
      </c>
      <c r="B214" s="18" t="s">
        <v>91</v>
      </c>
      <c r="C214" s="19" t="s">
        <v>209</v>
      </c>
      <c r="D214" s="20">
        <v>7495451</v>
      </c>
      <c r="E214" s="21">
        <v>1</v>
      </c>
      <c r="F214" s="20">
        <f t="shared" si="2"/>
        <v>0</v>
      </c>
      <c r="G214" s="18" t="s">
        <v>108</v>
      </c>
      <c r="H214" s="18" t="s">
        <v>93</v>
      </c>
    </row>
    <row r="215" spans="1:8" ht="16" x14ac:dyDescent="0.2">
      <c r="A215" s="18" t="s">
        <v>359</v>
      </c>
      <c r="B215" s="18" t="s">
        <v>96</v>
      </c>
      <c r="C215" s="22"/>
      <c r="D215" s="20">
        <v>300000000</v>
      </c>
      <c r="E215" s="21">
        <v>0.3</v>
      </c>
      <c r="F215" s="20">
        <f t="shared" si="2"/>
        <v>210000000</v>
      </c>
      <c r="G215" s="18" t="s">
        <v>65</v>
      </c>
      <c r="H215" s="22"/>
    </row>
    <row r="216" spans="1:8" ht="16" x14ac:dyDescent="0.2">
      <c r="A216" s="18" t="s">
        <v>360</v>
      </c>
      <c r="B216" s="18" t="s">
        <v>123</v>
      </c>
      <c r="C216" s="22"/>
      <c r="D216" s="20">
        <v>20</v>
      </c>
      <c r="E216" s="21">
        <v>1</v>
      </c>
      <c r="F216" s="20">
        <f t="shared" si="2"/>
        <v>0</v>
      </c>
      <c r="G216" s="18" t="s">
        <v>86</v>
      </c>
      <c r="H216" s="18" t="s">
        <v>123</v>
      </c>
    </row>
    <row r="217" spans="1:8" ht="13" x14ac:dyDescent="0.15">
      <c r="A217" s="18" t="s">
        <v>361</v>
      </c>
      <c r="B217" s="18" t="s">
        <v>91</v>
      </c>
      <c r="C217" s="19" t="s">
        <v>185</v>
      </c>
      <c r="D217" s="20">
        <v>100000</v>
      </c>
      <c r="E217" s="21">
        <v>1</v>
      </c>
      <c r="F217" s="20">
        <f t="shared" si="2"/>
        <v>0</v>
      </c>
      <c r="G217" s="18" t="s">
        <v>86</v>
      </c>
      <c r="H217" s="18" t="s">
        <v>112</v>
      </c>
    </row>
    <row r="218" spans="1:8" ht="13" x14ac:dyDescent="0.15">
      <c r="A218" s="18" t="s">
        <v>362</v>
      </c>
      <c r="B218" s="18" t="s">
        <v>91</v>
      </c>
      <c r="C218" s="19" t="s">
        <v>363</v>
      </c>
      <c r="D218" s="20">
        <v>500000</v>
      </c>
      <c r="E218" s="21">
        <v>1</v>
      </c>
      <c r="F218" s="20">
        <f t="shared" si="2"/>
        <v>0</v>
      </c>
      <c r="G218" s="18" t="s">
        <v>108</v>
      </c>
      <c r="H218" s="18" t="s">
        <v>112</v>
      </c>
    </row>
    <row r="219" spans="1:8" ht="16" x14ac:dyDescent="0.2">
      <c r="A219" s="18" t="s">
        <v>364</v>
      </c>
      <c r="B219" s="18" t="s">
        <v>91</v>
      </c>
      <c r="C219" s="22"/>
      <c r="D219" s="20">
        <v>1800000</v>
      </c>
      <c r="E219" s="21">
        <v>0.9</v>
      </c>
      <c r="F219" s="20">
        <f t="shared" si="2"/>
        <v>179999.99999999997</v>
      </c>
      <c r="G219" s="18" t="s">
        <v>97</v>
      </c>
      <c r="H219" s="22"/>
    </row>
    <row r="220" spans="1:8" ht="16" x14ac:dyDescent="0.2">
      <c r="A220" s="18" t="s">
        <v>365</v>
      </c>
      <c r="B220" s="18" t="s">
        <v>96</v>
      </c>
      <c r="C220" s="22"/>
      <c r="D220" s="20">
        <v>3000000</v>
      </c>
      <c r="E220" s="21">
        <v>0.75</v>
      </c>
      <c r="F220" s="20">
        <f t="shared" si="2"/>
        <v>750000</v>
      </c>
      <c r="G220" s="18" t="s">
        <v>88</v>
      </c>
      <c r="H220" s="22"/>
    </row>
    <row r="221" spans="1:8" ht="16" x14ac:dyDescent="0.2">
      <c r="A221" s="18" t="s">
        <v>366</v>
      </c>
      <c r="B221" s="18" t="s">
        <v>91</v>
      </c>
      <c r="C221" s="22"/>
      <c r="D221" s="20">
        <v>999995</v>
      </c>
      <c r="E221" s="21">
        <v>1</v>
      </c>
      <c r="F221" s="20">
        <f t="shared" si="2"/>
        <v>0</v>
      </c>
      <c r="G221" s="18" t="s">
        <v>97</v>
      </c>
      <c r="H221" s="22"/>
    </row>
    <row r="222" spans="1:8" ht="16" x14ac:dyDescent="0.2">
      <c r="A222" s="18" t="s">
        <v>367</v>
      </c>
      <c r="B222" s="18" t="s">
        <v>91</v>
      </c>
      <c r="C222" s="22"/>
      <c r="D222" s="20">
        <v>3000000</v>
      </c>
      <c r="E222" s="21">
        <v>1</v>
      </c>
      <c r="F222" s="20">
        <f t="shared" si="2"/>
        <v>0</v>
      </c>
      <c r="G222" s="18" t="s">
        <v>100</v>
      </c>
      <c r="H222" s="22"/>
    </row>
    <row r="223" spans="1:8" ht="16" x14ac:dyDescent="0.2">
      <c r="A223" s="18" t="s">
        <v>368</v>
      </c>
      <c r="B223" s="18" t="s">
        <v>123</v>
      </c>
      <c r="C223" s="22"/>
      <c r="D223" s="20">
        <v>500</v>
      </c>
      <c r="E223" s="21">
        <v>1</v>
      </c>
      <c r="F223" s="20">
        <f t="shared" si="2"/>
        <v>0</v>
      </c>
      <c r="G223" s="18" t="s">
        <v>100</v>
      </c>
      <c r="H223" s="18" t="s">
        <v>123</v>
      </c>
    </row>
    <row r="224" spans="1:8" ht="16" x14ac:dyDescent="0.2">
      <c r="A224" s="18" t="s">
        <v>369</v>
      </c>
      <c r="B224" s="18" t="s">
        <v>91</v>
      </c>
      <c r="C224" s="19" t="s">
        <v>190</v>
      </c>
      <c r="D224" s="20">
        <v>2400000</v>
      </c>
      <c r="E224" s="21">
        <v>1</v>
      </c>
      <c r="F224" s="20">
        <f t="shared" si="2"/>
        <v>0</v>
      </c>
      <c r="G224" s="18" t="s">
        <v>100</v>
      </c>
      <c r="H224" s="22"/>
    </row>
    <row r="225" spans="1:8" ht="16" x14ac:dyDescent="0.2">
      <c r="A225" s="18" t="s">
        <v>370</v>
      </c>
      <c r="B225" s="18" t="s">
        <v>96</v>
      </c>
      <c r="C225" s="22"/>
      <c r="D225" s="20">
        <v>300000</v>
      </c>
      <c r="E225" s="21">
        <v>0.75</v>
      </c>
      <c r="F225" s="20">
        <f t="shared" si="2"/>
        <v>75000</v>
      </c>
      <c r="G225" s="18" t="s">
        <v>97</v>
      </c>
      <c r="H225" s="22"/>
    </row>
    <row r="226" spans="1:8" ht="13" x14ac:dyDescent="0.15">
      <c r="A226" s="18" t="s">
        <v>371</v>
      </c>
      <c r="B226" s="18" t="s">
        <v>91</v>
      </c>
      <c r="C226" s="19" t="s">
        <v>192</v>
      </c>
      <c r="D226" s="20">
        <v>40000894</v>
      </c>
      <c r="E226" s="21">
        <v>0</v>
      </c>
      <c r="F226" s="20">
        <f t="shared" si="2"/>
        <v>40000894</v>
      </c>
      <c r="G226" s="18" t="s">
        <v>86</v>
      </c>
      <c r="H226" s="18" t="s">
        <v>93</v>
      </c>
    </row>
    <row r="227" spans="1:8" ht="16" x14ac:dyDescent="0.2">
      <c r="A227" s="18" t="s">
        <v>372</v>
      </c>
      <c r="B227" s="18" t="s">
        <v>91</v>
      </c>
      <c r="C227" s="19" t="s">
        <v>373</v>
      </c>
      <c r="D227" s="20">
        <v>29999986</v>
      </c>
      <c r="E227" s="21">
        <v>1</v>
      </c>
      <c r="F227" s="20">
        <f t="shared" si="2"/>
        <v>0</v>
      </c>
      <c r="G227" s="18" t="s">
        <v>86</v>
      </c>
      <c r="H227" s="22"/>
    </row>
    <row r="228" spans="1:8" ht="16" x14ac:dyDescent="0.2">
      <c r="A228" s="18" t="s">
        <v>374</v>
      </c>
      <c r="B228" s="18" t="s">
        <v>91</v>
      </c>
      <c r="C228" s="19" t="s">
        <v>375</v>
      </c>
      <c r="D228" s="20">
        <v>1000000</v>
      </c>
      <c r="E228" s="21">
        <v>1</v>
      </c>
      <c r="F228" s="20">
        <f t="shared" si="2"/>
        <v>0</v>
      </c>
      <c r="G228" s="18" t="s">
        <v>108</v>
      </c>
      <c r="H228" s="22"/>
    </row>
    <row r="229" spans="1:8" ht="16" x14ac:dyDescent="0.2">
      <c r="A229" s="18" t="s">
        <v>376</v>
      </c>
      <c r="B229" s="18" t="s">
        <v>27</v>
      </c>
      <c r="C229" s="22"/>
      <c r="D229" s="20">
        <v>3592900</v>
      </c>
      <c r="E229" s="21">
        <v>1</v>
      </c>
      <c r="F229" s="20">
        <f t="shared" si="2"/>
        <v>0</v>
      </c>
      <c r="G229" s="18" t="s">
        <v>86</v>
      </c>
      <c r="H229" s="22"/>
    </row>
    <row r="230" spans="1:8" ht="16" x14ac:dyDescent="0.2">
      <c r="A230" s="18" t="s">
        <v>377</v>
      </c>
      <c r="B230" s="18" t="s">
        <v>96</v>
      </c>
      <c r="C230" s="22"/>
      <c r="D230" s="20">
        <v>1000000</v>
      </c>
      <c r="E230" s="21">
        <v>0.75</v>
      </c>
      <c r="F230" s="20">
        <f t="shared" si="2"/>
        <v>250000</v>
      </c>
      <c r="G230" s="18" t="s">
        <v>97</v>
      </c>
      <c r="H230" s="22"/>
    </row>
    <row r="231" spans="1:8" ht="16" x14ac:dyDescent="0.2">
      <c r="A231" s="18" t="s">
        <v>378</v>
      </c>
      <c r="B231" s="18" t="s">
        <v>96</v>
      </c>
      <c r="C231" s="22"/>
      <c r="D231" s="20">
        <v>1000000</v>
      </c>
      <c r="E231" s="21">
        <v>1</v>
      </c>
      <c r="F231" s="20">
        <f t="shared" si="2"/>
        <v>0</v>
      </c>
      <c r="G231" s="18" t="s">
        <v>108</v>
      </c>
      <c r="H231" s="22"/>
    </row>
    <row r="232" spans="1:8" ht="16" x14ac:dyDescent="0.2">
      <c r="A232" s="18" t="s">
        <v>379</v>
      </c>
      <c r="B232" s="18" t="s">
        <v>91</v>
      </c>
      <c r="C232" s="19" t="s">
        <v>380</v>
      </c>
      <c r="D232" s="20">
        <v>1000997</v>
      </c>
      <c r="E232" s="21">
        <v>1</v>
      </c>
      <c r="F232" s="20">
        <f t="shared" si="2"/>
        <v>0</v>
      </c>
      <c r="G232" s="18" t="s">
        <v>86</v>
      </c>
      <c r="H232" s="22"/>
    </row>
    <row r="233" spans="1:8" ht="16" x14ac:dyDescent="0.2">
      <c r="A233" s="18" t="s">
        <v>381</v>
      </c>
      <c r="B233" s="18" t="s">
        <v>27</v>
      </c>
      <c r="C233" s="22"/>
      <c r="D233" s="20">
        <v>250000</v>
      </c>
      <c r="E233" s="21">
        <v>1</v>
      </c>
      <c r="F233" s="20">
        <f t="shared" si="2"/>
        <v>0</v>
      </c>
      <c r="G233" s="18" t="s">
        <v>86</v>
      </c>
      <c r="H233" s="18" t="s">
        <v>123</v>
      </c>
    </row>
    <row r="234" spans="1:8" ht="16" x14ac:dyDescent="0.2">
      <c r="A234" s="18" t="s">
        <v>382</v>
      </c>
      <c r="B234" s="18" t="s">
        <v>96</v>
      </c>
      <c r="C234" s="22"/>
      <c r="D234" s="20">
        <v>800000</v>
      </c>
      <c r="E234" s="21">
        <v>0.75</v>
      </c>
      <c r="F234" s="20">
        <f t="shared" si="2"/>
        <v>200000</v>
      </c>
      <c r="G234" s="18" t="s">
        <v>97</v>
      </c>
      <c r="H234" s="22"/>
    </row>
    <row r="235" spans="1:8" ht="16" x14ac:dyDescent="0.2">
      <c r="A235" s="18" t="s">
        <v>383</v>
      </c>
      <c r="B235" s="18" t="s">
        <v>96</v>
      </c>
      <c r="C235" s="22"/>
      <c r="D235" s="20">
        <v>27100000</v>
      </c>
      <c r="E235" s="21">
        <v>0.5</v>
      </c>
      <c r="F235" s="20">
        <f t="shared" si="2"/>
        <v>13550000</v>
      </c>
      <c r="G235" s="18" t="s">
        <v>86</v>
      </c>
      <c r="H235" s="22"/>
    </row>
    <row r="236" spans="1:8" ht="16" x14ac:dyDescent="0.2">
      <c r="A236" s="18" t="s">
        <v>384</v>
      </c>
      <c r="B236" s="18" t="s">
        <v>27</v>
      </c>
      <c r="C236" s="22"/>
      <c r="D236" s="20">
        <v>250000</v>
      </c>
      <c r="E236" s="21">
        <v>1</v>
      </c>
      <c r="F236" s="20">
        <f t="shared" si="2"/>
        <v>0</v>
      </c>
      <c r="G236" s="18" t="s">
        <v>86</v>
      </c>
      <c r="H236" s="22"/>
    </row>
    <row r="237" spans="1:8" ht="13" x14ac:dyDescent="0.15">
      <c r="A237" s="18" t="s">
        <v>385</v>
      </c>
      <c r="B237" s="18" t="s">
        <v>27</v>
      </c>
      <c r="C237" s="18"/>
      <c r="D237" s="20">
        <v>250000</v>
      </c>
      <c r="E237" s="21">
        <v>1</v>
      </c>
      <c r="F237" s="20">
        <f t="shared" si="2"/>
        <v>0</v>
      </c>
      <c r="G237" s="18" t="s">
        <v>86</v>
      </c>
      <c r="H237" s="18" t="s">
        <v>89</v>
      </c>
    </row>
    <row r="238" spans="1:8" ht="16" x14ac:dyDescent="0.2">
      <c r="A238" s="18" t="s">
        <v>386</v>
      </c>
      <c r="B238" s="18" t="s">
        <v>91</v>
      </c>
      <c r="C238" s="19" t="s">
        <v>141</v>
      </c>
      <c r="D238" s="20">
        <v>999999</v>
      </c>
      <c r="E238" s="21">
        <v>1</v>
      </c>
      <c r="F238" s="20">
        <f t="shared" si="2"/>
        <v>0</v>
      </c>
      <c r="G238" s="18" t="s">
        <v>97</v>
      </c>
      <c r="H238" s="22"/>
    </row>
    <row r="239" spans="1:8" ht="16" x14ac:dyDescent="0.2">
      <c r="A239" s="18" t="s">
        <v>387</v>
      </c>
      <c r="B239" s="18" t="s">
        <v>388</v>
      </c>
      <c r="C239" s="18"/>
      <c r="D239" s="20">
        <v>15000000</v>
      </c>
      <c r="E239" s="21">
        <v>0.5</v>
      </c>
      <c r="F239" s="20">
        <f t="shared" si="2"/>
        <v>7500000</v>
      </c>
      <c r="G239" s="18" t="s">
        <v>97</v>
      </c>
      <c r="H239" s="22"/>
    </row>
    <row r="240" spans="1:8" ht="16" x14ac:dyDescent="0.2">
      <c r="A240" s="18" t="s">
        <v>389</v>
      </c>
      <c r="B240" s="18" t="s">
        <v>27</v>
      </c>
      <c r="C240" s="22"/>
      <c r="D240" s="20">
        <v>1000000</v>
      </c>
      <c r="E240" s="21">
        <v>1</v>
      </c>
      <c r="F240" s="20">
        <f t="shared" si="2"/>
        <v>0</v>
      </c>
      <c r="G240" s="18" t="s">
        <v>108</v>
      </c>
      <c r="H240" s="18" t="s">
        <v>87</v>
      </c>
    </row>
    <row r="241" spans="1:8" ht="13" x14ac:dyDescent="0.15">
      <c r="A241" s="18" t="s">
        <v>390</v>
      </c>
      <c r="B241" s="18" t="s">
        <v>27</v>
      </c>
      <c r="C241" s="18"/>
      <c r="D241" s="20">
        <v>500000</v>
      </c>
      <c r="E241" s="21">
        <v>1</v>
      </c>
      <c r="F241" s="20">
        <f t="shared" si="2"/>
        <v>0</v>
      </c>
      <c r="G241" s="18" t="s">
        <v>86</v>
      </c>
      <c r="H241" s="18" t="s">
        <v>87</v>
      </c>
    </row>
    <row r="242" spans="1:8" ht="16" x14ac:dyDescent="0.2">
      <c r="A242" s="18" t="s">
        <v>391</v>
      </c>
      <c r="B242" s="18" t="s">
        <v>91</v>
      </c>
      <c r="C242" s="22"/>
      <c r="D242" s="20">
        <v>1000000</v>
      </c>
      <c r="E242" s="21">
        <v>1</v>
      </c>
      <c r="F242" s="20">
        <f t="shared" si="2"/>
        <v>0</v>
      </c>
      <c r="G242" s="18" t="s">
        <v>97</v>
      </c>
      <c r="H242" s="22"/>
    </row>
    <row r="243" spans="1:8" ht="16" x14ac:dyDescent="0.2">
      <c r="A243" s="18" t="s">
        <v>392</v>
      </c>
      <c r="B243" s="18" t="s">
        <v>27</v>
      </c>
      <c r="C243" s="22"/>
      <c r="D243" s="20">
        <v>100000</v>
      </c>
      <c r="E243" s="21">
        <v>1</v>
      </c>
      <c r="F243" s="20">
        <f t="shared" si="2"/>
        <v>0</v>
      </c>
      <c r="G243" s="18" t="s">
        <v>86</v>
      </c>
      <c r="H243" s="18" t="s">
        <v>89</v>
      </c>
    </row>
    <row r="244" spans="1:8" ht="16" x14ac:dyDescent="0.2">
      <c r="A244" s="18" t="s">
        <v>393</v>
      </c>
      <c r="B244" s="18" t="s">
        <v>27</v>
      </c>
      <c r="C244" s="22"/>
      <c r="D244" s="20">
        <v>10000</v>
      </c>
      <c r="E244" s="21">
        <v>1</v>
      </c>
      <c r="F244" s="20">
        <f t="shared" si="2"/>
        <v>0</v>
      </c>
      <c r="G244" s="18" t="s">
        <v>86</v>
      </c>
      <c r="H244" s="18" t="s">
        <v>89</v>
      </c>
    </row>
    <row r="245" spans="1:8" ht="16" x14ac:dyDescent="0.2">
      <c r="A245" s="18" t="s">
        <v>394</v>
      </c>
      <c r="B245" s="18" t="s">
        <v>27</v>
      </c>
      <c r="C245" s="22"/>
      <c r="D245" s="20">
        <v>50000</v>
      </c>
      <c r="E245" s="21">
        <v>1</v>
      </c>
      <c r="F245" s="20">
        <f t="shared" si="2"/>
        <v>0</v>
      </c>
      <c r="G245" s="18" t="s">
        <v>88</v>
      </c>
      <c r="H245" s="18" t="s">
        <v>89</v>
      </c>
    </row>
    <row r="246" spans="1:8" ht="16" x14ac:dyDescent="0.2">
      <c r="A246" s="18" t="s">
        <v>395</v>
      </c>
      <c r="B246" s="18" t="s">
        <v>27</v>
      </c>
      <c r="C246" s="22"/>
      <c r="D246" s="20">
        <v>200000</v>
      </c>
      <c r="E246" s="21">
        <v>1</v>
      </c>
      <c r="F246" s="20">
        <f t="shared" si="2"/>
        <v>0</v>
      </c>
      <c r="G246" s="18" t="s">
        <v>86</v>
      </c>
      <c r="H246" s="18" t="s">
        <v>89</v>
      </c>
    </row>
    <row r="247" spans="1:8" ht="16" x14ac:dyDescent="0.2">
      <c r="A247" s="18" t="s">
        <v>396</v>
      </c>
      <c r="B247" s="18" t="s">
        <v>27</v>
      </c>
      <c r="C247" s="22"/>
      <c r="D247" s="20">
        <v>600000</v>
      </c>
      <c r="E247" s="21">
        <v>1</v>
      </c>
      <c r="F247" s="20">
        <f t="shared" si="2"/>
        <v>0</v>
      </c>
      <c r="G247" s="18" t="s">
        <v>86</v>
      </c>
      <c r="H247" s="22"/>
    </row>
    <row r="248" spans="1:8" ht="16" x14ac:dyDescent="0.2">
      <c r="A248" s="18" t="s">
        <v>397</v>
      </c>
      <c r="B248" s="18" t="s">
        <v>91</v>
      </c>
      <c r="C248" s="19" t="s">
        <v>398</v>
      </c>
      <c r="D248" s="20">
        <v>1000001</v>
      </c>
      <c r="E248" s="21">
        <v>1</v>
      </c>
      <c r="F248" s="20">
        <f t="shared" si="2"/>
        <v>0</v>
      </c>
      <c r="G248" s="18" t="s">
        <v>97</v>
      </c>
      <c r="H248" s="22"/>
    </row>
    <row r="249" spans="1:8" ht="16" x14ac:dyDescent="0.2">
      <c r="A249" s="18" t="s">
        <v>399</v>
      </c>
      <c r="B249" s="18" t="s">
        <v>27</v>
      </c>
      <c r="C249" s="22"/>
      <c r="D249" s="20">
        <v>1500000</v>
      </c>
      <c r="E249" s="21">
        <v>1</v>
      </c>
      <c r="F249" s="20">
        <f t="shared" si="2"/>
        <v>0</v>
      </c>
      <c r="G249" s="18" t="s">
        <v>86</v>
      </c>
      <c r="H249" s="22"/>
    </row>
    <row r="250" spans="1:8" ht="16" x14ac:dyDescent="0.2">
      <c r="A250" s="18" t="s">
        <v>400</v>
      </c>
      <c r="B250" s="18" t="s">
        <v>91</v>
      </c>
      <c r="C250" s="18"/>
      <c r="D250" s="20">
        <v>349920</v>
      </c>
      <c r="E250" s="21">
        <v>1</v>
      </c>
      <c r="F250" s="20">
        <f t="shared" si="2"/>
        <v>0</v>
      </c>
      <c r="G250" s="18" t="s">
        <v>86</v>
      </c>
      <c r="H250" s="22"/>
    </row>
    <row r="251" spans="1:8" ht="16" x14ac:dyDescent="0.2">
      <c r="A251" s="18" t="s">
        <v>401</v>
      </c>
      <c r="B251" s="18" t="s">
        <v>91</v>
      </c>
      <c r="C251" s="22"/>
      <c r="D251" s="20">
        <v>499997</v>
      </c>
      <c r="E251" s="21">
        <v>1</v>
      </c>
      <c r="F251" s="20">
        <f t="shared" si="2"/>
        <v>0</v>
      </c>
      <c r="G251" s="18" t="s">
        <v>86</v>
      </c>
      <c r="H251" s="22"/>
    </row>
    <row r="252" spans="1:8" ht="16" x14ac:dyDescent="0.2">
      <c r="A252" s="18" t="s">
        <v>402</v>
      </c>
      <c r="B252" s="18" t="s">
        <v>91</v>
      </c>
      <c r="C252" s="22"/>
      <c r="D252" s="20">
        <v>999999</v>
      </c>
      <c r="E252" s="21">
        <v>1</v>
      </c>
      <c r="F252" s="20">
        <f t="shared" si="2"/>
        <v>0</v>
      </c>
      <c r="G252" s="18" t="s">
        <v>104</v>
      </c>
      <c r="H252" s="18" t="s">
        <v>93</v>
      </c>
    </row>
    <row r="253" spans="1:8" ht="13" x14ac:dyDescent="0.15">
      <c r="A253" s="18" t="s">
        <v>403</v>
      </c>
      <c r="B253" s="18" t="s">
        <v>266</v>
      </c>
      <c r="C253" s="19" t="s">
        <v>185</v>
      </c>
      <c r="D253" s="20">
        <v>300000</v>
      </c>
      <c r="E253" s="21">
        <v>1</v>
      </c>
      <c r="F253" s="20">
        <f t="shared" si="2"/>
        <v>0</v>
      </c>
      <c r="G253" s="18" t="s">
        <v>86</v>
      </c>
      <c r="H253" s="18" t="s">
        <v>404</v>
      </c>
    </row>
    <row r="254" spans="1:8" ht="16" x14ac:dyDescent="0.2">
      <c r="A254" s="18" t="s">
        <v>405</v>
      </c>
      <c r="B254" s="18" t="s">
        <v>27</v>
      </c>
      <c r="C254" s="22"/>
      <c r="D254" s="20">
        <v>3000000</v>
      </c>
      <c r="E254" s="21">
        <v>1</v>
      </c>
      <c r="F254" s="20">
        <f t="shared" si="2"/>
        <v>0</v>
      </c>
      <c r="G254" s="22"/>
      <c r="H254" s="22"/>
    </row>
    <row r="255" spans="1:8" ht="16" x14ac:dyDescent="0.2">
      <c r="A255" s="18" t="s">
        <v>406</v>
      </c>
      <c r="B255" s="18" t="s">
        <v>27</v>
      </c>
      <c r="C255" s="22"/>
      <c r="D255" s="20">
        <v>1000000</v>
      </c>
      <c r="E255" s="21">
        <v>1</v>
      </c>
      <c r="F255" s="20">
        <f t="shared" si="2"/>
        <v>0</v>
      </c>
      <c r="G255" s="22"/>
      <c r="H255" s="22"/>
    </row>
    <row r="256" spans="1:8" ht="16" x14ac:dyDescent="0.2">
      <c r="A256" s="18" t="s">
        <v>407</v>
      </c>
      <c r="B256" s="18" t="s">
        <v>91</v>
      </c>
      <c r="C256" s="18"/>
      <c r="D256" s="20">
        <v>6699990</v>
      </c>
      <c r="E256" s="21">
        <v>1</v>
      </c>
      <c r="F256" s="20">
        <f t="shared" si="2"/>
        <v>0</v>
      </c>
      <c r="G256" s="18" t="s">
        <v>97</v>
      </c>
      <c r="H256" s="22"/>
    </row>
    <row r="257" spans="1:8" ht="16" x14ac:dyDescent="0.2">
      <c r="A257" s="18" t="s">
        <v>407</v>
      </c>
      <c r="B257" s="18" t="s">
        <v>27</v>
      </c>
      <c r="C257" s="22"/>
      <c r="D257" s="20">
        <v>500</v>
      </c>
      <c r="E257" s="21">
        <v>1</v>
      </c>
      <c r="F257" s="20">
        <f t="shared" si="2"/>
        <v>0</v>
      </c>
      <c r="G257" s="18" t="s">
        <v>97</v>
      </c>
      <c r="H257" s="18" t="s">
        <v>123</v>
      </c>
    </row>
    <row r="258" spans="1:8" ht="13" x14ac:dyDescent="0.15">
      <c r="A258" s="18" t="s">
        <v>408</v>
      </c>
      <c r="B258" s="18" t="s">
        <v>91</v>
      </c>
      <c r="C258" s="19" t="s">
        <v>167</v>
      </c>
      <c r="D258" s="20">
        <v>500000</v>
      </c>
      <c r="E258" s="21">
        <v>1</v>
      </c>
      <c r="F258" s="20">
        <f t="shared" si="2"/>
        <v>0</v>
      </c>
      <c r="G258" s="18" t="s">
        <v>86</v>
      </c>
      <c r="H258" s="18" t="s">
        <v>112</v>
      </c>
    </row>
    <row r="259" spans="1:8" ht="16" x14ac:dyDescent="0.2">
      <c r="A259" s="18" t="s">
        <v>409</v>
      </c>
      <c r="B259" s="18" t="s">
        <v>27</v>
      </c>
      <c r="C259" s="22"/>
      <c r="D259" s="20">
        <v>20000000</v>
      </c>
      <c r="E259" s="21">
        <v>1</v>
      </c>
      <c r="F259" s="20">
        <f t="shared" si="2"/>
        <v>0</v>
      </c>
      <c r="G259" s="18" t="s">
        <v>100</v>
      </c>
      <c r="H259" s="18" t="s">
        <v>87</v>
      </c>
    </row>
    <row r="260" spans="1:8" ht="16" x14ac:dyDescent="0.2">
      <c r="A260" s="18" t="s">
        <v>410</v>
      </c>
      <c r="B260" s="18" t="s">
        <v>27</v>
      </c>
      <c r="C260" s="22"/>
      <c r="D260" s="20">
        <v>1000000</v>
      </c>
      <c r="E260" s="21">
        <v>1</v>
      </c>
      <c r="F260" s="20">
        <f t="shared" si="2"/>
        <v>0</v>
      </c>
      <c r="G260" s="18" t="s">
        <v>86</v>
      </c>
      <c r="H260" s="18" t="s">
        <v>89</v>
      </c>
    </row>
    <row r="261" spans="1:8" ht="16" x14ac:dyDescent="0.2">
      <c r="A261" s="18" t="s">
        <v>411</v>
      </c>
      <c r="B261" s="18" t="s">
        <v>91</v>
      </c>
      <c r="C261" s="19" t="s">
        <v>192</v>
      </c>
      <c r="D261" s="20">
        <v>11280031</v>
      </c>
      <c r="E261" s="21">
        <v>1</v>
      </c>
      <c r="F261" s="20">
        <f t="shared" si="2"/>
        <v>0</v>
      </c>
      <c r="G261" s="18" t="s">
        <v>97</v>
      </c>
      <c r="H261" s="22"/>
    </row>
    <row r="262" spans="1:8" ht="16" x14ac:dyDescent="0.2">
      <c r="A262" s="18" t="s">
        <v>412</v>
      </c>
      <c r="B262" s="18" t="s">
        <v>96</v>
      </c>
      <c r="C262" s="22"/>
      <c r="D262" s="20">
        <v>150000000</v>
      </c>
      <c r="E262" s="21">
        <v>1</v>
      </c>
      <c r="F262" s="20">
        <f t="shared" si="2"/>
        <v>0</v>
      </c>
      <c r="G262" s="18" t="s">
        <v>413</v>
      </c>
      <c r="H262" s="22"/>
    </row>
    <row r="263" spans="1:8" ht="16" x14ac:dyDescent="0.2">
      <c r="A263" s="18" t="s">
        <v>414</v>
      </c>
      <c r="B263" s="18" t="s">
        <v>96</v>
      </c>
      <c r="C263" s="22"/>
      <c r="D263" s="20">
        <v>250000000</v>
      </c>
      <c r="E263" s="21">
        <v>1</v>
      </c>
      <c r="F263" s="20">
        <f t="shared" si="2"/>
        <v>0</v>
      </c>
      <c r="G263" s="18" t="s">
        <v>413</v>
      </c>
      <c r="H263" s="22"/>
    </row>
    <row r="264" spans="1:8" ht="13" x14ac:dyDescent="0.15">
      <c r="A264" s="18" t="s">
        <v>415</v>
      </c>
      <c r="B264" s="18" t="s">
        <v>91</v>
      </c>
      <c r="C264" s="19" t="s">
        <v>211</v>
      </c>
      <c r="D264" s="20">
        <v>250000</v>
      </c>
      <c r="E264" s="21">
        <v>1</v>
      </c>
      <c r="F264" s="20">
        <f t="shared" si="2"/>
        <v>0</v>
      </c>
      <c r="G264" s="18" t="s">
        <v>86</v>
      </c>
      <c r="H264" s="18" t="s">
        <v>112</v>
      </c>
    </row>
    <row r="265" spans="1:8" ht="16" x14ac:dyDescent="0.2">
      <c r="A265" s="18" t="s">
        <v>416</v>
      </c>
      <c r="B265" s="18" t="s">
        <v>123</v>
      </c>
      <c r="C265" s="22"/>
      <c r="D265" s="20">
        <v>250000</v>
      </c>
      <c r="E265" s="21">
        <v>1</v>
      </c>
      <c r="F265" s="20">
        <f t="shared" si="2"/>
        <v>0</v>
      </c>
      <c r="G265" s="18" t="s">
        <v>86</v>
      </c>
      <c r="H265" s="18" t="s">
        <v>123</v>
      </c>
    </row>
    <row r="266" spans="1:8" ht="16" x14ac:dyDescent="0.2">
      <c r="A266" s="18" t="s">
        <v>417</v>
      </c>
      <c r="B266" s="18" t="s">
        <v>91</v>
      </c>
      <c r="C266" s="19" t="s">
        <v>211</v>
      </c>
      <c r="D266" s="20">
        <v>1250000</v>
      </c>
      <c r="E266" s="21">
        <v>1</v>
      </c>
      <c r="F266" s="20">
        <f t="shared" si="2"/>
        <v>0</v>
      </c>
      <c r="G266" s="18" t="s">
        <v>108</v>
      </c>
      <c r="H266" s="22"/>
    </row>
    <row r="267" spans="1:8" ht="13" x14ac:dyDescent="0.15">
      <c r="A267" s="18" t="s">
        <v>418</v>
      </c>
      <c r="B267" s="18" t="s">
        <v>27</v>
      </c>
      <c r="C267" s="18"/>
      <c r="D267" s="20">
        <v>500</v>
      </c>
      <c r="E267" s="21">
        <v>1</v>
      </c>
      <c r="F267" s="20">
        <f t="shared" si="2"/>
        <v>0</v>
      </c>
      <c r="G267" s="18" t="s">
        <v>100</v>
      </c>
      <c r="H267" s="18" t="s">
        <v>123</v>
      </c>
    </row>
    <row r="268" spans="1:8" ht="16" x14ac:dyDescent="0.2">
      <c r="A268" s="18" t="s">
        <v>419</v>
      </c>
      <c r="B268" s="18" t="s">
        <v>27</v>
      </c>
      <c r="C268" s="22"/>
      <c r="D268" s="20">
        <v>41576</v>
      </c>
      <c r="E268" s="21">
        <v>1</v>
      </c>
      <c r="F268" s="20">
        <f t="shared" si="2"/>
        <v>0</v>
      </c>
      <c r="G268" s="18" t="s">
        <v>97</v>
      </c>
      <c r="H268" s="18" t="s">
        <v>87</v>
      </c>
    </row>
    <row r="269" spans="1:8" ht="16" x14ac:dyDescent="0.2">
      <c r="A269" s="18" t="s">
        <v>420</v>
      </c>
      <c r="B269" s="18" t="s">
        <v>27</v>
      </c>
      <c r="C269" s="22"/>
      <c r="D269" s="20">
        <v>300000</v>
      </c>
      <c r="E269" s="21">
        <v>1</v>
      </c>
      <c r="F269" s="20">
        <f t="shared" si="2"/>
        <v>0</v>
      </c>
      <c r="G269" s="18" t="s">
        <v>86</v>
      </c>
      <c r="H269" s="18" t="s">
        <v>87</v>
      </c>
    </row>
    <row r="270" spans="1:8" ht="16" x14ac:dyDescent="0.2">
      <c r="A270" s="18" t="s">
        <v>421</v>
      </c>
      <c r="B270" s="18" t="s">
        <v>27</v>
      </c>
      <c r="C270" s="22"/>
      <c r="D270" s="20">
        <v>400000</v>
      </c>
      <c r="E270" s="21">
        <v>1</v>
      </c>
      <c r="F270" s="20">
        <f t="shared" si="2"/>
        <v>0</v>
      </c>
      <c r="G270" s="18" t="s">
        <v>86</v>
      </c>
      <c r="H270" s="18" t="s">
        <v>89</v>
      </c>
    </row>
    <row r="271" spans="1:8" ht="16" x14ac:dyDescent="0.2">
      <c r="A271" s="18" t="s">
        <v>422</v>
      </c>
      <c r="B271" s="18" t="s">
        <v>91</v>
      </c>
      <c r="C271" s="22"/>
      <c r="D271" s="20">
        <v>25</v>
      </c>
      <c r="E271" s="21">
        <v>1</v>
      </c>
      <c r="F271" s="20">
        <f t="shared" si="2"/>
        <v>0</v>
      </c>
      <c r="G271" s="18" t="s">
        <v>108</v>
      </c>
      <c r="H271" s="18" t="s">
        <v>93</v>
      </c>
    </row>
    <row r="272" spans="1:8" ht="13" x14ac:dyDescent="0.15">
      <c r="A272" s="18" t="s">
        <v>423</v>
      </c>
      <c r="B272" s="18" t="s">
        <v>91</v>
      </c>
      <c r="C272" s="19" t="s">
        <v>150</v>
      </c>
      <c r="D272" s="20">
        <v>850000</v>
      </c>
      <c r="E272" s="21">
        <v>1</v>
      </c>
      <c r="F272" s="20">
        <f t="shared" si="2"/>
        <v>0</v>
      </c>
      <c r="G272" s="18" t="s">
        <v>108</v>
      </c>
      <c r="H272" s="18" t="s">
        <v>112</v>
      </c>
    </row>
    <row r="273" spans="1:8" ht="16" x14ac:dyDescent="0.2">
      <c r="A273" s="18" t="s">
        <v>424</v>
      </c>
      <c r="B273" s="18" t="s">
        <v>91</v>
      </c>
      <c r="C273" s="19" t="s">
        <v>425</v>
      </c>
      <c r="D273" s="20">
        <v>15000000</v>
      </c>
      <c r="E273" s="21">
        <v>0.95</v>
      </c>
      <c r="F273" s="20">
        <f t="shared" si="2"/>
        <v>750000.0000000007</v>
      </c>
      <c r="G273" s="18" t="s">
        <v>86</v>
      </c>
      <c r="H273" s="22"/>
    </row>
    <row r="274" spans="1:8" ht="16" x14ac:dyDescent="0.2">
      <c r="A274" s="18" t="s">
        <v>426</v>
      </c>
      <c r="B274" s="18" t="s">
        <v>96</v>
      </c>
      <c r="C274" s="22"/>
      <c r="D274" s="20">
        <v>5000000</v>
      </c>
      <c r="E274" s="21">
        <v>0.9</v>
      </c>
      <c r="F274" s="20">
        <f t="shared" si="2"/>
        <v>499999.99999999988</v>
      </c>
      <c r="G274" s="18" t="s">
        <v>97</v>
      </c>
      <c r="H274" s="22"/>
    </row>
    <row r="275" spans="1:8" ht="16" x14ac:dyDescent="0.2">
      <c r="A275" s="18" t="s">
        <v>427</v>
      </c>
      <c r="B275" s="18" t="s">
        <v>96</v>
      </c>
      <c r="C275" s="22"/>
      <c r="D275" s="20">
        <v>2500000</v>
      </c>
      <c r="E275" s="21">
        <v>0.9</v>
      </c>
      <c r="F275" s="20">
        <f t="shared" si="2"/>
        <v>249999.99999999994</v>
      </c>
      <c r="G275" s="18" t="s">
        <v>97</v>
      </c>
      <c r="H275" s="22"/>
    </row>
    <row r="276" spans="1:8" ht="13" x14ac:dyDescent="0.15">
      <c r="A276" s="18" t="s">
        <v>428</v>
      </c>
      <c r="B276" s="18" t="s">
        <v>91</v>
      </c>
      <c r="C276" s="19" t="s">
        <v>286</v>
      </c>
      <c r="D276" s="20">
        <v>599985</v>
      </c>
      <c r="E276" s="21">
        <v>1</v>
      </c>
      <c r="F276" s="20">
        <f t="shared" si="2"/>
        <v>0</v>
      </c>
      <c r="G276" s="18" t="s">
        <v>97</v>
      </c>
      <c r="H276" s="18" t="s">
        <v>93</v>
      </c>
    </row>
    <row r="277" spans="1:8" ht="13" x14ac:dyDescent="0.15">
      <c r="A277" s="18" t="s">
        <v>429</v>
      </c>
      <c r="B277" s="18" t="s">
        <v>91</v>
      </c>
      <c r="C277" s="19" t="s">
        <v>430</v>
      </c>
      <c r="D277" s="20">
        <v>99999843</v>
      </c>
      <c r="E277" s="25">
        <f>1-96.2501511127372%</f>
        <v>3.7498488872627966E-2</v>
      </c>
      <c r="F277" s="20">
        <f t="shared" si="2"/>
        <v>96249999.999999955</v>
      </c>
      <c r="G277" s="18" t="s">
        <v>100</v>
      </c>
      <c r="H277" s="18" t="s">
        <v>93</v>
      </c>
    </row>
    <row r="278" spans="1:8" ht="13" x14ac:dyDescent="0.15">
      <c r="A278" s="18" t="s">
        <v>431</v>
      </c>
      <c r="B278" s="18" t="s">
        <v>123</v>
      </c>
      <c r="C278" s="18"/>
      <c r="D278" s="20">
        <v>11316</v>
      </c>
      <c r="E278" s="21">
        <v>1</v>
      </c>
      <c r="F278" s="20">
        <f t="shared" si="2"/>
        <v>0</v>
      </c>
      <c r="G278" s="18" t="s">
        <v>108</v>
      </c>
      <c r="H278" s="18" t="s">
        <v>123</v>
      </c>
    </row>
    <row r="279" spans="1:8" ht="16" x14ac:dyDescent="0.2">
      <c r="A279" s="18" t="s">
        <v>432</v>
      </c>
      <c r="B279" s="18" t="s">
        <v>91</v>
      </c>
      <c r="C279" s="22"/>
      <c r="D279" s="20">
        <v>4000001</v>
      </c>
      <c r="E279" s="21">
        <v>0.9</v>
      </c>
      <c r="F279" s="20">
        <f t="shared" si="2"/>
        <v>400000.09999999992</v>
      </c>
      <c r="G279" s="18" t="s">
        <v>97</v>
      </c>
      <c r="H279" s="22"/>
    </row>
    <row r="280" spans="1:8" ht="13" x14ac:dyDescent="0.15">
      <c r="A280" s="18" t="s">
        <v>433</v>
      </c>
      <c r="B280" s="18" t="s">
        <v>91</v>
      </c>
      <c r="C280" s="19" t="s">
        <v>148</v>
      </c>
      <c r="D280" s="20">
        <v>100000</v>
      </c>
      <c r="E280" s="21">
        <v>1</v>
      </c>
      <c r="F280" s="20">
        <f t="shared" si="2"/>
        <v>0</v>
      </c>
      <c r="G280" s="18" t="s">
        <v>108</v>
      </c>
      <c r="H280" s="18" t="s">
        <v>112</v>
      </c>
    </row>
    <row r="281" spans="1:8" ht="16" x14ac:dyDescent="0.2">
      <c r="A281" s="18" t="s">
        <v>434</v>
      </c>
      <c r="B281" s="18" t="s">
        <v>27</v>
      </c>
      <c r="C281" s="22"/>
      <c r="D281" s="20">
        <v>30000000</v>
      </c>
      <c r="E281" s="21">
        <v>1</v>
      </c>
      <c r="F281" s="20">
        <f t="shared" si="2"/>
        <v>0</v>
      </c>
      <c r="G281" s="18" t="s">
        <v>86</v>
      </c>
      <c r="H281" s="18" t="s">
        <v>87</v>
      </c>
    </row>
    <row r="282" spans="1:8" ht="16" x14ac:dyDescent="0.2">
      <c r="A282" s="18" t="s">
        <v>435</v>
      </c>
      <c r="B282" s="18" t="s">
        <v>27</v>
      </c>
      <c r="C282" s="22"/>
      <c r="D282" s="20">
        <v>50000000</v>
      </c>
      <c r="E282" s="21">
        <v>1</v>
      </c>
      <c r="F282" s="20">
        <f t="shared" si="2"/>
        <v>0</v>
      </c>
      <c r="G282" s="18" t="s">
        <v>108</v>
      </c>
      <c r="H282" s="18" t="s">
        <v>87</v>
      </c>
    </row>
    <row r="283" spans="1:8" ht="13" x14ac:dyDescent="0.15">
      <c r="A283" s="18" t="s">
        <v>436</v>
      </c>
      <c r="B283" s="18" t="s">
        <v>91</v>
      </c>
      <c r="C283" s="19" t="s">
        <v>185</v>
      </c>
      <c r="D283" s="20">
        <v>250000</v>
      </c>
      <c r="E283" s="21">
        <v>1</v>
      </c>
      <c r="F283" s="20">
        <f t="shared" si="2"/>
        <v>0</v>
      </c>
      <c r="G283" s="18" t="s">
        <v>86</v>
      </c>
      <c r="H283" s="18" t="s">
        <v>112</v>
      </c>
    </row>
    <row r="284" spans="1:8" ht="16" x14ac:dyDescent="0.2">
      <c r="A284" s="18" t="s">
        <v>437</v>
      </c>
      <c r="B284" s="18" t="s">
        <v>27</v>
      </c>
      <c r="C284" s="22"/>
      <c r="D284" s="20">
        <v>2000000</v>
      </c>
      <c r="E284" s="21">
        <v>1</v>
      </c>
      <c r="F284" s="20">
        <f t="shared" si="2"/>
        <v>0</v>
      </c>
      <c r="G284" s="18" t="s">
        <v>86</v>
      </c>
      <c r="H284" s="22"/>
    </row>
    <row r="285" spans="1:8" ht="16" x14ac:dyDescent="0.2">
      <c r="A285" s="18" t="s">
        <v>438</v>
      </c>
      <c r="B285" s="18" t="s">
        <v>91</v>
      </c>
      <c r="C285" s="19" t="s">
        <v>85</v>
      </c>
      <c r="D285" s="20">
        <v>1000000</v>
      </c>
      <c r="E285" s="21">
        <v>1</v>
      </c>
      <c r="F285" s="20">
        <f t="shared" si="2"/>
        <v>0</v>
      </c>
      <c r="G285" s="18" t="s">
        <v>108</v>
      </c>
      <c r="H285" s="22"/>
    </row>
    <row r="286" spans="1:8" ht="13" x14ac:dyDescent="0.15">
      <c r="A286" s="18" t="s">
        <v>439</v>
      </c>
      <c r="B286" s="18" t="s">
        <v>27</v>
      </c>
      <c r="C286" s="19" t="s">
        <v>185</v>
      </c>
      <c r="D286" s="20">
        <v>1000000</v>
      </c>
      <c r="E286" s="21">
        <v>1</v>
      </c>
      <c r="F286" s="20">
        <f t="shared" si="2"/>
        <v>0</v>
      </c>
      <c r="G286" s="18" t="s">
        <v>86</v>
      </c>
      <c r="H286" s="18" t="s">
        <v>89</v>
      </c>
    </row>
    <row r="287" spans="1:8" ht="16" x14ac:dyDescent="0.2">
      <c r="A287" s="18" t="s">
        <v>440</v>
      </c>
      <c r="B287" s="18" t="s">
        <v>96</v>
      </c>
      <c r="C287" s="22"/>
      <c r="D287" s="20">
        <v>250000</v>
      </c>
      <c r="E287" s="21">
        <v>1</v>
      </c>
      <c r="F287" s="20">
        <f t="shared" si="2"/>
        <v>0</v>
      </c>
      <c r="G287" s="18" t="s">
        <v>97</v>
      </c>
      <c r="H287" s="22"/>
    </row>
    <row r="288" spans="1:8" ht="16" x14ac:dyDescent="0.2">
      <c r="A288" s="18" t="s">
        <v>441</v>
      </c>
      <c r="B288" s="18" t="s">
        <v>91</v>
      </c>
      <c r="C288" s="19" t="s">
        <v>150</v>
      </c>
      <c r="D288" s="20">
        <v>5000000</v>
      </c>
      <c r="E288" s="21">
        <v>1</v>
      </c>
      <c r="F288" s="20">
        <f t="shared" si="2"/>
        <v>0</v>
      </c>
      <c r="G288" s="18" t="s">
        <v>86</v>
      </c>
      <c r="H288" s="22"/>
    </row>
    <row r="289" spans="1:8" ht="16" x14ac:dyDescent="0.2">
      <c r="A289" s="18" t="s">
        <v>442</v>
      </c>
      <c r="B289" s="18" t="s">
        <v>91</v>
      </c>
      <c r="C289" s="19" t="s">
        <v>430</v>
      </c>
      <c r="D289" s="20">
        <v>15000000</v>
      </c>
      <c r="E289" s="21">
        <v>0.9</v>
      </c>
      <c r="F289" s="20">
        <f t="shared" si="2"/>
        <v>1499999.9999999998</v>
      </c>
      <c r="G289" s="18" t="s">
        <v>97</v>
      </c>
      <c r="H289" s="22"/>
    </row>
    <row r="290" spans="1:8" ht="16" x14ac:dyDescent="0.2">
      <c r="A290" s="18" t="s">
        <v>443</v>
      </c>
      <c r="B290" s="18" t="s">
        <v>27</v>
      </c>
      <c r="C290" s="18"/>
      <c r="D290" s="20">
        <v>50000</v>
      </c>
      <c r="E290" s="21">
        <v>1</v>
      </c>
      <c r="F290" s="20">
        <f t="shared" si="2"/>
        <v>0</v>
      </c>
      <c r="G290" s="18" t="s">
        <v>86</v>
      </c>
      <c r="H290" s="22"/>
    </row>
    <row r="291" spans="1:8" ht="16" x14ac:dyDescent="0.2">
      <c r="A291" s="18" t="s">
        <v>444</v>
      </c>
      <c r="B291" s="18" t="s">
        <v>27</v>
      </c>
      <c r="C291" s="18"/>
      <c r="D291" s="20">
        <v>200000</v>
      </c>
      <c r="E291" s="21">
        <v>1</v>
      </c>
      <c r="F291" s="20">
        <f t="shared" si="2"/>
        <v>0</v>
      </c>
      <c r="G291" s="18" t="s">
        <v>86</v>
      </c>
      <c r="H291" s="22"/>
    </row>
    <row r="292" spans="1:8" ht="16" x14ac:dyDescent="0.2">
      <c r="A292" s="18" t="s">
        <v>445</v>
      </c>
      <c r="B292" s="18" t="s">
        <v>27</v>
      </c>
      <c r="C292" s="22"/>
      <c r="D292" s="20">
        <v>300000</v>
      </c>
      <c r="E292" s="21">
        <v>1</v>
      </c>
      <c r="F292" s="20">
        <f t="shared" si="2"/>
        <v>0</v>
      </c>
      <c r="G292" s="18" t="s">
        <v>86</v>
      </c>
      <c r="H292" s="18" t="s">
        <v>89</v>
      </c>
    </row>
    <row r="293" spans="1:8" ht="16" x14ac:dyDescent="0.2">
      <c r="A293" s="18" t="s">
        <v>446</v>
      </c>
      <c r="B293" s="18" t="s">
        <v>27</v>
      </c>
      <c r="C293" s="22"/>
      <c r="D293" s="20">
        <v>500000</v>
      </c>
      <c r="E293" s="21">
        <v>1</v>
      </c>
      <c r="F293" s="20">
        <f t="shared" si="2"/>
        <v>0</v>
      </c>
      <c r="G293" s="18" t="s">
        <v>86</v>
      </c>
      <c r="H293" s="18" t="s">
        <v>89</v>
      </c>
    </row>
    <row r="294" spans="1:8" ht="16" x14ac:dyDescent="0.2">
      <c r="A294" s="18" t="s">
        <v>447</v>
      </c>
      <c r="B294" s="18" t="s">
        <v>27</v>
      </c>
      <c r="C294" s="22"/>
      <c r="D294" s="20">
        <v>1000000</v>
      </c>
      <c r="E294" s="21">
        <v>1</v>
      </c>
      <c r="F294" s="20">
        <f t="shared" si="2"/>
        <v>0</v>
      </c>
      <c r="G294" s="18" t="s">
        <v>86</v>
      </c>
      <c r="H294" s="18" t="s">
        <v>89</v>
      </c>
    </row>
    <row r="295" spans="1:8" ht="16" x14ac:dyDescent="0.2">
      <c r="A295" s="18" t="s">
        <v>448</v>
      </c>
      <c r="B295" s="18" t="s">
        <v>91</v>
      </c>
      <c r="C295" s="19" t="s">
        <v>192</v>
      </c>
      <c r="D295" s="20">
        <v>2499971</v>
      </c>
      <c r="E295" s="21">
        <v>1</v>
      </c>
      <c r="F295" s="20">
        <f t="shared" si="2"/>
        <v>0</v>
      </c>
      <c r="G295" s="18" t="s">
        <v>97</v>
      </c>
      <c r="H295" s="22"/>
    </row>
    <row r="296" spans="1:8" ht="16" x14ac:dyDescent="0.2">
      <c r="A296" s="18" t="s">
        <v>449</v>
      </c>
      <c r="B296" s="18" t="s">
        <v>450</v>
      </c>
      <c r="C296" s="22"/>
      <c r="D296" s="20">
        <v>6826000</v>
      </c>
      <c r="E296" s="21">
        <v>1</v>
      </c>
      <c r="F296" s="20">
        <f t="shared" si="2"/>
        <v>0</v>
      </c>
      <c r="G296" s="18" t="s">
        <v>86</v>
      </c>
      <c r="H296" s="22"/>
    </row>
    <row r="297" spans="1:8" ht="16" x14ac:dyDescent="0.2">
      <c r="A297" s="18" t="s">
        <v>451</v>
      </c>
      <c r="B297" s="18" t="s">
        <v>91</v>
      </c>
      <c r="C297" s="19" t="s">
        <v>452</v>
      </c>
      <c r="D297" s="20">
        <v>5000000</v>
      </c>
      <c r="E297" s="21">
        <v>1</v>
      </c>
      <c r="F297" s="20">
        <f t="shared" si="2"/>
        <v>0</v>
      </c>
      <c r="G297" s="18" t="s">
        <v>86</v>
      </c>
      <c r="H297" s="22"/>
    </row>
    <row r="298" spans="1:8" ht="13" x14ac:dyDescent="0.15">
      <c r="A298" s="18" t="s">
        <v>453</v>
      </c>
      <c r="B298" s="18" t="s">
        <v>123</v>
      </c>
      <c r="C298" s="19" t="s">
        <v>185</v>
      </c>
      <c r="D298" s="20">
        <v>0</v>
      </c>
      <c r="E298" s="21">
        <v>1</v>
      </c>
      <c r="F298" s="20">
        <f t="shared" si="2"/>
        <v>0</v>
      </c>
      <c r="G298" s="18" t="s">
        <v>100</v>
      </c>
      <c r="H298" s="18" t="s">
        <v>123</v>
      </c>
    </row>
    <row r="299" spans="1:8" ht="13" x14ac:dyDescent="0.15">
      <c r="A299" s="18" t="s">
        <v>454</v>
      </c>
      <c r="B299" s="18" t="s">
        <v>91</v>
      </c>
      <c r="C299" s="19" t="s">
        <v>85</v>
      </c>
      <c r="D299" s="20">
        <v>600000</v>
      </c>
      <c r="E299" s="21">
        <v>1</v>
      </c>
      <c r="F299" s="20">
        <f t="shared" si="2"/>
        <v>0</v>
      </c>
      <c r="G299" s="18" t="s">
        <v>108</v>
      </c>
      <c r="H299" s="18" t="s">
        <v>112</v>
      </c>
    </row>
    <row r="300" spans="1:8" ht="16" x14ac:dyDescent="0.2">
      <c r="A300" s="18" t="s">
        <v>455</v>
      </c>
      <c r="B300" s="18" t="s">
        <v>96</v>
      </c>
      <c r="C300" s="22"/>
      <c r="D300" s="20">
        <v>2000000</v>
      </c>
      <c r="E300" s="21">
        <v>0.75</v>
      </c>
      <c r="F300" s="20">
        <f t="shared" si="2"/>
        <v>500000</v>
      </c>
      <c r="G300" s="18" t="s">
        <v>100</v>
      </c>
      <c r="H300" s="22"/>
    </row>
    <row r="301" spans="1:8" ht="16" x14ac:dyDescent="0.2">
      <c r="A301" s="18" t="s">
        <v>456</v>
      </c>
      <c r="B301" s="18" t="s">
        <v>91</v>
      </c>
      <c r="C301" s="22"/>
      <c r="D301" s="20">
        <v>250000</v>
      </c>
      <c r="E301" s="21">
        <v>1</v>
      </c>
      <c r="F301" s="20">
        <f t="shared" ref="F301:F474" si="3">D301*(1-E301)</f>
        <v>0</v>
      </c>
      <c r="G301" s="18" t="s">
        <v>86</v>
      </c>
      <c r="H301" s="18" t="s">
        <v>112</v>
      </c>
    </row>
    <row r="302" spans="1:8" ht="16" x14ac:dyDescent="0.2">
      <c r="A302" s="18" t="s">
        <v>457</v>
      </c>
      <c r="B302" s="18" t="s">
        <v>91</v>
      </c>
      <c r="C302" s="22"/>
      <c r="D302" s="20">
        <v>8999977</v>
      </c>
      <c r="E302" s="21">
        <v>1</v>
      </c>
      <c r="F302" s="20">
        <f t="shared" si="3"/>
        <v>0</v>
      </c>
      <c r="G302" s="18" t="s">
        <v>86</v>
      </c>
      <c r="H302" s="18" t="s">
        <v>93</v>
      </c>
    </row>
    <row r="303" spans="1:8" ht="16" x14ac:dyDescent="0.2">
      <c r="A303" s="18" t="s">
        <v>458</v>
      </c>
      <c r="B303" s="18" t="s">
        <v>96</v>
      </c>
      <c r="C303" s="22"/>
      <c r="D303" s="20">
        <v>20000000</v>
      </c>
      <c r="E303" s="21">
        <v>0.5</v>
      </c>
      <c r="F303" s="20">
        <f t="shared" si="3"/>
        <v>10000000</v>
      </c>
      <c r="G303" s="18" t="s">
        <v>86</v>
      </c>
      <c r="H303" s="22"/>
    </row>
    <row r="304" spans="1:8" ht="16" x14ac:dyDescent="0.2">
      <c r="A304" s="18" t="s">
        <v>459</v>
      </c>
      <c r="B304" s="18" t="s">
        <v>96</v>
      </c>
      <c r="C304" s="22"/>
      <c r="D304" s="20">
        <v>4967794</v>
      </c>
      <c r="E304" s="21">
        <v>0.75</v>
      </c>
      <c r="F304" s="20">
        <f t="shared" si="3"/>
        <v>1241948.5</v>
      </c>
      <c r="G304" s="18" t="s">
        <v>86</v>
      </c>
      <c r="H304" s="22"/>
    </row>
    <row r="305" spans="1:8" ht="16" x14ac:dyDescent="0.2">
      <c r="A305" s="18" t="s">
        <v>460</v>
      </c>
      <c r="B305" s="18" t="s">
        <v>27</v>
      </c>
      <c r="C305" s="22"/>
      <c r="D305" s="20">
        <v>500000</v>
      </c>
      <c r="E305" s="21">
        <v>1</v>
      </c>
      <c r="F305" s="20">
        <f t="shared" si="3"/>
        <v>0</v>
      </c>
      <c r="G305" s="18" t="s">
        <v>86</v>
      </c>
      <c r="H305" s="18" t="s">
        <v>123</v>
      </c>
    </row>
    <row r="306" spans="1:8" ht="16" x14ac:dyDescent="0.2">
      <c r="A306" s="18" t="s">
        <v>461</v>
      </c>
      <c r="B306" s="18" t="s">
        <v>27</v>
      </c>
      <c r="C306" s="22"/>
      <c r="D306" s="20">
        <v>250000</v>
      </c>
      <c r="E306" s="21">
        <v>1</v>
      </c>
      <c r="F306" s="20">
        <f t="shared" si="3"/>
        <v>0</v>
      </c>
      <c r="G306" s="18" t="s">
        <v>86</v>
      </c>
      <c r="H306" s="22"/>
    </row>
    <row r="307" spans="1:8" ht="16" x14ac:dyDescent="0.2">
      <c r="A307" s="18" t="s">
        <v>462</v>
      </c>
      <c r="B307" s="18" t="s">
        <v>27</v>
      </c>
      <c r="C307" s="22"/>
      <c r="D307" s="20">
        <v>200000</v>
      </c>
      <c r="E307" s="21">
        <v>1</v>
      </c>
      <c r="F307" s="20">
        <f t="shared" si="3"/>
        <v>0</v>
      </c>
      <c r="G307" s="18" t="s">
        <v>86</v>
      </c>
      <c r="H307" s="18" t="s">
        <v>87</v>
      </c>
    </row>
    <row r="308" spans="1:8" ht="16" x14ac:dyDescent="0.2">
      <c r="A308" s="18" t="s">
        <v>463</v>
      </c>
      <c r="B308" s="18" t="s">
        <v>91</v>
      </c>
      <c r="C308" s="19" t="s">
        <v>256</v>
      </c>
      <c r="D308" s="20">
        <v>4999995</v>
      </c>
      <c r="E308" s="21">
        <v>0.5</v>
      </c>
      <c r="F308" s="20">
        <f t="shared" si="3"/>
        <v>2499997.5</v>
      </c>
      <c r="G308" s="18" t="s">
        <v>86</v>
      </c>
      <c r="H308" s="22"/>
    </row>
    <row r="309" spans="1:8" ht="16" x14ac:dyDescent="0.2">
      <c r="A309" s="18" t="s">
        <v>464</v>
      </c>
      <c r="B309" s="18" t="s">
        <v>27</v>
      </c>
      <c r="C309" s="22"/>
      <c r="D309" s="20">
        <v>800000</v>
      </c>
      <c r="E309" s="21">
        <v>1</v>
      </c>
      <c r="F309" s="20">
        <f t="shared" si="3"/>
        <v>0</v>
      </c>
      <c r="G309" s="18" t="s">
        <v>86</v>
      </c>
      <c r="H309" s="18" t="s">
        <v>87</v>
      </c>
    </row>
    <row r="310" spans="1:8" ht="16" x14ac:dyDescent="0.2">
      <c r="A310" s="18" t="s">
        <v>465</v>
      </c>
      <c r="B310" s="18" t="s">
        <v>27</v>
      </c>
      <c r="C310" s="22"/>
      <c r="D310" s="20">
        <v>250000</v>
      </c>
      <c r="E310" s="21">
        <v>1</v>
      </c>
      <c r="F310" s="20">
        <f t="shared" si="3"/>
        <v>0</v>
      </c>
      <c r="G310" s="18" t="s">
        <v>86</v>
      </c>
      <c r="H310" s="18" t="s">
        <v>89</v>
      </c>
    </row>
    <row r="311" spans="1:8" ht="13" x14ac:dyDescent="0.15">
      <c r="A311" s="18" t="s">
        <v>466</v>
      </c>
      <c r="B311" s="18" t="s">
        <v>27</v>
      </c>
      <c r="C311" s="19" t="s">
        <v>150</v>
      </c>
      <c r="D311" s="20">
        <v>150000</v>
      </c>
      <c r="E311" s="21">
        <v>1</v>
      </c>
      <c r="F311" s="20">
        <f t="shared" si="3"/>
        <v>0</v>
      </c>
      <c r="G311" s="18" t="s">
        <v>86</v>
      </c>
      <c r="H311" s="18" t="s">
        <v>89</v>
      </c>
    </row>
    <row r="312" spans="1:8" ht="16" x14ac:dyDescent="0.2">
      <c r="A312" s="18" t="s">
        <v>467</v>
      </c>
      <c r="B312" s="18" t="s">
        <v>91</v>
      </c>
      <c r="C312" s="26">
        <v>5500000000</v>
      </c>
      <c r="D312" s="20">
        <v>113700000</v>
      </c>
      <c r="E312" s="21">
        <v>0.65</v>
      </c>
      <c r="F312" s="20">
        <f t="shared" si="3"/>
        <v>39795000</v>
      </c>
      <c r="G312" s="18" t="s">
        <v>86</v>
      </c>
      <c r="H312" s="22"/>
    </row>
    <row r="313" spans="1:8" ht="13" x14ac:dyDescent="0.15">
      <c r="A313" s="18" t="s">
        <v>468</v>
      </c>
      <c r="B313" s="18" t="s">
        <v>266</v>
      </c>
      <c r="C313" s="19" t="s">
        <v>211</v>
      </c>
      <c r="D313" s="20">
        <v>500000</v>
      </c>
      <c r="E313" s="21">
        <v>1</v>
      </c>
      <c r="F313" s="20">
        <f t="shared" si="3"/>
        <v>0</v>
      </c>
      <c r="G313" s="18" t="s">
        <v>86</v>
      </c>
      <c r="H313" s="18" t="s">
        <v>319</v>
      </c>
    </row>
    <row r="314" spans="1:8" ht="16" x14ac:dyDescent="0.2">
      <c r="A314" s="18" t="s">
        <v>469</v>
      </c>
      <c r="B314" s="18" t="s">
        <v>27</v>
      </c>
      <c r="C314" s="19" t="s">
        <v>380</v>
      </c>
      <c r="D314" s="20">
        <v>2000000</v>
      </c>
      <c r="E314" s="21">
        <v>1</v>
      </c>
      <c r="F314" s="20">
        <f t="shared" si="3"/>
        <v>0</v>
      </c>
      <c r="G314" s="18" t="s">
        <v>86</v>
      </c>
      <c r="H314" s="22"/>
    </row>
    <row r="315" spans="1:8" ht="16" x14ac:dyDescent="0.2">
      <c r="A315" s="18" t="s">
        <v>470</v>
      </c>
      <c r="B315" s="18" t="s">
        <v>27</v>
      </c>
      <c r="C315" s="22"/>
      <c r="D315" s="20">
        <v>50000000</v>
      </c>
      <c r="E315" s="21">
        <v>1</v>
      </c>
      <c r="F315" s="20">
        <f t="shared" si="3"/>
        <v>0</v>
      </c>
      <c r="G315" s="18" t="s">
        <v>86</v>
      </c>
      <c r="H315" s="22"/>
    </row>
    <row r="316" spans="1:8" ht="16" x14ac:dyDescent="0.2">
      <c r="A316" s="18" t="s">
        <v>471</v>
      </c>
      <c r="B316" s="18" t="s">
        <v>27</v>
      </c>
      <c r="C316" s="22"/>
      <c r="D316" s="20">
        <v>300000</v>
      </c>
      <c r="E316" s="21">
        <v>1</v>
      </c>
      <c r="F316" s="20">
        <f t="shared" si="3"/>
        <v>0</v>
      </c>
      <c r="G316" s="18" t="s">
        <v>86</v>
      </c>
      <c r="H316" s="22"/>
    </row>
    <row r="317" spans="1:8" ht="16" x14ac:dyDescent="0.2">
      <c r="A317" s="18" t="s">
        <v>472</v>
      </c>
      <c r="B317" s="18" t="s">
        <v>27</v>
      </c>
      <c r="C317" s="22"/>
      <c r="D317" s="20">
        <v>100000</v>
      </c>
      <c r="E317" s="21">
        <v>1</v>
      </c>
      <c r="F317" s="20">
        <f t="shared" si="3"/>
        <v>0</v>
      </c>
      <c r="G317" s="18" t="s">
        <v>86</v>
      </c>
      <c r="H317" s="22"/>
    </row>
    <row r="318" spans="1:8" ht="13" x14ac:dyDescent="0.15">
      <c r="A318" s="18" t="s">
        <v>473</v>
      </c>
      <c r="B318" s="18" t="s">
        <v>91</v>
      </c>
      <c r="C318" s="19" t="s">
        <v>167</v>
      </c>
      <c r="D318" s="20">
        <v>350000</v>
      </c>
      <c r="E318" s="21">
        <v>1</v>
      </c>
      <c r="F318" s="20">
        <f t="shared" si="3"/>
        <v>0</v>
      </c>
      <c r="G318" s="18" t="s">
        <v>100</v>
      </c>
      <c r="H318" s="18" t="s">
        <v>112</v>
      </c>
    </row>
    <row r="319" spans="1:8" ht="16" x14ac:dyDescent="0.2">
      <c r="A319" s="18" t="s">
        <v>473</v>
      </c>
      <c r="B319" s="18" t="s">
        <v>123</v>
      </c>
      <c r="C319" s="22"/>
      <c r="D319" s="20">
        <v>500</v>
      </c>
      <c r="E319" s="21">
        <v>1</v>
      </c>
      <c r="F319" s="20">
        <f t="shared" si="3"/>
        <v>0</v>
      </c>
      <c r="G319" s="18" t="s">
        <v>100</v>
      </c>
      <c r="H319" s="18" t="s">
        <v>123</v>
      </c>
    </row>
    <row r="320" spans="1:8" ht="16" x14ac:dyDescent="0.2">
      <c r="A320" s="18" t="s">
        <v>474</v>
      </c>
      <c r="B320" s="18" t="s">
        <v>27</v>
      </c>
      <c r="C320" s="22"/>
      <c r="D320" s="20">
        <v>33400000</v>
      </c>
      <c r="E320" s="21">
        <v>1</v>
      </c>
      <c r="F320" s="20">
        <f t="shared" si="3"/>
        <v>0</v>
      </c>
      <c r="G320" s="18" t="s">
        <v>86</v>
      </c>
      <c r="H320" s="18" t="s">
        <v>475</v>
      </c>
    </row>
    <row r="321" spans="1:8" ht="16" x14ac:dyDescent="0.2">
      <c r="A321" s="18" t="s">
        <v>476</v>
      </c>
      <c r="B321" s="18" t="s">
        <v>91</v>
      </c>
      <c r="C321" s="19" t="s">
        <v>196</v>
      </c>
      <c r="D321" s="20">
        <v>2500000</v>
      </c>
      <c r="E321" s="21">
        <v>1</v>
      </c>
      <c r="F321" s="20">
        <f t="shared" si="3"/>
        <v>0</v>
      </c>
      <c r="G321" s="18" t="s">
        <v>97</v>
      </c>
      <c r="H321" s="22"/>
    </row>
    <row r="322" spans="1:8" ht="13" x14ac:dyDescent="0.15">
      <c r="A322" s="18" t="s">
        <v>477</v>
      </c>
      <c r="B322" s="18" t="s">
        <v>27</v>
      </c>
      <c r="C322" s="18"/>
      <c r="D322" s="20">
        <v>250000</v>
      </c>
      <c r="E322" s="21">
        <v>1</v>
      </c>
      <c r="F322" s="20">
        <f t="shared" si="3"/>
        <v>0</v>
      </c>
      <c r="G322" s="18" t="s">
        <v>86</v>
      </c>
      <c r="H322" s="18" t="s">
        <v>89</v>
      </c>
    </row>
    <row r="323" spans="1:8" ht="16" x14ac:dyDescent="0.2">
      <c r="A323" s="18" t="s">
        <v>478</v>
      </c>
      <c r="B323" s="18" t="s">
        <v>27</v>
      </c>
      <c r="C323" s="19" t="s">
        <v>479</v>
      </c>
      <c r="D323" s="20">
        <v>1100000</v>
      </c>
      <c r="E323" s="21">
        <v>1</v>
      </c>
      <c r="F323" s="20">
        <f t="shared" si="3"/>
        <v>0</v>
      </c>
      <c r="G323" s="22"/>
      <c r="H323" s="22"/>
    </row>
    <row r="324" spans="1:8" ht="16" x14ac:dyDescent="0.2">
      <c r="A324" s="18" t="s">
        <v>480</v>
      </c>
      <c r="B324" s="18" t="s">
        <v>27</v>
      </c>
      <c r="C324" s="18"/>
      <c r="D324" s="20">
        <v>3075000</v>
      </c>
      <c r="E324" s="21">
        <v>1</v>
      </c>
      <c r="F324" s="20">
        <f t="shared" si="3"/>
        <v>0</v>
      </c>
      <c r="G324" s="18" t="s">
        <v>86</v>
      </c>
      <c r="H324" s="22"/>
    </row>
    <row r="325" spans="1:8" ht="16" x14ac:dyDescent="0.2">
      <c r="A325" s="18" t="s">
        <v>481</v>
      </c>
      <c r="B325" s="18" t="s">
        <v>96</v>
      </c>
      <c r="C325" s="22"/>
      <c r="D325" s="20">
        <v>250000</v>
      </c>
      <c r="E325" s="21">
        <v>1</v>
      </c>
      <c r="F325" s="20">
        <f t="shared" si="3"/>
        <v>0</v>
      </c>
      <c r="G325" s="18" t="s">
        <v>108</v>
      </c>
      <c r="H325" s="22"/>
    </row>
    <row r="326" spans="1:8" ht="13" x14ac:dyDescent="0.15">
      <c r="A326" s="18" t="s">
        <v>482</v>
      </c>
      <c r="B326" s="18" t="s">
        <v>91</v>
      </c>
      <c r="C326" s="19" t="s">
        <v>209</v>
      </c>
      <c r="D326" s="20">
        <v>499998</v>
      </c>
      <c r="E326" s="21">
        <v>1</v>
      </c>
      <c r="F326" s="20">
        <f t="shared" si="3"/>
        <v>0</v>
      </c>
      <c r="G326" s="18" t="s">
        <v>97</v>
      </c>
      <c r="H326" s="18" t="s">
        <v>112</v>
      </c>
    </row>
    <row r="327" spans="1:8" ht="16" x14ac:dyDescent="0.2">
      <c r="A327" s="18" t="s">
        <v>483</v>
      </c>
      <c r="B327" s="18" t="s">
        <v>123</v>
      </c>
      <c r="C327" s="22"/>
      <c r="D327" s="20">
        <v>500</v>
      </c>
      <c r="E327" s="21">
        <v>1</v>
      </c>
      <c r="F327" s="20">
        <f t="shared" si="3"/>
        <v>0</v>
      </c>
      <c r="G327" s="18" t="s">
        <v>97</v>
      </c>
      <c r="H327" s="18" t="s">
        <v>123</v>
      </c>
    </row>
    <row r="328" spans="1:8" ht="16" x14ac:dyDescent="0.2">
      <c r="A328" s="18" t="s">
        <v>484</v>
      </c>
      <c r="B328" s="18" t="s">
        <v>96</v>
      </c>
      <c r="C328" s="22"/>
      <c r="D328" s="20">
        <v>1000000</v>
      </c>
      <c r="E328" s="21">
        <v>0.7</v>
      </c>
      <c r="F328" s="20">
        <f t="shared" si="3"/>
        <v>300000.00000000006</v>
      </c>
      <c r="G328" s="18" t="s">
        <v>86</v>
      </c>
      <c r="H328" s="22"/>
    </row>
    <row r="329" spans="1:8" ht="16" x14ac:dyDescent="0.2">
      <c r="A329" s="18" t="s">
        <v>485</v>
      </c>
      <c r="B329" s="18" t="s">
        <v>27</v>
      </c>
      <c r="C329" s="22"/>
      <c r="D329" s="20">
        <v>150000</v>
      </c>
      <c r="E329" s="21">
        <v>1</v>
      </c>
      <c r="F329" s="20">
        <f t="shared" si="3"/>
        <v>0</v>
      </c>
      <c r="G329" s="18" t="s">
        <v>86</v>
      </c>
      <c r="H329" s="18" t="s">
        <v>89</v>
      </c>
    </row>
    <row r="330" spans="1:8" ht="16" x14ac:dyDescent="0.2">
      <c r="A330" s="18" t="s">
        <v>486</v>
      </c>
      <c r="B330" s="18" t="s">
        <v>27</v>
      </c>
      <c r="C330" s="22"/>
      <c r="D330" s="20">
        <v>200000</v>
      </c>
      <c r="E330" s="21">
        <v>1</v>
      </c>
      <c r="F330" s="20">
        <f t="shared" si="3"/>
        <v>0</v>
      </c>
      <c r="G330" s="18" t="s">
        <v>86</v>
      </c>
      <c r="H330" s="18" t="s">
        <v>87</v>
      </c>
    </row>
    <row r="331" spans="1:8" ht="16" x14ac:dyDescent="0.2">
      <c r="A331" s="18" t="s">
        <v>487</v>
      </c>
      <c r="B331" s="18" t="s">
        <v>166</v>
      </c>
      <c r="C331" s="19" t="s">
        <v>488</v>
      </c>
      <c r="D331" s="20">
        <v>5000000</v>
      </c>
      <c r="E331" s="21">
        <v>1</v>
      </c>
      <c r="F331" s="20">
        <f t="shared" si="3"/>
        <v>0</v>
      </c>
      <c r="G331" s="18" t="s">
        <v>489</v>
      </c>
      <c r="H331" s="22"/>
    </row>
    <row r="332" spans="1:8" ht="16" x14ac:dyDescent="0.2">
      <c r="A332" s="18" t="s">
        <v>490</v>
      </c>
      <c r="B332" s="18" t="s">
        <v>91</v>
      </c>
      <c r="C332" s="19" t="s">
        <v>363</v>
      </c>
      <c r="D332" s="20">
        <v>1800000</v>
      </c>
      <c r="E332" s="21">
        <v>1</v>
      </c>
      <c r="F332" s="20">
        <f t="shared" si="3"/>
        <v>0</v>
      </c>
      <c r="G332" s="18" t="s">
        <v>108</v>
      </c>
      <c r="H332" s="22"/>
    </row>
    <row r="333" spans="1:8" ht="16" x14ac:dyDescent="0.2">
      <c r="A333" s="18" t="s">
        <v>491</v>
      </c>
      <c r="B333" s="18" t="s">
        <v>180</v>
      </c>
      <c r="C333" s="19" t="s">
        <v>492</v>
      </c>
      <c r="D333" s="20">
        <v>16000000</v>
      </c>
      <c r="E333" s="21">
        <v>1</v>
      </c>
      <c r="F333" s="20">
        <f t="shared" si="3"/>
        <v>0</v>
      </c>
      <c r="G333" s="22"/>
      <c r="H333" s="22"/>
    </row>
    <row r="334" spans="1:8" ht="16" x14ac:dyDescent="0.2">
      <c r="A334" s="18" t="s">
        <v>493</v>
      </c>
      <c r="B334" s="18" t="s">
        <v>27</v>
      </c>
      <c r="C334" s="22"/>
      <c r="D334" s="20">
        <v>1000000</v>
      </c>
      <c r="E334" s="21">
        <v>1</v>
      </c>
      <c r="F334" s="20">
        <f t="shared" si="3"/>
        <v>0</v>
      </c>
      <c r="G334" s="18" t="s">
        <v>86</v>
      </c>
      <c r="H334" s="18" t="s">
        <v>475</v>
      </c>
    </row>
    <row r="335" spans="1:8" ht="16" x14ac:dyDescent="0.2">
      <c r="A335" s="18" t="s">
        <v>494</v>
      </c>
      <c r="B335" s="18" t="s">
        <v>91</v>
      </c>
      <c r="C335" s="22"/>
      <c r="D335" s="20">
        <v>90000</v>
      </c>
      <c r="E335" s="21">
        <v>1</v>
      </c>
      <c r="F335" s="20">
        <f t="shared" si="3"/>
        <v>0</v>
      </c>
      <c r="G335" s="18" t="s">
        <v>108</v>
      </c>
      <c r="H335" s="18" t="s">
        <v>112</v>
      </c>
    </row>
    <row r="336" spans="1:8" ht="16" x14ac:dyDescent="0.2">
      <c r="A336" s="18" t="s">
        <v>495</v>
      </c>
      <c r="B336" s="18" t="s">
        <v>91</v>
      </c>
      <c r="C336" s="22"/>
      <c r="D336" s="20">
        <v>140000</v>
      </c>
      <c r="E336" s="21">
        <v>1</v>
      </c>
      <c r="F336" s="20">
        <f t="shared" si="3"/>
        <v>0</v>
      </c>
      <c r="G336" s="18" t="s">
        <v>97</v>
      </c>
      <c r="H336" s="18" t="s">
        <v>112</v>
      </c>
    </row>
    <row r="337" spans="1:8" ht="13" x14ac:dyDescent="0.15">
      <c r="A337" s="18" t="s">
        <v>496</v>
      </c>
      <c r="B337" s="18" t="s">
        <v>91</v>
      </c>
      <c r="C337" s="19" t="s">
        <v>497</v>
      </c>
      <c r="D337" s="20">
        <v>500000</v>
      </c>
      <c r="E337" s="21">
        <v>1</v>
      </c>
      <c r="F337" s="20">
        <f t="shared" si="3"/>
        <v>0</v>
      </c>
      <c r="G337" s="18" t="s">
        <v>86</v>
      </c>
      <c r="H337" s="18" t="s">
        <v>112</v>
      </c>
    </row>
    <row r="338" spans="1:8" ht="16" x14ac:dyDescent="0.2">
      <c r="A338" s="18" t="s">
        <v>498</v>
      </c>
      <c r="B338" s="18" t="s">
        <v>91</v>
      </c>
      <c r="C338" s="22"/>
      <c r="D338" s="20">
        <v>10000000</v>
      </c>
      <c r="E338" s="21">
        <v>1</v>
      </c>
      <c r="F338" s="20">
        <f t="shared" si="3"/>
        <v>0</v>
      </c>
      <c r="G338" s="18" t="s">
        <v>97</v>
      </c>
      <c r="H338" s="22"/>
    </row>
    <row r="339" spans="1:8" ht="16" x14ac:dyDescent="0.2">
      <c r="A339" s="18" t="s">
        <v>499</v>
      </c>
      <c r="B339" s="18" t="s">
        <v>27</v>
      </c>
      <c r="C339" s="22"/>
      <c r="D339" s="20">
        <v>150000</v>
      </c>
      <c r="E339" s="21">
        <v>1</v>
      </c>
      <c r="F339" s="20">
        <f t="shared" si="3"/>
        <v>0</v>
      </c>
      <c r="G339" s="18" t="s">
        <v>86</v>
      </c>
      <c r="H339" s="18" t="s">
        <v>89</v>
      </c>
    </row>
    <row r="340" spans="1:8" ht="16" x14ac:dyDescent="0.2">
      <c r="A340" s="18" t="s">
        <v>500</v>
      </c>
      <c r="B340" s="18" t="s">
        <v>27</v>
      </c>
      <c r="C340" s="22"/>
      <c r="D340" s="20">
        <v>250000</v>
      </c>
      <c r="E340" s="21">
        <v>1</v>
      </c>
      <c r="F340" s="20">
        <f t="shared" si="3"/>
        <v>0</v>
      </c>
      <c r="G340" s="18" t="s">
        <v>86</v>
      </c>
      <c r="H340" s="22"/>
    </row>
    <row r="341" spans="1:8" ht="16" x14ac:dyDescent="0.2">
      <c r="A341" s="18" t="s">
        <v>501</v>
      </c>
      <c r="B341" s="18" t="s">
        <v>96</v>
      </c>
      <c r="C341" s="22"/>
      <c r="D341" s="20">
        <v>5000000</v>
      </c>
      <c r="E341" s="21">
        <v>0.75</v>
      </c>
      <c r="F341" s="20">
        <f t="shared" si="3"/>
        <v>1250000</v>
      </c>
      <c r="G341" s="18" t="s">
        <v>86</v>
      </c>
      <c r="H341" s="22"/>
    </row>
    <row r="342" spans="1:8" ht="16" x14ac:dyDescent="0.2">
      <c r="A342" s="18" t="s">
        <v>502</v>
      </c>
      <c r="B342" s="18" t="s">
        <v>27</v>
      </c>
      <c r="C342" s="22"/>
      <c r="D342" s="20">
        <v>250000</v>
      </c>
      <c r="E342" s="21">
        <v>1</v>
      </c>
      <c r="F342" s="20">
        <f t="shared" si="3"/>
        <v>0</v>
      </c>
      <c r="G342" s="18" t="s">
        <v>86</v>
      </c>
      <c r="H342" s="18" t="s">
        <v>89</v>
      </c>
    </row>
    <row r="343" spans="1:8" ht="16" x14ac:dyDescent="0.2">
      <c r="A343" s="18" t="s">
        <v>503</v>
      </c>
      <c r="B343" s="18" t="s">
        <v>27</v>
      </c>
      <c r="C343" s="19" t="s">
        <v>185</v>
      </c>
      <c r="D343" s="20">
        <v>100000</v>
      </c>
      <c r="E343" s="21">
        <v>1</v>
      </c>
      <c r="F343" s="20">
        <f t="shared" si="3"/>
        <v>0</v>
      </c>
      <c r="G343" s="18" t="s">
        <v>86</v>
      </c>
      <c r="H343" s="22"/>
    </row>
    <row r="344" spans="1:8" ht="13" x14ac:dyDescent="0.15">
      <c r="A344" s="18" t="s">
        <v>504</v>
      </c>
      <c r="B344" s="18" t="s">
        <v>91</v>
      </c>
      <c r="C344" s="19" t="s">
        <v>85</v>
      </c>
      <c r="D344" s="20">
        <v>500000</v>
      </c>
      <c r="E344" s="21">
        <v>1</v>
      </c>
      <c r="F344" s="20">
        <f t="shared" si="3"/>
        <v>0</v>
      </c>
      <c r="G344" s="18" t="s">
        <v>86</v>
      </c>
      <c r="H344" s="18" t="s">
        <v>112</v>
      </c>
    </row>
    <row r="345" spans="1:8" ht="16" x14ac:dyDescent="0.2">
      <c r="A345" s="18" t="s">
        <v>505</v>
      </c>
      <c r="B345" s="18" t="s">
        <v>27</v>
      </c>
      <c r="C345" s="22"/>
      <c r="D345" s="20">
        <v>150000</v>
      </c>
      <c r="E345" s="21">
        <v>1</v>
      </c>
      <c r="F345" s="20">
        <f t="shared" si="3"/>
        <v>0</v>
      </c>
      <c r="G345" s="18" t="s">
        <v>86</v>
      </c>
      <c r="H345" s="18" t="s">
        <v>87</v>
      </c>
    </row>
    <row r="346" spans="1:8" ht="16" x14ac:dyDescent="0.2">
      <c r="A346" s="18" t="s">
        <v>506</v>
      </c>
      <c r="B346" s="18" t="s">
        <v>91</v>
      </c>
      <c r="C346" s="19" t="s">
        <v>85</v>
      </c>
      <c r="D346" s="20">
        <v>1000000</v>
      </c>
      <c r="E346" s="21">
        <v>1</v>
      </c>
      <c r="F346" s="20">
        <f t="shared" si="3"/>
        <v>0</v>
      </c>
      <c r="G346" s="18" t="s">
        <v>108</v>
      </c>
      <c r="H346" s="22"/>
    </row>
    <row r="347" spans="1:8" ht="16" x14ac:dyDescent="0.2">
      <c r="A347" s="18" t="s">
        <v>507</v>
      </c>
      <c r="B347" s="18" t="s">
        <v>91</v>
      </c>
      <c r="C347" s="22"/>
      <c r="D347" s="20">
        <v>1000000</v>
      </c>
      <c r="E347" s="21">
        <v>1</v>
      </c>
      <c r="F347" s="20">
        <f t="shared" si="3"/>
        <v>0</v>
      </c>
      <c r="G347" s="18" t="s">
        <v>86</v>
      </c>
      <c r="H347" s="22"/>
    </row>
    <row r="348" spans="1:8" ht="16" x14ac:dyDescent="0.2">
      <c r="A348" s="18" t="s">
        <v>508</v>
      </c>
      <c r="B348" s="18" t="s">
        <v>91</v>
      </c>
      <c r="C348" s="22"/>
      <c r="D348" s="20">
        <v>4000028</v>
      </c>
      <c r="E348" s="21">
        <v>0.5</v>
      </c>
      <c r="F348" s="20">
        <f t="shared" si="3"/>
        <v>2000014</v>
      </c>
      <c r="G348" s="18" t="s">
        <v>97</v>
      </c>
      <c r="H348" s="22"/>
    </row>
    <row r="349" spans="1:8" ht="16" x14ac:dyDescent="0.2">
      <c r="A349" s="18" t="s">
        <v>509</v>
      </c>
      <c r="B349" s="18" t="s">
        <v>91</v>
      </c>
      <c r="C349" s="19" t="s">
        <v>510</v>
      </c>
      <c r="D349" s="20">
        <v>1000000</v>
      </c>
      <c r="E349" s="21">
        <v>1</v>
      </c>
      <c r="F349" s="20">
        <f t="shared" si="3"/>
        <v>0</v>
      </c>
      <c r="G349" s="18" t="s">
        <v>86</v>
      </c>
      <c r="H349" s="22"/>
    </row>
    <row r="350" spans="1:8" ht="16" x14ac:dyDescent="0.2">
      <c r="A350" s="18" t="s">
        <v>511</v>
      </c>
      <c r="B350" s="18" t="s">
        <v>27</v>
      </c>
      <c r="C350" s="22"/>
      <c r="D350" s="20">
        <v>10000000</v>
      </c>
      <c r="E350" s="21">
        <v>1</v>
      </c>
      <c r="F350" s="20">
        <f t="shared" si="3"/>
        <v>0</v>
      </c>
      <c r="G350" s="18" t="s">
        <v>86</v>
      </c>
      <c r="H350" s="18" t="s">
        <v>87</v>
      </c>
    </row>
    <row r="351" spans="1:8" ht="16" x14ac:dyDescent="0.2">
      <c r="A351" s="18" t="s">
        <v>512</v>
      </c>
      <c r="B351" s="18" t="s">
        <v>27</v>
      </c>
      <c r="C351" s="22"/>
      <c r="D351" s="20">
        <v>162500</v>
      </c>
      <c r="E351" s="21">
        <v>1</v>
      </c>
      <c r="F351" s="20">
        <f t="shared" si="3"/>
        <v>0</v>
      </c>
      <c r="G351" s="18" t="s">
        <v>86</v>
      </c>
      <c r="H351" s="18" t="s">
        <v>89</v>
      </c>
    </row>
    <row r="352" spans="1:8" ht="16" x14ac:dyDescent="0.2">
      <c r="A352" s="18" t="s">
        <v>513</v>
      </c>
      <c r="B352" s="18" t="s">
        <v>96</v>
      </c>
      <c r="C352" s="22"/>
      <c r="D352" s="20">
        <v>100000000</v>
      </c>
      <c r="E352" s="21">
        <v>0.55000000000000004</v>
      </c>
      <c r="F352" s="20">
        <f t="shared" si="3"/>
        <v>44999999.999999993</v>
      </c>
      <c r="G352" s="18" t="s">
        <v>97</v>
      </c>
      <c r="H352" s="22"/>
    </row>
    <row r="353" spans="1:8" ht="16" x14ac:dyDescent="0.2">
      <c r="A353" s="18" t="s">
        <v>514</v>
      </c>
      <c r="B353" s="18" t="s">
        <v>96</v>
      </c>
      <c r="C353" s="22"/>
      <c r="D353" s="20">
        <v>25000000</v>
      </c>
      <c r="E353" s="27">
        <v>0.27200000000000002</v>
      </c>
      <c r="F353" s="20">
        <f t="shared" si="3"/>
        <v>18200000</v>
      </c>
      <c r="G353" s="18" t="s">
        <v>97</v>
      </c>
      <c r="H353" s="22"/>
    </row>
    <row r="354" spans="1:8" ht="16" x14ac:dyDescent="0.2">
      <c r="A354" s="18" t="s">
        <v>515</v>
      </c>
      <c r="B354" s="18" t="s">
        <v>96</v>
      </c>
      <c r="C354" s="19" t="s">
        <v>516</v>
      </c>
      <c r="D354" s="20">
        <v>200000</v>
      </c>
      <c r="E354" s="21">
        <v>1</v>
      </c>
      <c r="F354" s="20">
        <f t="shared" si="3"/>
        <v>0</v>
      </c>
      <c r="G354" s="18" t="s">
        <v>97</v>
      </c>
      <c r="H354" s="22"/>
    </row>
    <row r="355" spans="1:8" ht="16" x14ac:dyDescent="0.2">
      <c r="A355" s="18" t="s">
        <v>517</v>
      </c>
      <c r="B355" s="18" t="s">
        <v>91</v>
      </c>
      <c r="C355" s="22"/>
      <c r="D355" s="20">
        <v>1984764</v>
      </c>
      <c r="E355" s="21">
        <v>0.9</v>
      </c>
      <c r="F355" s="20">
        <f t="shared" si="3"/>
        <v>198476.39999999997</v>
      </c>
      <c r="G355" s="18" t="s">
        <v>97</v>
      </c>
      <c r="H355" s="22"/>
    </row>
    <row r="356" spans="1:8" ht="16" x14ac:dyDescent="0.2">
      <c r="A356" s="18" t="s">
        <v>518</v>
      </c>
      <c r="B356" s="18" t="s">
        <v>27</v>
      </c>
      <c r="C356" s="22"/>
      <c r="D356" s="20">
        <v>162500</v>
      </c>
      <c r="E356" s="21">
        <v>1</v>
      </c>
      <c r="F356" s="20">
        <f t="shared" si="3"/>
        <v>0</v>
      </c>
      <c r="G356" s="18" t="s">
        <v>86</v>
      </c>
      <c r="H356" s="18" t="s">
        <v>89</v>
      </c>
    </row>
    <row r="357" spans="1:8" ht="16" x14ac:dyDescent="0.2">
      <c r="A357" s="18" t="s">
        <v>519</v>
      </c>
      <c r="B357" s="18" t="s">
        <v>27</v>
      </c>
      <c r="C357" s="22"/>
      <c r="D357" s="20">
        <v>200000</v>
      </c>
      <c r="E357" s="21">
        <v>1</v>
      </c>
      <c r="F357" s="20">
        <f t="shared" si="3"/>
        <v>0</v>
      </c>
      <c r="G357" s="18" t="s">
        <v>86</v>
      </c>
      <c r="H357" s="22"/>
    </row>
    <row r="358" spans="1:8" ht="16" x14ac:dyDescent="0.2">
      <c r="A358" s="18" t="s">
        <v>520</v>
      </c>
      <c r="B358" s="18" t="s">
        <v>158</v>
      </c>
      <c r="C358" s="19" t="s">
        <v>150</v>
      </c>
      <c r="D358" s="20">
        <v>720000</v>
      </c>
      <c r="E358" s="21">
        <v>1</v>
      </c>
      <c r="F358" s="20">
        <f t="shared" si="3"/>
        <v>0</v>
      </c>
      <c r="G358" s="18" t="s">
        <v>108</v>
      </c>
      <c r="H358" s="22"/>
    </row>
    <row r="359" spans="1:8" ht="16" x14ac:dyDescent="0.2">
      <c r="A359" s="18" t="s">
        <v>521</v>
      </c>
      <c r="B359" s="18" t="s">
        <v>27</v>
      </c>
      <c r="C359" s="22"/>
      <c r="D359" s="20">
        <v>300000</v>
      </c>
      <c r="E359" s="21">
        <v>1</v>
      </c>
      <c r="F359" s="20">
        <f t="shared" si="3"/>
        <v>0</v>
      </c>
      <c r="G359" s="18" t="s">
        <v>86</v>
      </c>
      <c r="H359" s="18" t="s">
        <v>89</v>
      </c>
    </row>
    <row r="360" spans="1:8" ht="13" x14ac:dyDescent="0.15">
      <c r="A360" s="18" t="s">
        <v>522</v>
      </c>
      <c r="B360" s="18" t="s">
        <v>91</v>
      </c>
      <c r="C360" s="19" t="s">
        <v>190</v>
      </c>
      <c r="D360" s="20">
        <v>500000</v>
      </c>
      <c r="E360" s="21">
        <v>1</v>
      </c>
      <c r="F360" s="20">
        <f t="shared" si="3"/>
        <v>0</v>
      </c>
      <c r="G360" s="18" t="s">
        <v>88</v>
      </c>
      <c r="H360" s="18" t="s">
        <v>112</v>
      </c>
    </row>
    <row r="361" spans="1:8" ht="16" x14ac:dyDescent="0.2">
      <c r="A361" s="18" t="s">
        <v>522</v>
      </c>
      <c r="B361" s="18" t="s">
        <v>123</v>
      </c>
      <c r="C361" s="28"/>
      <c r="D361" s="20">
        <v>0</v>
      </c>
      <c r="E361" s="21">
        <v>1</v>
      </c>
      <c r="F361" s="20">
        <f t="shared" si="3"/>
        <v>0</v>
      </c>
      <c r="G361" s="18" t="s">
        <v>88</v>
      </c>
      <c r="H361" s="18" t="s">
        <v>523</v>
      </c>
    </row>
    <row r="362" spans="1:8" ht="16" x14ac:dyDescent="0.2">
      <c r="A362" s="18" t="s">
        <v>524</v>
      </c>
      <c r="B362" s="18" t="s">
        <v>91</v>
      </c>
      <c r="C362" s="18" t="s">
        <v>525</v>
      </c>
      <c r="D362" s="20">
        <v>2000000</v>
      </c>
      <c r="E362" s="21">
        <v>1</v>
      </c>
      <c r="F362" s="20">
        <f t="shared" si="3"/>
        <v>0</v>
      </c>
      <c r="G362" s="18" t="s">
        <v>86</v>
      </c>
      <c r="H362" s="22"/>
    </row>
    <row r="363" spans="1:8" ht="16" x14ac:dyDescent="0.2">
      <c r="A363" s="18" t="s">
        <v>526</v>
      </c>
      <c r="B363" s="18" t="s">
        <v>96</v>
      </c>
      <c r="C363" s="22"/>
      <c r="D363" s="20">
        <v>45000000</v>
      </c>
      <c r="E363" s="21">
        <v>0</v>
      </c>
      <c r="F363" s="20">
        <f t="shared" si="3"/>
        <v>45000000</v>
      </c>
      <c r="G363" s="18" t="s">
        <v>104</v>
      </c>
      <c r="H363" s="22"/>
    </row>
    <row r="364" spans="1:8" ht="16" x14ac:dyDescent="0.2">
      <c r="A364" s="18" t="s">
        <v>527</v>
      </c>
      <c r="B364" s="18" t="s">
        <v>96</v>
      </c>
      <c r="C364" s="22"/>
      <c r="D364" s="20">
        <v>10000000</v>
      </c>
      <c r="E364" s="21">
        <v>0.9</v>
      </c>
      <c r="F364" s="20">
        <f t="shared" si="3"/>
        <v>999999.99999999977</v>
      </c>
      <c r="G364" s="18" t="s">
        <v>97</v>
      </c>
      <c r="H364" s="22"/>
    </row>
    <row r="365" spans="1:8" ht="16" x14ac:dyDescent="0.2">
      <c r="A365" s="18" t="s">
        <v>528</v>
      </c>
      <c r="B365" s="18" t="s">
        <v>27</v>
      </c>
      <c r="C365" s="22"/>
      <c r="D365" s="20">
        <v>100000</v>
      </c>
      <c r="E365" s="21">
        <v>1</v>
      </c>
      <c r="F365" s="20">
        <f t="shared" si="3"/>
        <v>0</v>
      </c>
      <c r="G365" s="18" t="s">
        <v>86</v>
      </c>
      <c r="H365" s="18" t="s">
        <v>89</v>
      </c>
    </row>
    <row r="366" spans="1:8" ht="13" x14ac:dyDescent="0.15">
      <c r="A366" s="18" t="s">
        <v>529</v>
      </c>
      <c r="B366" s="18" t="s">
        <v>27</v>
      </c>
      <c r="C366" s="18"/>
      <c r="D366" s="20">
        <v>218</v>
      </c>
      <c r="E366" s="21">
        <v>1</v>
      </c>
      <c r="F366" s="20">
        <f t="shared" si="3"/>
        <v>0</v>
      </c>
      <c r="G366" s="18" t="s">
        <v>97</v>
      </c>
      <c r="H366" s="18" t="s">
        <v>87</v>
      </c>
    </row>
    <row r="367" spans="1:8" ht="16" x14ac:dyDescent="0.2">
      <c r="A367" s="18" t="s">
        <v>530</v>
      </c>
      <c r="B367" s="18" t="s">
        <v>91</v>
      </c>
      <c r="C367" s="22"/>
      <c r="D367" s="20">
        <v>2999986</v>
      </c>
      <c r="E367" s="21">
        <v>1</v>
      </c>
      <c r="F367" s="20">
        <f t="shared" si="3"/>
        <v>0</v>
      </c>
      <c r="G367" s="18" t="s">
        <v>108</v>
      </c>
      <c r="H367" s="22"/>
    </row>
    <row r="368" spans="1:8" ht="16" x14ac:dyDescent="0.2">
      <c r="A368" s="18" t="s">
        <v>531</v>
      </c>
      <c r="B368" s="18" t="s">
        <v>123</v>
      </c>
      <c r="C368" s="28"/>
      <c r="D368" s="20">
        <v>500</v>
      </c>
      <c r="E368" s="21">
        <v>1</v>
      </c>
      <c r="F368" s="20">
        <f t="shared" si="3"/>
        <v>0</v>
      </c>
      <c r="G368" s="18" t="s">
        <v>108</v>
      </c>
      <c r="H368" s="18" t="s">
        <v>123</v>
      </c>
    </row>
    <row r="369" spans="1:8" ht="16" x14ac:dyDescent="0.2">
      <c r="A369" s="18" t="s">
        <v>532</v>
      </c>
      <c r="B369" s="18" t="s">
        <v>91</v>
      </c>
      <c r="C369" s="18" t="s">
        <v>533</v>
      </c>
      <c r="D369" s="20">
        <v>4000000</v>
      </c>
      <c r="E369" s="21">
        <v>1</v>
      </c>
      <c r="F369" s="20">
        <f t="shared" si="3"/>
        <v>0</v>
      </c>
      <c r="G369" s="18" t="s">
        <v>100</v>
      </c>
      <c r="H369" s="22"/>
    </row>
    <row r="370" spans="1:8" ht="16" x14ac:dyDescent="0.2">
      <c r="A370" s="18" t="s">
        <v>534</v>
      </c>
      <c r="B370" s="18" t="s">
        <v>27</v>
      </c>
      <c r="C370" s="22"/>
      <c r="D370" s="20">
        <v>1653953</v>
      </c>
      <c r="E370" s="21">
        <v>1</v>
      </c>
      <c r="F370" s="20">
        <f t="shared" si="3"/>
        <v>0</v>
      </c>
      <c r="G370" s="18" t="s">
        <v>97</v>
      </c>
      <c r="H370" s="22"/>
    </row>
    <row r="371" spans="1:8" ht="16" x14ac:dyDescent="0.2">
      <c r="A371" s="18" t="s">
        <v>535</v>
      </c>
      <c r="B371" s="18" t="s">
        <v>27</v>
      </c>
      <c r="C371" s="22"/>
      <c r="D371" s="20">
        <v>1200000</v>
      </c>
      <c r="E371" s="21">
        <v>1</v>
      </c>
      <c r="F371" s="20">
        <f t="shared" si="3"/>
        <v>0</v>
      </c>
      <c r="G371" s="18" t="s">
        <v>86</v>
      </c>
      <c r="H371" s="22"/>
    </row>
    <row r="372" spans="1:8" ht="16" x14ac:dyDescent="0.2">
      <c r="A372" s="18" t="s">
        <v>536</v>
      </c>
      <c r="B372" s="18" t="s">
        <v>27</v>
      </c>
      <c r="C372" s="22"/>
      <c r="D372" s="20">
        <v>200000</v>
      </c>
      <c r="E372" s="21">
        <v>1</v>
      </c>
      <c r="F372" s="20">
        <f t="shared" si="3"/>
        <v>0</v>
      </c>
      <c r="G372" s="18" t="s">
        <v>86</v>
      </c>
      <c r="H372" s="18" t="s">
        <v>89</v>
      </c>
    </row>
    <row r="373" spans="1:8" ht="16" x14ac:dyDescent="0.2">
      <c r="A373" s="18" t="s">
        <v>537</v>
      </c>
      <c r="B373" s="18" t="s">
        <v>27</v>
      </c>
      <c r="C373" s="22"/>
      <c r="D373" s="20">
        <v>1000000</v>
      </c>
      <c r="E373" s="21">
        <v>1</v>
      </c>
      <c r="F373" s="20">
        <f t="shared" si="3"/>
        <v>0</v>
      </c>
      <c r="G373" s="18" t="s">
        <v>86</v>
      </c>
      <c r="H373" s="18" t="s">
        <v>89</v>
      </c>
    </row>
    <row r="374" spans="1:8" ht="16" x14ac:dyDescent="0.2">
      <c r="A374" s="18" t="s">
        <v>538</v>
      </c>
      <c r="B374" s="18" t="s">
        <v>27</v>
      </c>
      <c r="C374" s="28"/>
      <c r="D374" s="20">
        <v>200000</v>
      </c>
      <c r="E374" s="21">
        <v>1</v>
      </c>
      <c r="F374" s="20">
        <f t="shared" si="3"/>
        <v>0</v>
      </c>
      <c r="G374" s="18" t="s">
        <v>86</v>
      </c>
      <c r="H374" s="18" t="s">
        <v>89</v>
      </c>
    </row>
    <row r="375" spans="1:8" ht="16" x14ac:dyDescent="0.2">
      <c r="A375" s="18" t="s">
        <v>539</v>
      </c>
      <c r="B375" s="18" t="s">
        <v>91</v>
      </c>
      <c r="C375" s="18" t="s">
        <v>116</v>
      </c>
      <c r="D375" s="20">
        <v>499998</v>
      </c>
      <c r="E375" s="21">
        <v>1</v>
      </c>
      <c r="F375" s="20">
        <f t="shared" si="3"/>
        <v>0</v>
      </c>
      <c r="G375" s="18" t="s">
        <v>97</v>
      </c>
      <c r="H375" s="22"/>
    </row>
    <row r="376" spans="1:8" ht="16" x14ac:dyDescent="0.2">
      <c r="A376" s="18" t="s">
        <v>540</v>
      </c>
      <c r="B376" s="18" t="s">
        <v>27</v>
      </c>
      <c r="C376" s="28"/>
      <c r="D376" s="20">
        <v>500000</v>
      </c>
      <c r="E376" s="21">
        <v>1</v>
      </c>
      <c r="F376" s="20">
        <f t="shared" si="3"/>
        <v>0</v>
      </c>
      <c r="G376" s="18" t="s">
        <v>86</v>
      </c>
      <c r="H376" s="22"/>
    </row>
    <row r="377" spans="1:8" ht="16" x14ac:dyDescent="0.2">
      <c r="A377" s="18" t="s">
        <v>541</v>
      </c>
      <c r="B377" s="18" t="s">
        <v>91</v>
      </c>
      <c r="C377" s="18" t="s">
        <v>132</v>
      </c>
      <c r="D377" s="20">
        <v>500000</v>
      </c>
      <c r="E377" s="21">
        <v>1</v>
      </c>
      <c r="F377" s="20">
        <f t="shared" si="3"/>
        <v>0</v>
      </c>
      <c r="G377" s="18" t="s">
        <v>86</v>
      </c>
      <c r="H377" s="22"/>
    </row>
    <row r="378" spans="1:8" ht="16" x14ac:dyDescent="0.2">
      <c r="A378" s="18" t="s">
        <v>542</v>
      </c>
      <c r="B378" s="18" t="s">
        <v>27</v>
      </c>
      <c r="C378" s="22"/>
      <c r="D378" s="20">
        <v>75000</v>
      </c>
      <c r="E378" s="21">
        <v>1</v>
      </c>
      <c r="F378" s="20">
        <f t="shared" si="3"/>
        <v>0</v>
      </c>
      <c r="G378" s="18" t="s">
        <v>86</v>
      </c>
      <c r="H378" s="22"/>
    </row>
    <row r="379" spans="1:8" ht="16" x14ac:dyDescent="0.2">
      <c r="A379" s="18" t="s">
        <v>543</v>
      </c>
      <c r="B379" s="18" t="s">
        <v>27</v>
      </c>
      <c r="C379" s="22"/>
      <c r="D379" s="20">
        <v>2000000</v>
      </c>
      <c r="E379" s="21">
        <v>1</v>
      </c>
      <c r="F379" s="20">
        <f t="shared" si="3"/>
        <v>0</v>
      </c>
      <c r="G379" s="18" t="s">
        <v>86</v>
      </c>
      <c r="H379" s="22"/>
    </row>
    <row r="380" spans="1:8" ht="16" x14ac:dyDescent="0.2">
      <c r="A380" s="18" t="s">
        <v>544</v>
      </c>
      <c r="B380" s="18" t="s">
        <v>27</v>
      </c>
      <c r="C380" s="22"/>
      <c r="D380" s="20">
        <v>500000</v>
      </c>
      <c r="E380" s="21">
        <v>1</v>
      </c>
      <c r="F380" s="20">
        <f t="shared" si="3"/>
        <v>0</v>
      </c>
      <c r="G380" s="18" t="s">
        <v>86</v>
      </c>
      <c r="H380" s="18" t="s">
        <v>89</v>
      </c>
    </row>
    <row r="381" spans="1:8" ht="16" x14ac:dyDescent="0.2">
      <c r="A381" s="18" t="s">
        <v>545</v>
      </c>
      <c r="B381" s="18" t="s">
        <v>27</v>
      </c>
      <c r="C381" s="22"/>
      <c r="D381" s="20">
        <v>2000000</v>
      </c>
      <c r="E381" s="21">
        <v>1</v>
      </c>
      <c r="F381" s="20">
        <f t="shared" si="3"/>
        <v>0</v>
      </c>
      <c r="G381" s="18" t="s">
        <v>86</v>
      </c>
      <c r="H381" s="22"/>
    </row>
    <row r="382" spans="1:8" ht="13" x14ac:dyDescent="0.15">
      <c r="A382" s="18" t="s">
        <v>546</v>
      </c>
      <c r="B382" s="18" t="s">
        <v>547</v>
      </c>
      <c r="C382" s="19"/>
      <c r="D382" s="20">
        <v>500000</v>
      </c>
      <c r="E382" s="21">
        <v>1</v>
      </c>
      <c r="F382" s="20">
        <f t="shared" si="3"/>
        <v>0</v>
      </c>
      <c r="G382" s="18" t="s">
        <v>86</v>
      </c>
      <c r="H382" s="18" t="s">
        <v>475</v>
      </c>
    </row>
    <row r="383" spans="1:8" ht="16" x14ac:dyDescent="0.2">
      <c r="A383" s="18" t="s">
        <v>548</v>
      </c>
      <c r="B383" s="18" t="s">
        <v>91</v>
      </c>
      <c r="C383" s="18" t="s">
        <v>116</v>
      </c>
      <c r="D383" s="20">
        <v>350000</v>
      </c>
      <c r="E383" s="21">
        <v>1</v>
      </c>
      <c r="F383" s="20">
        <f t="shared" si="3"/>
        <v>0</v>
      </c>
      <c r="G383" s="18" t="s">
        <v>86</v>
      </c>
      <c r="H383" s="22"/>
    </row>
    <row r="384" spans="1:8" ht="16" x14ac:dyDescent="0.2">
      <c r="A384" s="18" t="s">
        <v>549</v>
      </c>
      <c r="B384" s="18" t="s">
        <v>91</v>
      </c>
      <c r="C384" s="18"/>
      <c r="D384" s="20">
        <v>5000000</v>
      </c>
      <c r="E384" s="21">
        <v>1</v>
      </c>
      <c r="F384" s="20">
        <f t="shared" si="3"/>
        <v>0</v>
      </c>
      <c r="G384" s="18" t="s">
        <v>86</v>
      </c>
      <c r="H384" s="22"/>
    </row>
    <row r="385" spans="1:8" ht="16" x14ac:dyDescent="0.2">
      <c r="A385" s="18" t="s">
        <v>550</v>
      </c>
      <c r="B385" s="18" t="s">
        <v>123</v>
      </c>
      <c r="C385" s="28"/>
      <c r="D385" s="20">
        <v>305</v>
      </c>
      <c r="E385" s="21">
        <v>1</v>
      </c>
      <c r="F385" s="20">
        <f t="shared" si="3"/>
        <v>0</v>
      </c>
      <c r="G385" s="18" t="s">
        <v>86</v>
      </c>
      <c r="H385" s="18" t="s">
        <v>123</v>
      </c>
    </row>
    <row r="386" spans="1:8" ht="16" x14ac:dyDescent="0.2">
      <c r="A386" s="18" t="s">
        <v>551</v>
      </c>
      <c r="B386" s="18" t="s">
        <v>91</v>
      </c>
      <c r="C386" s="18" t="s">
        <v>214</v>
      </c>
      <c r="D386" s="20">
        <v>9483949</v>
      </c>
      <c r="E386" s="21">
        <v>1</v>
      </c>
      <c r="F386" s="20">
        <f t="shared" si="3"/>
        <v>0</v>
      </c>
      <c r="G386" s="18" t="s">
        <v>86</v>
      </c>
      <c r="H386" s="22"/>
    </row>
    <row r="387" spans="1:8" ht="16" x14ac:dyDescent="0.2">
      <c r="A387" s="18" t="s">
        <v>552</v>
      </c>
      <c r="B387" s="18" t="s">
        <v>91</v>
      </c>
      <c r="C387" s="19"/>
      <c r="D387" s="20">
        <v>221650</v>
      </c>
      <c r="E387" s="21">
        <v>1</v>
      </c>
      <c r="F387" s="20">
        <f t="shared" si="3"/>
        <v>0</v>
      </c>
      <c r="G387" s="18" t="s">
        <v>86</v>
      </c>
      <c r="H387" s="22"/>
    </row>
    <row r="388" spans="1:8" ht="16" x14ac:dyDescent="0.2">
      <c r="A388" s="18" t="s">
        <v>553</v>
      </c>
      <c r="B388" s="18" t="s">
        <v>91</v>
      </c>
      <c r="C388" s="19" t="s">
        <v>554</v>
      </c>
      <c r="D388" s="20">
        <v>1927773</v>
      </c>
      <c r="E388" s="21">
        <v>0.9</v>
      </c>
      <c r="F388" s="20">
        <f t="shared" si="3"/>
        <v>192777.29999999996</v>
      </c>
      <c r="G388" s="18" t="s">
        <v>86</v>
      </c>
      <c r="H388" s="22"/>
    </row>
    <row r="389" spans="1:8" ht="16" x14ac:dyDescent="0.2">
      <c r="A389" s="18" t="s">
        <v>555</v>
      </c>
      <c r="B389" s="18" t="s">
        <v>91</v>
      </c>
      <c r="C389" s="18" t="s">
        <v>556</v>
      </c>
      <c r="D389" s="20">
        <v>817102</v>
      </c>
      <c r="E389" s="21">
        <v>-0.5</v>
      </c>
      <c r="F389" s="20">
        <f t="shared" si="3"/>
        <v>1225653</v>
      </c>
      <c r="G389" s="18" t="s">
        <v>86</v>
      </c>
      <c r="H389" s="22"/>
    </row>
    <row r="390" spans="1:8" ht="13" x14ac:dyDescent="0.15">
      <c r="A390" s="18" t="s">
        <v>557</v>
      </c>
      <c r="B390" s="18" t="s">
        <v>27</v>
      </c>
      <c r="C390" s="18"/>
      <c r="D390" s="20">
        <v>31723</v>
      </c>
      <c r="E390" s="21">
        <v>0.25</v>
      </c>
      <c r="F390" s="20">
        <f t="shared" si="3"/>
        <v>23792.25</v>
      </c>
      <c r="G390" s="18" t="s">
        <v>86</v>
      </c>
      <c r="H390" s="18" t="s">
        <v>87</v>
      </c>
    </row>
    <row r="391" spans="1:8" ht="16" x14ac:dyDescent="0.2">
      <c r="A391" s="18" t="s">
        <v>557</v>
      </c>
      <c r="B391" s="18" t="s">
        <v>27</v>
      </c>
      <c r="C391" s="22"/>
      <c r="D391" s="20">
        <v>860</v>
      </c>
      <c r="E391" s="21">
        <v>1</v>
      </c>
      <c r="F391" s="20">
        <f t="shared" si="3"/>
        <v>0</v>
      </c>
      <c r="G391" s="18" t="s">
        <v>86</v>
      </c>
      <c r="H391" s="18" t="s">
        <v>123</v>
      </c>
    </row>
    <row r="392" spans="1:8" ht="16" x14ac:dyDescent="0.2">
      <c r="A392" s="18" t="s">
        <v>558</v>
      </c>
      <c r="B392" s="18" t="s">
        <v>27</v>
      </c>
      <c r="C392" s="28"/>
      <c r="D392" s="20">
        <v>400000</v>
      </c>
      <c r="E392" s="21">
        <v>1</v>
      </c>
      <c r="F392" s="20">
        <f t="shared" si="3"/>
        <v>0</v>
      </c>
      <c r="G392" s="18" t="s">
        <v>86</v>
      </c>
      <c r="H392" s="22"/>
    </row>
    <row r="393" spans="1:8" ht="13" x14ac:dyDescent="0.15">
      <c r="A393" s="18" t="s">
        <v>559</v>
      </c>
      <c r="B393" s="18" t="s">
        <v>27</v>
      </c>
      <c r="C393" s="19" t="s">
        <v>132</v>
      </c>
      <c r="D393" s="20">
        <v>100000</v>
      </c>
      <c r="E393" s="21">
        <v>1</v>
      </c>
      <c r="F393" s="20">
        <f t="shared" si="3"/>
        <v>0</v>
      </c>
      <c r="G393" s="18" t="s">
        <v>86</v>
      </c>
      <c r="H393" s="18" t="s">
        <v>89</v>
      </c>
    </row>
    <row r="394" spans="1:8" ht="16" x14ac:dyDescent="0.2">
      <c r="A394" s="18" t="s">
        <v>560</v>
      </c>
      <c r="B394" s="18" t="s">
        <v>91</v>
      </c>
      <c r="C394" s="18" t="s">
        <v>92</v>
      </c>
      <c r="D394" s="20">
        <v>19999998</v>
      </c>
      <c r="E394" s="21">
        <v>0.5</v>
      </c>
      <c r="F394" s="20">
        <f t="shared" si="3"/>
        <v>9999999</v>
      </c>
      <c r="G394" s="18" t="s">
        <v>97</v>
      </c>
      <c r="H394" s="22"/>
    </row>
    <row r="395" spans="1:8" ht="16" x14ac:dyDescent="0.2">
      <c r="A395" s="18" t="s">
        <v>561</v>
      </c>
      <c r="B395" s="18" t="s">
        <v>337</v>
      </c>
      <c r="C395" s="28"/>
      <c r="D395" s="20">
        <v>25000000</v>
      </c>
      <c r="E395" s="21">
        <v>1</v>
      </c>
      <c r="F395" s="20">
        <f t="shared" si="3"/>
        <v>0</v>
      </c>
      <c r="G395" s="18" t="s">
        <v>163</v>
      </c>
      <c r="H395" s="22"/>
    </row>
    <row r="396" spans="1:8" ht="16" x14ac:dyDescent="0.2">
      <c r="A396" s="18" t="s">
        <v>562</v>
      </c>
      <c r="B396" s="18" t="s">
        <v>27</v>
      </c>
      <c r="C396" s="19" t="s">
        <v>563</v>
      </c>
      <c r="D396" s="20">
        <v>300000</v>
      </c>
      <c r="E396" s="21">
        <v>1</v>
      </c>
      <c r="F396" s="20">
        <f t="shared" si="3"/>
        <v>0</v>
      </c>
      <c r="G396" s="18" t="s">
        <v>86</v>
      </c>
      <c r="H396" s="22"/>
    </row>
    <row r="397" spans="1:8" ht="13" x14ac:dyDescent="0.15">
      <c r="A397" s="18" t="s">
        <v>564</v>
      </c>
      <c r="B397" s="18" t="s">
        <v>91</v>
      </c>
      <c r="C397" s="18" t="s">
        <v>565</v>
      </c>
      <c r="D397" s="20">
        <v>500000</v>
      </c>
      <c r="E397" s="21">
        <v>1</v>
      </c>
      <c r="F397" s="20">
        <f t="shared" si="3"/>
        <v>0</v>
      </c>
      <c r="G397" s="18" t="s">
        <v>97</v>
      </c>
      <c r="H397" s="18" t="s">
        <v>112</v>
      </c>
    </row>
    <row r="398" spans="1:8" ht="13" x14ac:dyDescent="0.15">
      <c r="A398" s="18" t="s">
        <v>564</v>
      </c>
      <c r="B398" s="18" t="s">
        <v>123</v>
      </c>
      <c r="C398" s="18"/>
      <c r="D398" s="20">
        <v>1000</v>
      </c>
      <c r="E398" s="21">
        <v>1</v>
      </c>
      <c r="F398" s="20">
        <f t="shared" si="3"/>
        <v>0</v>
      </c>
      <c r="G398" s="18" t="s">
        <v>97</v>
      </c>
      <c r="H398" s="18" t="s">
        <v>123</v>
      </c>
    </row>
    <row r="399" spans="1:8" ht="16" x14ac:dyDescent="0.2">
      <c r="A399" s="18" t="s">
        <v>566</v>
      </c>
      <c r="B399" s="18" t="s">
        <v>91</v>
      </c>
      <c r="C399" s="22"/>
      <c r="D399" s="20">
        <v>1415094</v>
      </c>
      <c r="E399" s="21">
        <v>1</v>
      </c>
      <c r="F399" s="20">
        <f t="shared" si="3"/>
        <v>0</v>
      </c>
      <c r="G399" s="18" t="s">
        <v>97</v>
      </c>
      <c r="H399" s="22"/>
    </row>
    <row r="400" spans="1:8" ht="16" x14ac:dyDescent="0.2">
      <c r="A400" s="18" t="s">
        <v>567</v>
      </c>
      <c r="B400" s="18" t="s">
        <v>27</v>
      </c>
      <c r="C400" s="22"/>
      <c r="D400" s="20">
        <v>1000000</v>
      </c>
      <c r="E400" s="21">
        <v>0</v>
      </c>
      <c r="F400" s="20">
        <f t="shared" si="3"/>
        <v>1000000</v>
      </c>
      <c r="G400" s="18" t="s">
        <v>127</v>
      </c>
      <c r="H400" s="18" t="s">
        <v>123</v>
      </c>
    </row>
    <row r="401" spans="1:8" ht="16" x14ac:dyDescent="0.2">
      <c r="A401" s="18" t="s">
        <v>568</v>
      </c>
      <c r="B401" s="18" t="s">
        <v>91</v>
      </c>
      <c r="C401" s="22"/>
      <c r="D401" s="20">
        <v>500000</v>
      </c>
      <c r="E401" s="21">
        <v>1</v>
      </c>
      <c r="F401" s="20">
        <f t="shared" si="3"/>
        <v>0</v>
      </c>
      <c r="G401" s="18" t="s">
        <v>86</v>
      </c>
      <c r="H401" s="18" t="s">
        <v>123</v>
      </c>
    </row>
    <row r="402" spans="1:8" ht="16" x14ac:dyDescent="0.2">
      <c r="A402" s="18" t="s">
        <v>569</v>
      </c>
      <c r="B402" s="18" t="s">
        <v>27</v>
      </c>
      <c r="C402" s="22"/>
      <c r="D402" s="20">
        <v>500000</v>
      </c>
      <c r="E402" s="21">
        <v>1</v>
      </c>
      <c r="F402" s="20">
        <f t="shared" si="3"/>
        <v>0</v>
      </c>
      <c r="G402" s="18" t="s">
        <v>100</v>
      </c>
      <c r="H402" s="18" t="s">
        <v>89</v>
      </c>
    </row>
    <row r="403" spans="1:8" ht="16" x14ac:dyDescent="0.2">
      <c r="A403" s="18" t="s">
        <v>570</v>
      </c>
      <c r="B403" s="18" t="s">
        <v>27</v>
      </c>
      <c r="C403" s="22"/>
      <c r="D403" s="20">
        <v>4000000</v>
      </c>
      <c r="E403" s="21">
        <v>1</v>
      </c>
      <c r="F403" s="20">
        <f t="shared" si="3"/>
        <v>0</v>
      </c>
      <c r="G403" s="18" t="s">
        <v>86</v>
      </c>
      <c r="H403" s="22"/>
    </row>
    <row r="404" spans="1:8" ht="16" x14ac:dyDescent="0.2">
      <c r="A404" s="18" t="s">
        <v>571</v>
      </c>
      <c r="B404" s="18" t="s">
        <v>27</v>
      </c>
      <c r="C404" s="28"/>
      <c r="D404" s="20">
        <v>150000</v>
      </c>
      <c r="E404" s="21">
        <v>1</v>
      </c>
      <c r="F404" s="20">
        <f t="shared" si="3"/>
        <v>0</v>
      </c>
      <c r="G404" s="18" t="s">
        <v>86</v>
      </c>
      <c r="H404" s="18" t="s">
        <v>123</v>
      </c>
    </row>
    <row r="405" spans="1:8" ht="16" x14ac:dyDescent="0.2">
      <c r="A405" s="18" t="s">
        <v>572</v>
      </c>
      <c r="B405" s="18" t="s">
        <v>91</v>
      </c>
      <c r="C405" s="18" t="s">
        <v>363</v>
      </c>
      <c r="D405" s="20">
        <v>1000000</v>
      </c>
      <c r="E405" s="21">
        <v>1</v>
      </c>
      <c r="F405" s="20">
        <f t="shared" si="3"/>
        <v>0</v>
      </c>
      <c r="G405" s="18" t="s">
        <v>108</v>
      </c>
      <c r="H405" s="22"/>
    </row>
    <row r="406" spans="1:8" ht="16" x14ac:dyDescent="0.2">
      <c r="A406" s="18" t="s">
        <v>573</v>
      </c>
      <c r="B406" s="18" t="s">
        <v>123</v>
      </c>
      <c r="C406" s="22"/>
      <c r="D406" s="20">
        <v>0</v>
      </c>
      <c r="E406" s="21">
        <v>1</v>
      </c>
      <c r="F406" s="20">
        <f t="shared" si="3"/>
        <v>0</v>
      </c>
      <c r="G406" s="18" t="s">
        <v>100</v>
      </c>
      <c r="H406" s="18" t="s">
        <v>123</v>
      </c>
    </row>
    <row r="407" spans="1:8" ht="16" x14ac:dyDescent="0.2">
      <c r="A407" s="18" t="s">
        <v>574</v>
      </c>
      <c r="B407" s="18" t="s">
        <v>27</v>
      </c>
      <c r="C407" s="22"/>
      <c r="D407" s="20">
        <v>1000000</v>
      </c>
      <c r="E407" s="21">
        <v>1</v>
      </c>
      <c r="F407" s="20">
        <f t="shared" si="3"/>
        <v>0</v>
      </c>
      <c r="G407" s="18" t="s">
        <v>86</v>
      </c>
      <c r="H407" s="18" t="s">
        <v>87</v>
      </c>
    </row>
    <row r="408" spans="1:8" ht="16" x14ac:dyDescent="0.2">
      <c r="A408" s="18" t="s">
        <v>575</v>
      </c>
      <c r="B408" s="18" t="s">
        <v>27</v>
      </c>
      <c r="C408" s="22"/>
      <c r="D408" s="20">
        <v>380000</v>
      </c>
      <c r="E408" s="21">
        <v>1</v>
      </c>
      <c r="F408" s="20">
        <f t="shared" si="3"/>
        <v>0</v>
      </c>
      <c r="G408" s="18" t="s">
        <v>86</v>
      </c>
      <c r="H408" s="18" t="s">
        <v>87</v>
      </c>
    </row>
    <row r="409" spans="1:8" ht="16" x14ac:dyDescent="0.2">
      <c r="A409" s="18" t="s">
        <v>576</v>
      </c>
      <c r="B409" s="18" t="s">
        <v>27</v>
      </c>
      <c r="C409" s="22"/>
      <c r="D409" s="20">
        <v>120000</v>
      </c>
      <c r="E409" s="21">
        <v>1</v>
      </c>
      <c r="F409" s="20">
        <f t="shared" si="3"/>
        <v>0</v>
      </c>
      <c r="G409" s="18" t="s">
        <v>86</v>
      </c>
      <c r="H409" s="18" t="s">
        <v>87</v>
      </c>
    </row>
    <row r="410" spans="1:8" ht="16" x14ac:dyDescent="0.2">
      <c r="A410" s="18" t="s">
        <v>577</v>
      </c>
      <c r="B410" s="18" t="s">
        <v>27</v>
      </c>
      <c r="C410" s="22"/>
      <c r="D410" s="20">
        <v>500000</v>
      </c>
      <c r="E410" s="21">
        <v>1</v>
      </c>
      <c r="F410" s="20">
        <f t="shared" si="3"/>
        <v>0</v>
      </c>
      <c r="G410" s="18" t="s">
        <v>86</v>
      </c>
      <c r="H410" s="18" t="s">
        <v>87</v>
      </c>
    </row>
    <row r="411" spans="1:8" ht="16" x14ac:dyDescent="0.2">
      <c r="A411" s="18" t="s">
        <v>578</v>
      </c>
      <c r="B411" s="18" t="s">
        <v>27</v>
      </c>
      <c r="C411" s="22"/>
      <c r="D411" s="20">
        <v>400000</v>
      </c>
      <c r="E411" s="21">
        <v>1</v>
      </c>
      <c r="F411" s="20">
        <f t="shared" si="3"/>
        <v>0</v>
      </c>
      <c r="G411" s="18" t="s">
        <v>86</v>
      </c>
      <c r="H411" s="22"/>
    </row>
    <row r="412" spans="1:8" ht="16" x14ac:dyDescent="0.2">
      <c r="A412" s="18" t="s">
        <v>579</v>
      </c>
      <c r="B412" s="18" t="s">
        <v>91</v>
      </c>
      <c r="C412" s="28"/>
      <c r="D412" s="20">
        <v>4500000</v>
      </c>
      <c r="E412" s="25">
        <v>1</v>
      </c>
      <c r="F412" s="20">
        <f t="shared" si="3"/>
        <v>0</v>
      </c>
      <c r="G412" s="18" t="s">
        <v>97</v>
      </c>
      <c r="H412" s="22"/>
    </row>
    <row r="413" spans="1:8" ht="13" x14ac:dyDescent="0.15">
      <c r="A413" s="18" t="s">
        <v>580</v>
      </c>
      <c r="B413" s="18" t="s">
        <v>91</v>
      </c>
      <c r="C413" s="18" t="s">
        <v>209</v>
      </c>
      <c r="D413" s="20">
        <v>500000</v>
      </c>
      <c r="E413" s="21">
        <v>1</v>
      </c>
      <c r="F413" s="20">
        <f t="shared" si="3"/>
        <v>0</v>
      </c>
      <c r="G413" s="18" t="s">
        <v>86</v>
      </c>
      <c r="H413" s="18" t="s">
        <v>112</v>
      </c>
    </row>
    <row r="414" spans="1:8" ht="16" x14ac:dyDescent="0.2">
      <c r="A414" s="18" t="s">
        <v>581</v>
      </c>
      <c r="B414" s="18" t="s">
        <v>123</v>
      </c>
      <c r="C414" s="28"/>
      <c r="D414" s="20">
        <v>15</v>
      </c>
      <c r="E414" s="21">
        <v>1</v>
      </c>
      <c r="F414" s="20">
        <f t="shared" si="3"/>
        <v>0</v>
      </c>
      <c r="G414" s="18" t="s">
        <v>86</v>
      </c>
      <c r="H414" s="18" t="s">
        <v>123</v>
      </c>
    </row>
    <row r="415" spans="1:8" ht="16" x14ac:dyDescent="0.2">
      <c r="A415" s="18" t="s">
        <v>582</v>
      </c>
      <c r="B415" s="18" t="s">
        <v>91</v>
      </c>
      <c r="C415" s="18" t="s">
        <v>583</v>
      </c>
      <c r="D415" s="20">
        <v>3325000</v>
      </c>
      <c r="E415" s="21">
        <v>1</v>
      </c>
      <c r="F415" s="20">
        <f t="shared" si="3"/>
        <v>0</v>
      </c>
      <c r="G415" s="18" t="s">
        <v>100</v>
      </c>
      <c r="H415" s="22"/>
    </row>
    <row r="416" spans="1:8" ht="16" x14ac:dyDescent="0.2">
      <c r="A416" s="18" t="s">
        <v>584</v>
      </c>
      <c r="B416" s="18" t="s">
        <v>123</v>
      </c>
      <c r="C416" s="28"/>
      <c r="D416" s="20">
        <v>500</v>
      </c>
      <c r="E416" s="21">
        <v>1</v>
      </c>
      <c r="F416" s="20">
        <f t="shared" si="3"/>
        <v>0</v>
      </c>
      <c r="G416" s="18" t="s">
        <v>108</v>
      </c>
      <c r="H416" s="18" t="s">
        <v>123</v>
      </c>
    </row>
    <row r="417" spans="1:8" ht="16" x14ac:dyDescent="0.2">
      <c r="A417" s="18" t="s">
        <v>585</v>
      </c>
      <c r="B417" s="18" t="s">
        <v>91</v>
      </c>
      <c r="C417" s="19" t="s">
        <v>586</v>
      </c>
      <c r="D417" s="20">
        <v>1999954</v>
      </c>
      <c r="E417" s="21">
        <v>0.9</v>
      </c>
      <c r="F417" s="20">
        <f t="shared" si="3"/>
        <v>199995.39999999997</v>
      </c>
      <c r="G417" s="18" t="s">
        <v>97</v>
      </c>
      <c r="H417" s="22"/>
    </row>
    <row r="418" spans="1:8" ht="16" x14ac:dyDescent="0.2">
      <c r="A418" s="18" t="s">
        <v>587</v>
      </c>
      <c r="B418" s="18" t="s">
        <v>91</v>
      </c>
      <c r="C418" s="18" t="s">
        <v>209</v>
      </c>
      <c r="D418" s="20">
        <v>1000000</v>
      </c>
      <c r="E418" s="21">
        <v>1</v>
      </c>
      <c r="F418" s="20">
        <f t="shared" si="3"/>
        <v>0</v>
      </c>
      <c r="G418" s="18" t="s">
        <v>97</v>
      </c>
      <c r="H418" s="22"/>
    </row>
    <row r="419" spans="1:8" ht="16" x14ac:dyDescent="0.2">
      <c r="A419" s="18" t="s">
        <v>588</v>
      </c>
      <c r="B419" s="18" t="s">
        <v>91</v>
      </c>
      <c r="C419" s="28"/>
      <c r="D419" s="20">
        <v>20000</v>
      </c>
      <c r="E419" s="21">
        <v>1</v>
      </c>
      <c r="F419" s="20">
        <f t="shared" si="3"/>
        <v>0</v>
      </c>
      <c r="G419" s="18" t="s">
        <v>86</v>
      </c>
      <c r="H419" s="22"/>
    </row>
    <row r="420" spans="1:8" ht="13" x14ac:dyDescent="0.15">
      <c r="A420" s="18" t="s">
        <v>589</v>
      </c>
      <c r="B420" s="18" t="s">
        <v>91</v>
      </c>
      <c r="C420" s="19" t="s">
        <v>590</v>
      </c>
      <c r="D420" s="20">
        <v>459181</v>
      </c>
      <c r="E420" s="21">
        <v>1</v>
      </c>
      <c r="F420" s="20">
        <f t="shared" si="3"/>
        <v>0</v>
      </c>
      <c r="G420" s="18" t="s">
        <v>108</v>
      </c>
      <c r="H420" s="18" t="s">
        <v>93</v>
      </c>
    </row>
    <row r="421" spans="1:8" ht="16" x14ac:dyDescent="0.2">
      <c r="A421" s="18" t="s">
        <v>591</v>
      </c>
      <c r="B421" s="18" t="s">
        <v>91</v>
      </c>
      <c r="C421" s="18" t="s">
        <v>141</v>
      </c>
      <c r="D421" s="20">
        <v>500000</v>
      </c>
      <c r="E421" s="21">
        <v>1</v>
      </c>
      <c r="F421" s="20">
        <f t="shared" si="3"/>
        <v>0</v>
      </c>
      <c r="G421" s="18" t="s">
        <v>97</v>
      </c>
      <c r="H421" s="22"/>
    </row>
    <row r="422" spans="1:8" ht="16" x14ac:dyDescent="0.2">
      <c r="A422" s="18" t="s">
        <v>591</v>
      </c>
      <c r="B422" s="18" t="s">
        <v>27</v>
      </c>
      <c r="C422" s="22"/>
      <c r="D422" s="20">
        <v>500</v>
      </c>
      <c r="E422" s="21">
        <v>1</v>
      </c>
      <c r="F422" s="20">
        <f t="shared" si="3"/>
        <v>0</v>
      </c>
      <c r="G422" s="18" t="s">
        <v>97</v>
      </c>
      <c r="H422" s="22"/>
    </row>
    <row r="423" spans="1:8" ht="16" x14ac:dyDescent="0.2">
      <c r="A423" s="18" t="s">
        <v>592</v>
      </c>
      <c r="B423" s="18" t="s">
        <v>91</v>
      </c>
      <c r="C423" s="22"/>
      <c r="D423" s="20">
        <v>999993</v>
      </c>
      <c r="E423" s="21">
        <v>1</v>
      </c>
      <c r="F423" s="20">
        <f t="shared" si="3"/>
        <v>0</v>
      </c>
      <c r="G423" s="18" t="s">
        <v>593</v>
      </c>
      <c r="H423" s="18" t="s">
        <v>93</v>
      </c>
    </row>
    <row r="424" spans="1:8" ht="16" x14ac:dyDescent="0.2">
      <c r="A424" s="18" t="s">
        <v>594</v>
      </c>
      <c r="B424" s="18" t="s">
        <v>91</v>
      </c>
      <c r="C424" s="22"/>
      <c r="D424" s="20">
        <v>25</v>
      </c>
      <c r="E424" s="21">
        <v>1</v>
      </c>
      <c r="F424" s="20">
        <f t="shared" si="3"/>
        <v>0</v>
      </c>
      <c r="G424" s="18" t="s">
        <v>108</v>
      </c>
      <c r="H424" s="18" t="s">
        <v>93</v>
      </c>
    </row>
    <row r="425" spans="1:8" ht="16" x14ac:dyDescent="0.2">
      <c r="A425" s="18" t="s">
        <v>595</v>
      </c>
      <c r="B425" s="18" t="s">
        <v>91</v>
      </c>
      <c r="C425" s="22"/>
      <c r="D425" s="20">
        <v>1000000</v>
      </c>
      <c r="E425" s="21">
        <v>1</v>
      </c>
      <c r="F425" s="20">
        <f t="shared" si="3"/>
        <v>0</v>
      </c>
      <c r="G425" s="18" t="s">
        <v>86</v>
      </c>
      <c r="H425" s="22"/>
    </row>
    <row r="426" spans="1:8" ht="16" x14ac:dyDescent="0.2">
      <c r="A426" s="18" t="s">
        <v>596</v>
      </c>
      <c r="B426" s="18" t="s">
        <v>96</v>
      </c>
      <c r="C426" s="22"/>
      <c r="D426" s="20">
        <v>25000000</v>
      </c>
      <c r="E426" s="21">
        <v>0.5</v>
      </c>
      <c r="F426" s="20">
        <f t="shared" si="3"/>
        <v>12500000</v>
      </c>
      <c r="G426" s="18" t="s">
        <v>97</v>
      </c>
      <c r="H426" s="22"/>
    </row>
    <row r="427" spans="1:8" ht="16" x14ac:dyDescent="0.2">
      <c r="A427" s="18" t="s">
        <v>597</v>
      </c>
      <c r="B427" s="18" t="s">
        <v>91</v>
      </c>
      <c r="C427" s="22"/>
      <c r="D427" s="20">
        <v>2300000</v>
      </c>
      <c r="E427" s="21">
        <v>1</v>
      </c>
      <c r="F427" s="20">
        <f t="shared" si="3"/>
        <v>0</v>
      </c>
      <c r="G427" s="18" t="s">
        <v>97</v>
      </c>
      <c r="H427" s="22"/>
    </row>
    <row r="428" spans="1:8" ht="16" x14ac:dyDescent="0.2">
      <c r="A428" s="18" t="s">
        <v>598</v>
      </c>
      <c r="B428" s="18" t="s">
        <v>91</v>
      </c>
      <c r="C428" s="22"/>
      <c r="D428" s="20">
        <v>50000000</v>
      </c>
      <c r="E428" s="21">
        <v>0.5</v>
      </c>
      <c r="F428" s="20">
        <f t="shared" si="3"/>
        <v>25000000</v>
      </c>
      <c r="G428" s="18" t="s">
        <v>108</v>
      </c>
      <c r="H428" s="22"/>
    </row>
    <row r="429" spans="1:8" ht="16" x14ac:dyDescent="0.2">
      <c r="A429" s="18" t="s">
        <v>599</v>
      </c>
      <c r="B429" s="18" t="s">
        <v>27</v>
      </c>
      <c r="C429" s="28"/>
      <c r="D429" s="20">
        <v>500000</v>
      </c>
      <c r="E429" s="21">
        <v>1</v>
      </c>
      <c r="F429" s="20">
        <f t="shared" si="3"/>
        <v>0</v>
      </c>
      <c r="G429" s="18" t="s">
        <v>86</v>
      </c>
      <c r="H429" s="18" t="s">
        <v>87</v>
      </c>
    </row>
    <row r="430" spans="1:8" ht="16" x14ac:dyDescent="0.2">
      <c r="A430" s="18" t="s">
        <v>600</v>
      </c>
      <c r="B430" s="18" t="s">
        <v>91</v>
      </c>
      <c r="C430" s="18" t="s">
        <v>150</v>
      </c>
      <c r="D430" s="20">
        <v>1210000</v>
      </c>
      <c r="E430" s="21">
        <v>1</v>
      </c>
      <c r="F430" s="20">
        <f t="shared" si="3"/>
        <v>0</v>
      </c>
      <c r="G430" s="18" t="s">
        <v>97</v>
      </c>
      <c r="H430" s="22"/>
    </row>
    <row r="431" spans="1:8" ht="16" x14ac:dyDescent="0.2">
      <c r="A431" s="18" t="s">
        <v>601</v>
      </c>
      <c r="B431" s="18" t="s">
        <v>27</v>
      </c>
      <c r="C431" s="22"/>
      <c r="D431" s="20">
        <v>500000</v>
      </c>
      <c r="E431" s="21">
        <v>1</v>
      </c>
      <c r="F431" s="20">
        <f t="shared" si="3"/>
        <v>0</v>
      </c>
      <c r="G431" s="18" t="s">
        <v>86</v>
      </c>
      <c r="H431" s="18" t="s">
        <v>89</v>
      </c>
    </row>
    <row r="432" spans="1:8" ht="16" x14ac:dyDescent="0.2">
      <c r="A432" s="18" t="s">
        <v>602</v>
      </c>
      <c r="B432" s="18" t="s">
        <v>91</v>
      </c>
      <c r="C432" s="22"/>
      <c r="D432" s="20">
        <v>2000000</v>
      </c>
      <c r="E432" s="21">
        <v>1</v>
      </c>
      <c r="F432" s="20">
        <f t="shared" si="3"/>
        <v>0</v>
      </c>
      <c r="G432" s="18" t="s">
        <v>97</v>
      </c>
      <c r="H432" s="22"/>
    </row>
    <row r="433" spans="1:8" ht="16" x14ac:dyDescent="0.2">
      <c r="A433" s="18" t="s">
        <v>603</v>
      </c>
      <c r="B433" s="18" t="s">
        <v>27</v>
      </c>
      <c r="C433" s="28"/>
      <c r="D433" s="20">
        <v>300000</v>
      </c>
      <c r="E433" s="21">
        <v>1</v>
      </c>
      <c r="F433" s="20">
        <f t="shared" si="3"/>
        <v>0</v>
      </c>
      <c r="G433" s="18" t="s">
        <v>86</v>
      </c>
      <c r="H433" s="22"/>
    </row>
    <row r="434" spans="1:8" ht="13" x14ac:dyDescent="0.15">
      <c r="A434" s="18" t="s">
        <v>604</v>
      </c>
      <c r="B434" s="18" t="s">
        <v>91</v>
      </c>
      <c r="C434" s="19" t="s">
        <v>211</v>
      </c>
      <c r="D434" s="20">
        <v>300000</v>
      </c>
      <c r="E434" s="21">
        <v>1</v>
      </c>
      <c r="F434" s="20">
        <f t="shared" si="3"/>
        <v>0</v>
      </c>
      <c r="G434" s="18" t="s">
        <v>86</v>
      </c>
      <c r="H434" s="18" t="s">
        <v>112</v>
      </c>
    </row>
    <row r="435" spans="1:8" ht="13" x14ac:dyDescent="0.15">
      <c r="A435" s="18" t="s">
        <v>605</v>
      </c>
      <c r="B435" s="18" t="s">
        <v>91</v>
      </c>
      <c r="C435" s="18" t="s">
        <v>214</v>
      </c>
      <c r="D435" s="20">
        <v>300000</v>
      </c>
      <c r="E435" s="21">
        <v>1</v>
      </c>
      <c r="F435" s="20">
        <f t="shared" si="3"/>
        <v>0</v>
      </c>
      <c r="G435" s="18" t="s">
        <v>86</v>
      </c>
      <c r="H435" s="18" t="s">
        <v>112</v>
      </c>
    </row>
    <row r="436" spans="1:8" ht="16" x14ac:dyDescent="0.2">
      <c r="A436" s="18" t="s">
        <v>606</v>
      </c>
      <c r="B436" s="18" t="s">
        <v>123</v>
      </c>
      <c r="C436" s="22"/>
      <c r="D436" s="20">
        <v>1000</v>
      </c>
      <c r="E436" s="21">
        <v>1</v>
      </c>
      <c r="F436" s="20">
        <f t="shared" si="3"/>
        <v>0</v>
      </c>
      <c r="G436" s="18" t="s">
        <v>86</v>
      </c>
      <c r="H436" s="18" t="s">
        <v>123</v>
      </c>
    </row>
    <row r="437" spans="1:8" ht="16" x14ac:dyDescent="0.2">
      <c r="A437" s="18" t="s">
        <v>607</v>
      </c>
      <c r="B437" s="18" t="s">
        <v>96</v>
      </c>
      <c r="C437" s="22"/>
      <c r="D437" s="20">
        <v>2100000</v>
      </c>
      <c r="E437" s="21">
        <v>0.75</v>
      </c>
      <c r="F437" s="20">
        <f t="shared" si="3"/>
        <v>525000</v>
      </c>
      <c r="G437" s="18" t="s">
        <v>86</v>
      </c>
      <c r="H437" s="22"/>
    </row>
    <row r="438" spans="1:8" ht="16" x14ac:dyDescent="0.2">
      <c r="A438" s="18" t="s">
        <v>608</v>
      </c>
      <c r="B438" s="18" t="s">
        <v>27</v>
      </c>
      <c r="C438" s="22"/>
      <c r="D438" s="20">
        <v>250000</v>
      </c>
      <c r="E438" s="21">
        <v>1</v>
      </c>
      <c r="F438" s="20">
        <f t="shared" si="3"/>
        <v>0</v>
      </c>
      <c r="G438" s="18" t="s">
        <v>86</v>
      </c>
      <c r="H438" s="22"/>
    </row>
    <row r="439" spans="1:8" ht="16" x14ac:dyDescent="0.2">
      <c r="A439" s="18" t="s">
        <v>609</v>
      </c>
      <c r="B439" s="18" t="s">
        <v>91</v>
      </c>
      <c r="C439" s="28"/>
      <c r="D439" s="20">
        <v>4000000</v>
      </c>
      <c r="E439" s="21">
        <v>1</v>
      </c>
      <c r="F439" s="20">
        <f t="shared" si="3"/>
        <v>0</v>
      </c>
      <c r="G439" s="18" t="s">
        <v>86</v>
      </c>
      <c r="H439" s="22"/>
    </row>
    <row r="440" spans="1:8" ht="16" x14ac:dyDescent="0.2">
      <c r="A440" s="18" t="s">
        <v>610</v>
      </c>
      <c r="B440" s="18" t="s">
        <v>91</v>
      </c>
      <c r="C440" s="19" t="s">
        <v>148</v>
      </c>
      <c r="D440" s="20">
        <v>2000000</v>
      </c>
      <c r="E440" s="21">
        <v>1</v>
      </c>
      <c r="F440" s="20">
        <f t="shared" si="3"/>
        <v>0</v>
      </c>
      <c r="G440" s="18" t="s">
        <v>100</v>
      </c>
      <c r="H440" s="22"/>
    </row>
    <row r="441" spans="1:8" ht="16" x14ac:dyDescent="0.2">
      <c r="A441" s="18" t="s">
        <v>611</v>
      </c>
      <c r="B441" s="18" t="s">
        <v>91</v>
      </c>
      <c r="C441" s="18" t="s">
        <v>612</v>
      </c>
      <c r="D441" s="20">
        <v>1000000</v>
      </c>
      <c r="E441" s="21">
        <v>1</v>
      </c>
      <c r="F441" s="20">
        <f t="shared" si="3"/>
        <v>0</v>
      </c>
      <c r="G441" s="18" t="s">
        <v>108</v>
      </c>
      <c r="H441" s="22"/>
    </row>
    <row r="442" spans="1:8" ht="16" x14ac:dyDescent="0.2">
      <c r="A442" s="18" t="s">
        <v>613</v>
      </c>
      <c r="B442" s="18" t="s">
        <v>123</v>
      </c>
      <c r="C442" s="28"/>
      <c r="D442" s="20">
        <v>500</v>
      </c>
      <c r="E442" s="21">
        <v>1</v>
      </c>
      <c r="F442" s="20">
        <f t="shared" si="3"/>
        <v>0</v>
      </c>
      <c r="G442" s="18" t="s">
        <v>108</v>
      </c>
      <c r="H442" s="18" t="s">
        <v>123</v>
      </c>
    </row>
    <row r="443" spans="1:8" ht="13" x14ac:dyDescent="0.15">
      <c r="A443" s="18" t="s">
        <v>614</v>
      </c>
      <c r="B443" s="18" t="s">
        <v>91</v>
      </c>
      <c r="C443" s="18" t="s">
        <v>241</v>
      </c>
      <c r="D443" s="20">
        <v>250000</v>
      </c>
      <c r="E443" s="21">
        <v>1</v>
      </c>
      <c r="F443" s="20">
        <f t="shared" si="3"/>
        <v>0</v>
      </c>
      <c r="G443" s="18" t="s">
        <v>100</v>
      </c>
      <c r="H443" s="18" t="s">
        <v>112</v>
      </c>
    </row>
    <row r="444" spans="1:8" ht="16" x14ac:dyDescent="0.2">
      <c r="A444" s="18" t="s">
        <v>615</v>
      </c>
      <c r="B444" s="18" t="s">
        <v>27</v>
      </c>
      <c r="C444" s="22"/>
      <c r="D444" s="20">
        <v>500</v>
      </c>
      <c r="E444" s="21">
        <v>1</v>
      </c>
      <c r="F444" s="20">
        <f t="shared" si="3"/>
        <v>0</v>
      </c>
      <c r="G444" s="18" t="s">
        <v>100</v>
      </c>
      <c r="H444" s="18" t="s">
        <v>123</v>
      </c>
    </row>
    <row r="445" spans="1:8" ht="16" x14ac:dyDescent="0.2">
      <c r="A445" s="18" t="s">
        <v>616</v>
      </c>
      <c r="B445" s="18" t="s">
        <v>27</v>
      </c>
      <c r="C445" s="22"/>
      <c r="D445" s="20">
        <v>150000</v>
      </c>
      <c r="E445" s="21">
        <v>1</v>
      </c>
      <c r="F445" s="20">
        <f t="shared" si="3"/>
        <v>0</v>
      </c>
      <c r="G445" s="18" t="s">
        <v>86</v>
      </c>
      <c r="H445" s="22"/>
    </row>
    <row r="446" spans="1:8" ht="16" x14ac:dyDescent="0.2">
      <c r="A446" s="18" t="s">
        <v>617</v>
      </c>
      <c r="B446" s="18" t="s">
        <v>91</v>
      </c>
      <c r="C446" s="22"/>
      <c r="D446" s="20">
        <v>500000</v>
      </c>
      <c r="E446" s="21">
        <v>1</v>
      </c>
      <c r="F446" s="20">
        <f t="shared" si="3"/>
        <v>0</v>
      </c>
      <c r="G446" s="18" t="s">
        <v>86</v>
      </c>
      <c r="H446" s="18" t="s">
        <v>123</v>
      </c>
    </row>
    <row r="447" spans="1:8" ht="16" x14ac:dyDescent="0.2">
      <c r="A447" s="18" t="s">
        <v>618</v>
      </c>
      <c r="B447" s="18" t="s">
        <v>91</v>
      </c>
      <c r="C447" s="28"/>
      <c r="D447" s="20">
        <v>486585</v>
      </c>
      <c r="E447" s="23"/>
      <c r="F447" s="20">
        <f t="shared" si="3"/>
        <v>486585</v>
      </c>
      <c r="G447" s="18" t="s">
        <v>108</v>
      </c>
      <c r="H447" s="18" t="s">
        <v>93</v>
      </c>
    </row>
    <row r="448" spans="1:8" ht="16" x14ac:dyDescent="0.2">
      <c r="A448" s="18" t="s">
        <v>619</v>
      </c>
      <c r="B448" s="18" t="s">
        <v>91</v>
      </c>
      <c r="C448" s="18" t="s">
        <v>620</v>
      </c>
      <c r="D448" s="20">
        <v>75000001</v>
      </c>
      <c r="E448" s="21">
        <v>1</v>
      </c>
      <c r="F448" s="20">
        <f t="shared" si="3"/>
        <v>0</v>
      </c>
      <c r="G448" s="22"/>
      <c r="H448" s="22"/>
    </row>
    <row r="449" spans="1:8" ht="16" x14ac:dyDescent="0.2">
      <c r="A449" s="18" t="s">
        <v>621</v>
      </c>
      <c r="B449" s="18" t="s">
        <v>180</v>
      </c>
      <c r="C449" s="22"/>
      <c r="D449" s="20">
        <v>75000000</v>
      </c>
      <c r="E449" s="21">
        <v>1</v>
      </c>
      <c r="F449" s="20">
        <f t="shared" si="3"/>
        <v>0</v>
      </c>
      <c r="G449" s="18" t="s">
        <v>86</v>
      </c>
      <c r="H449" s="22"/>
    </row>
    <row r="450" spans="1:8" ht="16" x14ac:dyDescent="0.2">
      <c r="A450" s="18" t="s">
        <v>622</v>
      </c>
      <c r="B450" s="18" t="s">
        <v>229</v>
      </c>
      <c r="C450" s="22"/>
      <c r="D450" s="20">
        <v>35000000</v>
      </c>
      <c r="E450" s="21">
        <v>1</v>
      </c>
      <c r="F450" s="20">
        <f t="shared" si="3"/>
        <v>0</v>
      </c>
      <c r="G450" s="18" t="s">
        <v>97</v>
      </c>
      <c r="H450" s="22"/>
    </row>
    <row r="451" spans="1:8" ht="16" x14ac:dyDescent="0.2">
      <c r="A451" s="18" t="s">
        <v>623</v>
      </c>
      <c r="B451" s="18" t="s">
        <v>96</v>
      </c>
      <c r="C451" s="22"/>
      <c r="D451" s="20">
        <v>10000000</v>
      </c>
      <c r="E451" s="29">
        <v>0.81137607499999997</v>
      </c>
      <c r="F451" s="20">
        <f t="shared" si="3"/>
        <v>1886239.2500000002</v>
      </c>
      <c r="G451" s="18" t="s">
        <v>86</v>
      </c>
      <c r="H451" s="22"/>
    </row>
    <row r="452" spans="1:8" ht="16" x14ac:dyDescent="0.2">
      <c r="A452" s="18" t="s">
        <v>624</v>
      </c>
      <c r="B452" s="18" t="s">
        <v>96</v>
      </c>
      <c r="C452" s="22"/>
      <c r="D452" s="20">
        <v>5000000</v>
      </c>
      <c r="E452" s="30">
        <v>-0.67430000000000001</v>
      </c>
      <c r="F452" s="20">
        <f t="shared" si="3"/>
        <v>8371500.0000000009</v>
      </c>
      <c r="G452" s="18" t="s">
        <v>86</v>
      </c>
      <c r="H452" s="22"/>
    </row>
    <row r="453" spans="1:8" ht="16" x14ac:dyDescent="0.2">
      <c r="A453" s="18" t="s">
        <v>625</v>
      </c>
      <c r="B453" s="18" t="s">
        <v>96</v>
      </c>
      <c r="C453" s="28"/>
      <c r="D453" s="20">
        <v>2000000</v>
      </c>
      <c r="E453" s="21">
        <v>1</v>
      </c>
      <c r="F453" s="20">
        <f t="shared" si="3"/>
        <v>0</v>
      </c>
      <c r="G453" s="18" t="s">
        <v>86</v>
      </c>
      <c r="H453" s="22"/>
    </row>
    <row r="454" spans="1:8" ht="13" x14ac:dyDescent="0.15">
      <c r="A454" s="18" t="s">
        <v>626</v>
      </c>
      <c r="B454" s="18" t="s">
        <v>91</v>
      </c>
      <c r="C454" s="19" t="s">
        <v>211</v>
      </c>
      <c r="D454" s="20">
        <v>675000</v>
      </c>
      <c r="E454" s="21">
        <v>1</v>
      </c>
      <c r="F454" s="20">
        <f t="shared" si="3"/>
        <v>0</v>
      </c>
      <c r="G454" s="18" t="s">
        <v>86</v>
      </c>
      <c r="H454" s="18" t="s">
        <v>112</v>
      </c>
    </row>
    <row r="455" spans="1:8" ht="13" x14ac:dyDescent="0.15">
      <c r="A455" s="18" t="s">
        <v>627</v>
      </c>
      <c r="B455" s="18" t="s">
        <v>91</v>
      </c>
      <c r="C455" s="18" t="s">
        <v>148</v>
      </c>
      <c r="D455" s="20">
        <v>8000000</v>
      </c>
      <c r="E455" s="21">
        <v>1</v>
      </c>
      <c r="F455" s="20">
        <f t="shared" si="3"/>
        <v>0</v>
      </c>
      <c r="G455" s="18" t="s">
        <v>86</v>
      </c>
      <c r="H455" s="18" t="s">
        <v>112</v>
      </c>
    </row>
    <row r="456" spans="1:8" ht="16" x14ac:dyDescent="0.2">
      <c r="A456" s="18" t="s">
        <v>628</v>
      </c>
      <c r="B456" s="18" t="s">
        <v>123</v>
      </c>
      <c r="C456" s="22"/>
      <c r="D456" s="20">
        <v>0</v>
      </c>
      <c r="E456" s="21">
        <v>1</v>
      </c>
      <c r="F456" s="20">
        <f t="shared" si="3"/>
        <v>0</v>
      </c>
      <c r="G456" s="18" t="s">
        <v>86</v>
      </c>
      <c r="H456" s="18" t="s">
        <v>123</v>
      </c>
    </row>
    <row r="457" spans="1:8" ht="16" x14ac:dyDescent="0.2">
      <c r="A457" s="18" t="s">
        <v>629</v>
      </c>
      <c r="B457" s="18" t="s">
        <v>123</v>
      </c>
      <c r="C457" s="22"/>
      <c r="D457" s="20">
        <v>0</v>
      </c>
      <c r="E457" s="21">
        <v>1</v>
      </c>
      <c r="F457" s="20">
        <f t="shared" si="3"/>
        <v>0</v>
      </c>
      <c r="G457" s="18" t="s">
        <v>86</v>
      </c>
      <c r="H457" s="18" t="s">
        <v>123</v>
      </c>
    </row>
    <row r="458" spans="1:8" ht="16" x14ac:dyDescent="0.2">
      <c r="A458" s="18" t="s">
        <v>630</v>
      </c>
      <c r="B458" s="18" t="s">
        <v>266</v>
      </c>
      <c r="C458" s="22"/>
      <c r="D458" s="20">
        <v>250000</v>
      </c>
      <c r="E458" s="21">
        <v>1</v>
      </c>
      <c r="F458" s="20">
        <f t="shared" si="3"/>
        <v>0</v>
      </c>
      <c r="G458" s="18" t="s">
        <v>108</v>
      </c>
      <c r="H458" s="18" t="s">
        <v>631</v>
      </c>
    </row>
    <row r="459" spans="1:8" ht="16" x14ac:dyDescent="0.2">
      <c r="A459" s="18" t="s">
        <v>632</v>
      </c>
      <c r="B459" s="18" t="s">
        <v>91</v>
      </c>
      <c r="C459" s="28"/>
      <c r="D459" s="20">
        <v>10000000</v>
      </c>
      <c r="E459" s="21">
        <v>0.5</v>
      </c>
      <c r="F459" s="20">
        <f t="shared" si="3"/>
        <v>5000000</v>
      </c>
      <c r="G459" s="18" t="s">
        <v>97</v>
      </c>
      <c r="H459" s="18" t="s">
        <v>93</v>
      </c>
    </row>
    <row r="460" spans="1:8" ht="13" x14ac:dyDescent="0.15">
      <c r="A460" s="18" t="s">
        <v>633</v>
      </c>
      <c r="B460" s="18" t="s">
        <v>91</v>
      </c>
      <c r="C460" s="18" t="s">
        <v>85</v>
      </c>
      <c r="D460" s="20">
        <v>200000</v>
      </c>
      <c r="E460" s="21">
        <v>1</v>
      </c>
      <c r="F460" s="20">
        <f t="shared" si="3"/>
        <v>0</v>
      </c>
      <c r="G460" s="18" t="s">
        <v>108</v>
      </c>
      <c r="H460" s="18" t="s">
        <v>112</v>
      </c>
    </row>
    <row r="461" spans="1:8" ht="16" x14ac:dyDescent="0.2">
      <c r="A461" s="18" t="s">
        <v>634</v>
      </c>
      <c r="B461" s="18" t="s">
        <v>123</v>
      </c>
      <c r="C461" s="22"/>
      <c r="D461" s="20">
        <v>200</v>
      </c>
      <c r="E461" s="21">
        <v>1</v>
      </c>
      <c r="F461" s="20">
        <f t="shared" si="3"/>
        <v>0</v>
      </c>
      <c r="G461" s="18" t="s">
        <v>108</v>
      </c>
      <c r="H461" s="18" t="s">
        <v>123</v>
      </c>
    </row>
    <row r="462" spans="1:8" ht="16" x14ac:dyDescent="0.2">
      <c r="A462" s="18" t="s">
        <v>635</v>
      </c>
      <c r="B462" s="18" t="s">
        <v>91</v>
      </c>
      <c r="C462" s="22"/>
      <c r="D462" s="20">
        <v>109998</v>
      </c>
      <c r="E462" s="21">
        <v>1</v>
      </c>
      <c r="F462" s="20">
        <f t="shared" si="3"/>
        <v>0</v>
      </c>
      <c r="G462" s="18" t="s">
        <v>97</v>
      </c>
      <c r="H462" s="22"/>
    </row>
    <row r="463" spans="1:8" ht="16" x14ac:dyDescent="0.2">
      <c r="A463" s="18" t="s">
        <v>636</v>
      </c>
      <c r="B463" s="18" t="s">
        <v>27</v>
      </c>
      <c r="C463" s="28"/>
      <c r="D463" s="20">
        <v>100000</v>
      </c>
      <c r="E463" s="21">
        <v>1</v>
      </c>
      <c r="F463" s="20">
        <f t="shared" si="3"/>
        <v>0</v>
      </c>
      <c r="G463" s="18" t="s">
        <v>86</v>
      </c>
      <c r="H463" s="18" t="s">
        <v>89</v>
      </c>
    </row>
    <row r="464" spans="1:8" ht="13" x14ac:dyDescent="0.15">
      <c r="A464" s="18" t="s">
        <v>637</v>
      </c>
      <c r="B464" s="18" t="s">
        <v>266</v>
      </c>
      <c r="C464" s="18" t="s">
        <v>638</v>
      </c>
      <c r="D464" s="20">
        <v>100000</v>
      </c>
      <c r="E464" s="21">
        <v>1</v>
      </c>
      <c r="F464" s="20">
        <f t="shared" si="3"/>
        <v>0</v>
      </c>
      <c r="G464" s="18" t="s">
        <v>86</v>
      </c>
      <c r="H464" s="18" t="s">
        <v>631</v>
      </c>
    </row>
    <row r="465" spans="1:8" ht="16" x14ac:dyDescent="0.2">
      <c r="A465" s="18" t="s">
        <v>639</v>
      </c>
      <c r="B465" s="18" t="s">
        <v>27</v>
      </c>
      <c r="C465" s="28"/>
      <c r="D465" s="20">
        <v>2000000</v>
      </c>
      <c r="E465" s="21">
        <v>1</v>
      </c>
      <c r="F465" s="20">
        <f t="shared" si="3"/>
        <v>0</v>
      </c>
      <c r="G465" s="18" t="s">
        <v>100</v>
      </c>
      <c r="H465" s="22"/>
    </row>
    <row r="466" spans="1:8" ht="16" x14ac:dyDescent="0.2">
      <c r="A466" s="18" t="s">
        <v>640</v>
      </c>
      <c r="B466" s="18" t="s">
        <v>91</v>
      </c>
      <c r="C466" s="19" t="s">
        <v>641</v>
      </c>
      <c r="D466" s="20">
        <v>50000000</v>
      </c>
      <c r="E466" s="21">
        <v>0.75</v>
      </c>
      <c r="F466" s="20">
        <f t="shared" si="3"/>
        <v>12500000</v>
      </c>
      <c r="G466" s="18" t="s">
        <v>108</v>
      </c>
      <c r="H466" s="22"/>
    </row>
    <row r="467" spans="1:8" ht="13" x14ac:dyDescent="0.15">
      <c r="A467" s="18" t="s">
        <v>642</v>
      </c>
      <c r="B467" s="18" t="s">
        <v>27</v>
      </c>
      <c r="C467" s="18" t="s">
        <v>286</v>
      </c>
      <c r="D467" s="20">
        <v>750000</v>
      </c>
      <c r="E467" s="21">
        <v>1</v>
      </c>
      <c r="F467" s="20">
        <f t="shared" si="3"/>
        <v>0</v>
      </c>
      <c r="G467" s="18" t="s">
        <v>86</v>
      </c>
      <c r="H467" s="18" t="s">
        <v>89</v>
      </c>
    </row>
    <row r="468" spans="1:8" ht="16" x14ac:dyDescent="0.2">
      <c r="A468" s="18" t="s">
        <v>643</v>
      </c>
      <c r="B468" s="18" t="s">
        <v>27</v>
      </c>
      <c r="C468" s="22"/>
      <c r="D468" s="20">
        <v>250000</v>
      </c>
      <c r="E468" s="21">
        <v>1</v>
      </c>
      <c r="F468" s="20">
        <f t="shared" si="3"/>
        <v>0</v>
      </c>
      <c r="G468" s="18" t="s">
        <v>86</v>
      </c>
      <c r="H468" s="22"/>
    </row>
    <row r="469" spans="1:8" ht="16" x14ac:dyDescent="0.2">
      <c r="A469" s="18" t="s">
        <v>644</v>
      </c>
      <c r="B469" s="18" t="s">
        <v>27</v>
      </c>
      <c r="C469" s="22"/>
      <c r="D469" s="20">
        <v>660000</v>
      </c>
      <c r="E469" s="21">
        <v>1</v>
      </c>
      <c r="F469" s="20">
        <f t="shared" si="3"/>
        <v>0</v>
      </c>
      <c r="G469" s="18" t="s">
        <v>86</v>
      </c>
      <c r="H469" s="18" t="s">
        <v>87</v>
      </c>
    </row>
    <row r="470" spans="1:8" ht="16" x14ac:dyDescent="0.2">
      <c r="A470" s="18" t="s">
        <v>645</v>
      </c>
      <c r="B470" s="18" t="s">
        <v>27</v>
      </c>
      <c r="C470" s="18"/>
      <c r="D470" s="20">
        <v>100000</v>
      </c>
      <c r="E470" s="21">
        <v>1</v>
      </c>
      <c r="F470" s="20">
        <f t="shared" si="3"/>
        <v>0</v>
      </c>
      <c r="G470" s="18" t="s">
        <v>86</v>
      </c>
      <c r="H470" s="22"/>
    </row>
    <row r="471" spans="1:8" ht="16" x14ac:dyDescent="0.2">
      <c r="A471" s="18" t="s">
        <v>646</v>
      </c>
      <c r="B471" s="18" t="s">
        <v>27</v>
      </c>
      <c r="C471" s="22"/>
      <c r="D471" s="20">
        <v>250000</v>
      </c>
      <c r="E471" s="21">
        <v>1</v>
      </c>
      <c r="F471" s="20">
        <f t="shared" si="3"/>
        <v>0</v>
      </c>
      <c r="G471" s="18" t="s">
        <v>86</v>
      </c>
      <c r="H471" s="18" t="s">
        <v>89</v>
      </c>
    </row>
    <row r="472" spans="1:8" ht="16" x14ac:dyDescent="0.2">
      <c r="A472" s="18" t="s">
        <v>647</v>
      </c>
      <c r="B472" s="18" t="s">
        <v>27</v>
      </c>
      <c r="C472" s="22"/>
      <c r="D472" s="20">
        <v>500000</v>
      </c>
      <c r="E472" s="21">
        <v>1</v>
      </c>
      <c r="F472" s="20">
        <f t="shared" si="3"/>
        <v>0</v>
      </c>
      <c r="G472" s="18" t="s">
        <v>86</v>
      </c>
      <c r="H472" s="22"/>
    </row>
    <row r="473" spans="1:8" ht="16" x14ac:dyDescent="0.2">
      <c r="A473" s="18" t="s">
        <v>648</v>
      </c>
      <c r="B473" s="18" t="s">
        <v>123</v>
      </c>
      <c r="C473" s="22"/>
      <c r="D473" s="20">
        <v>600</v>
      </c>
      <c r="E473" s="21">
        <v>1</v>
      </c>
      <c r="F473" s="20">
        <f t="shared" si="3"/>
        <v>0</v>
      </c>
      <c r="G473" s="18" t="s">
        <v>86</v>
      </c>
      <c r="H473" s="18" t="s">
        <v>123</v>
      </c>
    </row>
    <row r="474" spans="1:8" ht="16" x14ac:dyDescent="0.2">
      <c r="A474" s="31" t="s">
        <v>649</v>
      </c>
      <c r="B474" s="32" t="s">
        <v>166</v>
      </c>
      <c r="C474" s="33"/>
      <c r="D474" s="34">
        <v>11037500</v>
      </c>
      <c r="E474" s="35">
        <v>1</v>
      </c>
      <c r="F474" s="20">
        <f t="shared" si="3"/>
        <v>0</v>
      </c>
      <c r="G474" s="32" t="s">
        <v>127</v>
      </c>
      <c r="H474" s="36"/>
    </row>
    <row r="475" spans="1:8" ht="13" x14ac:dyDescent="0.15">
      <c r="A475" s="2" t="s">
        <v>650</v>
      </c>
      <c r="D475" s="37">
        <f>SUM(D2:D474)</f>
        <v>5153303516</v>
      </c>
      <c r="F475" s="37">
        <f>SUM(F2:F474)</f>
        <v>1688892401.2</v>
      </c>
    </row>
  </sheetData>
  <hyperlinks>
    <hyperlink ref="A189" r:id="rId1" xr:uid="{00000000-0004-0000-0900-000000000000}"/>
  </hyperlinks>
  <pageMargins left="0.7" right="0.7" top="0.75" bottom="0.75" header="0.3" footer="0.3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7"/>
  <sheetViews>
    <sheetView workbookViewId="0">
      <selection activeCell="H2" sqref="H2:H7"/>
    </sheetView>
  </sheetViews>
  <sheetFormatPr baseColWidth="10" defaultColWidth="12.6640625" defaultRowHeight="15.75" customHeight="1" x14ac:dyDescent="0.15"/>
  <cols>
    <col min="1" max="1" width="30.1640625" customWidth="1"/>
    <col min="3" max="3" width="15.6640625" bestFit="1" customWidth="1"/>
  </cols>
  <sheetData>
    <row r="1" spans="1:8" ht="15.75" customHeight="1" x14ac:dyDescent="0.15">
      <c r="A1" s="2" t="s">
        <v>651</v>
      </c>
      <c r="B1" s="2" t="s">
        <v>652</v>
      </c>
      <c r="C1" s="2" t="s">
        <v>653</v>
      </c>
      <c r="D1" s="2" t="s">
        <v>34</v>
      </c>
      <c r="E1" s="2" t="s">
        <v>654</v>
      </c>
      <c r="F1" s="2" t="s">
        <v>655</v>
      </c>
      <c r="G1" s="2" t="s">
        <v>656</v>
      </c>
      <c r="H1" s="2" t="s">
        <v>657</v>
      </c>
    </row>
    <row r="2" spans="1:8" ht="15.75" customHeight="1" x14ac:dyDescent="0.15">
      <c r="A2" s="2" t="s">
        <v>683</v>
      </c>
      <c r="B2" s="14">
        <v>8.9</v>
      </c>
      <c r="C2" s="49">
        <v>197</v>
      </c>
      <c r="D2" s="12">
        <v>22209696</v>
      </c>
      <c r="E2" s="49">
        <v>20.5</v>
      </c>
      <c r="F2" s="49">
        <v>454.2</v>
      </c>
      <c r="G2" s="38">
        <v>0</v>
      </c>
      <c r="H2" s="49">
        <v>454.2</v>
      </c>
    </row>
    <row r="3" spans="1:8" ht="15.75" customHeight="1" x14ac:dyDescent="0.15">
      <c r="A3" s="47" t="s">
        <v>686</v>
      </c>
      <c r="B3" s="48">
        <v>10.47</v>
      </c>
      <c r="C3" s="48">
        <f>(B3*D3)/1000000</f>
        <v>589.18322043000012</v>
      </c>
      <c r="D3" s="43">
        <v>56273469</v>
      </c>
      <c r="E3" s="48">
        <v>10.73</v>
      </c>
      <c r="F3" s="48">
        <f>E3*D3/1000000</f>
        <v>603.81432237000001</v>
      </c>
      <c r="G3" s="50">
        <v>0</v>
      </c>
      <c r="H3" s="48">
        <f>C3</f>
        <v>589.18322043000012</v>
      </c>
    </row>
    <row r="4" spans="1:8" ht="15.75" customHeight="1" x14ac:dyDescent="0.15">
      <c r="A4" s="2" t="s">
        <v>659</v>
      </c>
      <c r="B4" s="49">
        <v>7.2</v>
      </c>
      <c r="C4" s="49">
        <v>45</v>
      </c>
      <c r="D4" s="12">
        <v>6267409</v>
      </c>
      <c r="E4" s="49">
        <v>10.3</v>
      </c>
      <c r="F4" s="49">
        <v>64.3</v>
      </c>
      <c r="G4" s="38">
        <v>0</v>
      </c>
      <c r="H4" s="49">
        <v>64.3</v>
      </c>
    </row>
    <row r="5" spans="1:8" ht="15.75" customHeight="1" x14ac:dyDescent="0.15">
      <c r="A5" s="2" t="s">
        <v>685</v>
      </c>
      <c r="B5" s="49">
        <v>7.4</v>
      </c>
      <c r="C5" s="49">
        <v>21</v>
      </c>
      <c r="D5" s="12">
        <v>2857143</v>
      </c>
      <c r="E5" s="49">
        <v>11.5</v>
      </c>
      <c r="F5" s="49">
        <v>32.9</v>
      </c>
      <c r="G5" s="38">
        <v>0</v>
      </c>
      <c r="H5" s="49">
        <v>32.9</v>
      </c>
    </row>
    <row r="6" spans="1:8" ht="15.75" customHeight="1" x14ac:dyDescent="0.15">
      <c r="A6" s="2" t="s">
        <v>660</v>
      </c>
      <c r="B6" s="2" t="s">
        <v>658</v>
      </c>
      <c r="C6" s="49">
        <v>0.1</v>
      </c>
      <c r="D6" s="2" t="s">
        <v>658</v>
      </c>
      <c r="E6" s="2" t="s">
        <v>658</v>
      </c>
      <c r="F6" s="49">
        <v>0.1</v>
      </c>
      <c r="G6" s="38">
        <v>0.25</v>
      </c>
      <c r="H6" s="49">
        <f>F6*(1-G6)</f>
        <v>7.5000000000000011E-2</v>
      </c>
    </row>
    <row r="7" spans="1:8" ht="15.75" customHeight="1" x14ac:dyDescent="0.15">
      <c r="A7" s="2" t="s">
        <v>684</v>
      </c>
      <c r="B7" s="2" t="s">
        <v>658</v>
      </c>
      <c r="C7" s="49">
        <v>4</v>
      </c>
      <c r="D7" s="2" t="s">
        <v>658</v>
      </c>
      <c r="E7" s="2" t="s">
        <v>658</v>
      </c>
      <c r="F7" s="49">
        <v>5.7</v>
      </c>
      <c r="G7" s="38">
        <v>0</v>
      </c>
      <c r="H7" s="49">
        <v>5.7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2"/>
  <sheetViews>
    <sheetView workbookViewId="0">
      <selection activeCell="E2" sqref="E2"/>
    </sheetView>
  </sheetViews>
  <sheetFormatPr baseColWidth="10" defaultColWidth="12.6640625" defaultRowHeight="15.75" customHeight="1" x14ac:dyDescent="0.15"/>
  <cols>
    <col min="2" max="2" width="13.83203125" customWidth="1"/>
    <col min="3" max="3" width="23.1640625" customWidth="1"/>
    <col min="4" max="4" width="9.5" customWidth="1"/>
    <col min="5" max="5" width="7.1640625" bestFit="1" customWidth="1"/>
  </cols>
  <sheetData>
    <row r="1" spans="1:5" x14ac:dyDescent="0.2">
      <c r="A1" s="41" t="s">
        <v>671</v>
      </c>
      <c r="B1" s="41" t="s">
        <v>672</v>
      </c>
      <c r="C1" s="41" t="s">
        <v>673</v>
      </c>
      <c r="D1" s="42" t="s">
        <v>674</v>
      </c>
      <c r="E1" s="41" t="s">
        <v>662</v>
      </c>
    </row>
    <row r="2" spans="1:5" ht="15.75" customHeight="1" x14ac:dyDescent="0.15">
      <c r="A2" s="43">
        <v>56273469</v>
      </c>
      <c r="B2" s="44">
        <v>0.9</v>
      </c>
      <c r="C2" s="45">
        <v>10.34</v>
      </c>
      <c r="D2" s="26">
        <v>9.41</v>
      </c>
      <c r="E2" s="46">
        <f>A2*D2/1000000</f>
        <v>529.53334329000006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9"/>
  <sheetViews>
    <sheetView workbookViewId="0"/>
  </sheetViews>
  <sheetFormatPr baseColWidth="10" defaultColWidth="12.6640625" defaultRowHeight="15.75" customHeight="1" x14ac:dyDescent="0.15"/>
  <cols>
    <col min="1" max="1" width="23" customWidth="1"/>
  </cols>
  <sheetData>
    <row r="1" spans="1:4" ht="15.75" customHeight="1" x14ac:dyDescent="0.15">
      <c r="A1" s="2" t="s">
        <v>661</v>
      </c>
      <c r="B1" s="15" t="s">
        <v>662</v>
      </c>
      <c r="C1" s="15" t="s">
        <v>656</v>
      </c>
      <c r="D1" s="15" t="s">
        <v>657</v>
      </c>
    </row>
    <row r="2" spans="1:4" ht="15.75" customHeight="1" x14ac:dyDescent="0.15">
      <c r="A2" s="2" t="s">
        <v>663</v>
      </c>
      <c r="B2" s="39">
        <v>2000</v>
      </c>
      <c r="C2" s="40">
        <v>0.8</v>
      </c>
      <c r="D2" s="39">
        <f t="shared" ref="D2:D9" si="0">B2*(1-C2)</f>
        <v>399.99999999999989</v>
      </c>
    </row>
    <row r="3" spans="1:4" ht="15.75" customHeight="1" x14ac:dyDescent="0.15">
      <c r="A3" s="2" t="s">
        <v>664</v>
      </c>
      <c r="B3" s="39">
        <v>2100</v>
      </c>
      <c r="C3" s="40">
        <v>0.8</v>
      </c>
      <c r="D3" s="39">
        <f t="shared" si="0"/>
        <v>419.99999999999989</v>
      </c>
    </row>
    <row r="4" spans="1:4" ht="15.75" customHeight="1" x14ac:dyDescent="0.15">
      <c r="A4" s="2" t="s">
        <v>665</v>
      </c>
      <c r="B4" s="39">
        <v>404</v>
      </c>
      <c r="C4" s="40">
        <v>0</v>
      </c>
      <c r="D4" s="39">
        <f t="shared" si="0"/>
        <v>404</v>
      </c>
    </row>
    <row r="5" spans="1:4" ht="15.75" customHeight="1" x14ac:dyDescent="0.15">
      <c r="A5" s="2" t="s">
        <v>666</v>
      </c>
      <c r="B5" s="39">
        <v>446</v>
      </c>
      <c r="C5" s="40">
        <v>1</v>
      </c>
      <c r="D5" s="39">
        <f t="shared" si="0"/>
        <v>0</v>
      </c>
    </row>
    <row r="6" spans="1:4" ht="15.75" customHeight="1" x14ac:dyDescent="0.15">
      <c r="A6" s="2" t="s">
        <v>667</v>
      </c>
      <c r="B6" s="39">
        <v>7014</v>
      </c>
      <c r="C6" s="40">
        <v>0.8</v>
      </c>
      <c r="D6" s="39">
        <f t="shared" si="0"/>
        <v>1402.7999999999997</v>
      </c>
    </row>
    <row r="7" spans="1:4" ht="15.75" customHeight="1" x14ac:dyDescent="0.15">
      <c r="A7" s="2" t="s">
        <v>668</v>
      </c>
      <c r="B7" s="39">
        <v>1415</v>
      </c>
      <c r="C7" s="40">
        <v>0.8</v>
      </c>
      <c r="D7" s="39">
        <f t="shared" si="0"/>
        <v>282.99999999999994</v>
      </c>
    </row>
    <row r="8" spans="1:4" ht="15.75" customHeight="1" x14ac:dyDescent="0.15">
      <c r="A8" s="2" t="s">
        <v>669</v>
      </c>
      <c r="B8" s="39">
        <v>80</v>
      </c>
      <c r="C8" s="40">
        <v>0</v>
      </c>
      <c r="D8" s="39">
        <f t="shared" si="0"/>
        <v>80</v>
      </c>
    </row>
    <row r="9" spans="1:4" ht="15.75" customHeight="1" x14ac:dyDescent="0.15">
      <c r="A9" s="2" t="s">
        <v>670</v>
      </c>
      <c r="B9" s="39">
        <v>2000</v>
      </c>
      <c r="C9" s="40">
        <v>0.4</v>
      </c>
      <c r="D9" s="39">
        <f t="shared" si="0"/>
        <v>1200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5"/>
  <sheetViews>
    <sheetView workbookViewId="0"/>
  </sheetViews>
  <sheetFormatPr baseColWidth="10" defaultColWidth="12.6640625" defaultRowHeight="15.75" customHeight="1" x14ac:dyDescent="0.15"/>
  <sheetData>
    <row r="1" spans="1:3" ht="15.75" customHeight="1" x14ac:dyDescent="0.15">
      <c r="A1" s="2" t="s">
        <v>675</v>
      </c>
      <c r="B1" s="2" t="s">
        <v>662</v>
      </c>
      <c r="C1" s="2" t="s">
        <v>676</v>
      </c>
    </row>
    <row r="2" spans="1:3" ht="15.75" customHeight="1" x14ac:dyDescent="0.15">
      <c r="A2" s="2" t="s">
        <v>677</v>
      </c>
      <c r="B2" s="14">
        <v>50</v>
      </c>
      <c r="C2" s="2" t="s">
        <v>678</v>
      </c>
    </row>
    <row r="3" spans="1:3" ht="15.75" customHeight="1" x14ac:dyDescent="0.15">
      <c r="A3" s="2" t="s">
        <v>679</v>
      </c>
      <c r="B3" s="14">
        <v>0</v>
      </c>
      <c r="C3" s="2" t="s">
        <v>680</v>
      </c>
    </row>
    <row r="4" spans="1:3" ht="15.75" customHeight="1" x14ac:dyDescent="0.15">
      <c r="A4" s="2" t="s">
        <v>681</v>
      </c>
      <c r="B4" s="2">
        <v>0</v>
      </c>
      <c r="C4" s="2" t="s">
        <v>680</v>
      </c>
    </row>
    <row r="5" spans="1:3" ht="15.75" customHeight="1" x14ac:dyDescent="0.15">
      <c r="A5" s="2" t="s">
        <v>682</v>
      </c>
      <c r="B5" s="2">
        <v>0</v>
      </c>
      <c r="C5" s="2" t="s">
        <v>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"/>
  <sheetViews>
    <sheetView workbookViewId="0"/>
  </sheetViews>
  <sheetFormatPr baseColWidth="10" defaultColWidth="12.6640625" defaultRowHeight="15.75" customHeight="1" x14ac:dyDescent="0.15"/>
  <cols>
    <col min="1" max="1" width="25.33203125" customWidth="1"/>
  </cols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2" t="s">
        <v>15</v>
      </c>
      <c r="B2" s="4">
        <f>SUM('FTX US Related Party'!B2:B8)</f>
        <v>282</v>
      </c>
      <c r="C2" s="4">
        <f>'FTX International Related Party'!E2+'FTX International Related Party'!E3+'FTX International Related Party'!E4</f>
        <v>13043</v>
      </c>
      <c r="D2" s="4">
        <f>SUM('FTX International Related Party'!B2:B10)</f>
        <v>4848</v>
      </c>
      <c r="E2" s="4">
        <v>0</v>
      </c>
    </row>
    <row r="3" spans="1:5" ht="15.75" customHeight="1" x14ac:dyDescent="0.15">
      <c r="A3" s="2" t="s">
        <v>16</v>
      </c>
      <c r="B3" s="4">
        <v>277</v>
      </c>
      <c r="C3" s="4">
        <f>SUM('Alameda Crypto'!B2:B6)</f>
        <v>0</v>
      </c>
      <c r="D3" s="4">
        <v>10227</v>
      </c>
      <c r="E3" s="4">
        <v>0</v>
      </c>
    </row>
    <row r="4" spans="1:5" ht="15.75" customHeight="1" x14ac:dyDescent="0.15">
      <c r="A4" s="2" t="s">
        <v>17</v>
      </c>
      <c r="B4" s="4">
        <v>0</v>
      </c>
      <c r="C4" s="4">
        <v>0</v>
      </c>
      <c r="D4" s="4">
        <v>691</v>
      </c>
      <c r="E4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"/>
  <sheetViews>
    <sheetView workbookViewId="0"/>
  </sheetViews>
  <sheetFormatPr baseColWidth="10" defaultColWidth="12.6640625" defaultRowHeight="15.75" customHeight="1" x14ac:dyDescent="0.15"/>
  <cols>
    <col min="1" max="1" width="17.5" customWidth="1"/>
  </cols>
  <sheetData>
    <row r="1" spans="1:5" ht="15.75" customHeight="1" x14ac:dyDescent="0.1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15.75" customHeight="1" x14ac:dyDescent="0.15">
      <c r="A2" s="2" t="s">
        <v>18</v>
      </c>
      <c r="B2" s="3">
        <v>526.57095100000004</v>
      </c>
      <c r="C2" s="3">
        <v>1393.6851509999999</v>
      </c>
      <c r="D2" s="3">
        <v>303.88732599999997</v>
      </c>
      <c r="E2" s="3">
        <v>158.14333199999999</v>
      </c>
    </row>
    <row r="3" spans="1:5" ht="15.75" customHeight="1" x14ac:dyDescent="0.15">
      <c r="A3" s="2" t="s">
        <v>19</v>
      </c>
      <c r="B3" s="3">
        <v>32.453949000000001</v>
      </c>
      <c r="C3" s="3">
        <v>29.508714000000001</v>
      </c>
      <c r="D3" s="3">
        <v>102.42430400000001</v>
      </c>
      <c r="E3" s="3">
        <v>0</v>
      </c>
    </row>
    <row r="4" spans="1:5" ht="15.75" customHeight="1" x14ac:dyDescent="0.15">
      <c r="A4" s="2" t="s">
        <v>20</v>
      </c>
      <c r="B4" s="3">
        <v>0</v>
      </c>
      <c r="C4" s="3">
        <v>0</v>
      </c>
      <c r="D4" s="3">
        <v>4</v>
      </c>
      <c r="E4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6"/>
  <sheetViews>
    <sheetView showGridLines="0" workbookViewId="0"/>
  </sheetViews>
  <sheetFormatPr baseColWidth="10" defaultColWidth="12.6640625" defaultRowHeight="15.75" customHeight="1" x14ac:dyDescent="0.15"/>
  <cols>
    <col min="1" max="1" width="21.1640625" customWidth="1"/>
    <col min="2" max="2" width="14.33203125" customWidth="1"/>
  </cols>
  <sheetData>
    <row r="1" spans="1:2" ht="15.75" customHeight="1" x14ac:dyDescent="0.15">
      <c r="A1" s="6" t="s">
        <v>11</v>
      </c>
      <c r="B1" s="7" t="s">
        <v>21</v>
      </c>
    </row>
    <row r="2" spans="1:2" ht="15.75" customHeight="1" x14ac:dyDescent="0.15">
      <c r="A2" s="8" t="s">
        <v>22</v>
      </c>
      <c r="B2" s="9">
        <v>166.1</v>
      </c>
    </row>
    <row r="3" spans="1:2" ht="15.75" customHeight="1" x14ac:dyDescent="0.15">
      <c r="A3" s="8" t="s">
        <v>23</v>
      </c>
      <c r="B3" s="9">
        <v>12.9</v>
      </c>
    </row>
    <row r="4" spans="1:2" ht="15.75" customHeight="1" x14ac:dyDescent="0.15">
      <c r="A4" s="8" t="s">
        <v>24</v>
      </c>
      <c r="B4" s="9">
        <v>28.8</v>
      </c>
    </row>
    <row r="5" spans="1:2" ht="15.75" customHeight="1" x14ac:dyDescent="0.15">
      <c r="A5" s="8" t="s">
        <v>25</v>
      </c>
      <c r="B5" s="9">
        <v>5.9</v>
      </c>
    </row>
    <row r="6" spans="1:2" ht="15.75" customHeight="1" x14ac:dyDescent="0.15">
      <c r="A6" s="10" t="s">
        <v>26</v>
      </c>
      <c r="B6" s="11">
        <v>39.4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8"/>
  <sheetViews>
    <sheetView workbookViewId="0">
      <selection activeCell="A3" sqref="A3:A10"/>
    </sheetView>
  </sheetViews>
  <sheetFormatPr baseColWidth="10" defaultColWidth="12.6640625" defaultRowHeight="15.75" customHeight="1" x14ac:dyDescent="0.15"/>
  <cols>
    <col min="1" max="1" width="17.1640625" customWidth="1"/>
    <col min="2" max="2" width="15.5" customWidth="1"/>
    <col min="3" max="3" width="12.33203125" customWidth="1"/>
    <col min="4" max="4" width="17.6640625" customWidth="1"/>
    <col min="5" max="5" width="10" customWidth="1"/>
    <col min="6" max="6" width="10.1640625" customWidth="1"/>
  </cols>
  <sheetData>
    <row r="1" spans="1:10" ht="15.75" customHeight="1" x14ac:dyDescent="0.1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</row>
    <row r="2" spans="1:10" ht="15.75" customHeight="1" x14ac:dyDescent="0.15">
      <c r="A2" s="2" t="s">
        <v>35</v>
      </c>
      <c r="B2" s="3">
        <v>6991</v>
      </c>
      <c r="C2" s="3">
        <v>270</v>
      </c>
      <c r="D2" s="3">
        <v>310</v>
      </c>
      <c r="E2" s="3">
        <v>580</v>
      </c>
      <c r="F2" s="3">
        <f t="shared" ref="F2:F10" si="0">E2-B2</f>
        <v>-6411</v>
      </c>
      <c r="G2" s="3">
        <v>1</v>
      </c>
      <c r="H2" s="12">
        <f t="shared" ref="H2:H9" si="1">(C2*1000000)/G2</f>
        <v>270000000</v>
      </c>
    </row>
    <row r="3" spans="1:10" ht="15.75" customHeight="1" x14ac:dyDescent="0.15">
      <c r="A3" s="2" t="s">
        <v>36</v>
      </c>
      <c r="B3" s="3">
        <v>1591</v>
      </c>
      <c r="C3" s="3">
        <v>1</v>
      </c>
      <c r="D3" s="3">
        <v>5</v>
      </c>
      <c r="E3" s="3">
        <v>6</v>
      </c>
      <c r="F3" s="3">
        <f t="shared" si="0"/>
        <v>-1585</v>
      </c>
      <c r="G3" s="13">
        <v>16932.18</v>
      </c>
      <c r="H3" s="12">
        <f t="shared" si="1"/>
        <v>59.059140642256345</v>
      </c>
    </row>
    <row r="4" spans="1:10" ht="15.75" customHeight="1" x14ac:dyDescent="0.15">
      <c r="A4" s="2" t="s">
        <v>37</v>
      </c>
      <c r="B4" s="3">
        <v>922</v>
      </c>
      <c r="C4" s="3">
        <v>9</v>
      </c>
      <c r="D4" s="3">
        <v>42</v>
      </c>
      <c r="E4" s="3">
        <v>51</v>
      </c>
      <c r="F4" s="3">
        <f t="shared" si="0"/>
        <v>-871</v>
      </c>
      <c r="G4" s="13">
        <v>1260.73</v>
      </c>
      <c r="H4" s="12">
        <f t="shared" si="1"/>
        <v>7138.721217072648</v>
      </c>
    </row>
    <row r="5" spans="1:10" ht="15.75" customHeight="1" x14ac:dyDescent="0.15">
      <c r="A5" s="2" t="s">
        <v>38</v>
      </c>
      <c r="B5" s="3">
        <v>118</v>
      </c>
      <c r="C5" s="3">
        <v>2</v>
      </c>
      <c r="D5" s="3">
        <v>7</v>
      </c>
      <c r="E5" s="3">
        <v>9</v>
      </c>
      <c r="F5" s="3">
        <f t="shared" si="0"/>
        <v>-109</v>
      </c>
      <c r="G5" s="3">
        <v>16.239999999999998</v>
      </c>
      <c r="H5" s="12">
        <f t="shared" si="1"/>
        <v>123152.70935960593</v>
      </c>
      <c r="J5" s="14"/>
    </row>
    <row r="6" spans="1:10" ht="15.75" customHeight="1" x14ac:dyDescent="0.15">
      <c r="A6" s="2" t="s">
        <v>39</v>
      </c>
      <c r="B6" s="3">
        <v>93</v>
      </c>
      <c r="C6" s="3">
        <v>12</v>
      </c>
      <c r="D6" s="3">
        <v>3</v>
      </c>
      <c r="E6" s="3">
        <v>15</v>
      </c>
      <c r="F6" s="3">
        <f t="shared" si="0"/>
        <v>-78</v>
      </c>
      <c r="G6" s="3">
        <v>0.37640000000000001</v>
      </c>
      <c r="H6" s="12">
        <f t="shared" si="1"/>
        <v>31880977.68331562</v>
      </c>
    </row>
    <row r="7" spans="1:10" ht="15.75" customHeight="1" x14ac:dyDescent="0.15">
      <c r="A7" s="2" t="s">
        <v>40</v>
      </c>
      <c r="B7" s="3">
        <v>68</v>
      </c>
      <c r="C7" s="3">
        <v>5</v>
      </c>
      <c r="D7" s="3">
        <v>2</v>
      </c>
      <c r="E7" s="3">
        <v>7</v>
      </c>
      <c r="F7" s="3">
        <f t="shared" si="0"/>
        <v>-61</v>
      </c>
      <c r="G7" s="3">
        <v>286.70999999999998</v>
      </c>
      <c r="H7" s="12">
        <f t="shared" si="1"/>
        <v>17439.224303302992</v>
      </c>
    </row>
    <row r="8" spans="1:10" ht="15.75" customHeight="1" x14ac:dyDescent="0.15">
      <c r="A8" s="2" t="s">
        <v>41</v>
      </c>
      <c r="B8" s="3">
        <v>65</v>
      </c>
      <c r="C8" s="3">
        <v>45</v>
      </c>
      <c r="D8" s="3">
        <v>1</v>
      </c>
      <c r="E8" s="3">
        <v>46</v>
      </c>
      <c r="F8" s="3">
        <f t="shared" si="0"/>
        <v>-19</v>
      </c>
      <c r="G8" s="3">
        <v>1.0265</v>
      </c>
      <c r="H8" s="12">
        <f t="shared" si="1"/>
        <v>43838285.435947396</v>
      </c>
    </row>
    <row r="9" spans="1:10" ht="15.75" customHeight="1" x14ac:dyDescent="0.15">
      <c r="A9" s="2" t="s">
        <v>42</v>
      </c>
      <c r="B9" s="3">
        <v>62</v>
      </c>
      <c r="C9" s="3">
        <v>18</v>
      </c>
      <c r="D9" s="3">
        <v>2</v>
      </c>
      <c r="E9" s="3">
        <v>20</v>
      </c>
      <c r="F9" s="3">
        <f t="shared" si="0"/>
        <v>-42</v>
      </c>
      <c r="G9" s="3">
        <v>5.5759999999999997E-2</v>
      </c>
      <c r="H9" s="12">
        <f t="shared" si="1"/>
        <v>322812051.64992827</v>
      </c>
    </row>
    <row r="10" spans="1:10" ht="15.75" customHeight="1" x14ac:dyDescent="0.15">
      <c r="A10" s="2" t="s">
        <v>43</v>
      </c>
      <c r="B10" s="3">
        <v>635</v>
      </c>
      <c r="C10" s="3">
        <v>334</v>
      </c>
      <c r="D10" s="3">
        <v>11</v>
      </c>
      <c r="E10" s="3">
        <v>345</v>
      </c>
      <c r="F10" s="3">
        <f t="shared" si="0"/>
        <v>-290</v>
      </c>
      <c r="G10" s="3">
        <v>0</v>
      </c>
      <c r="H10" s="12">
        <v>1</v>
      </c>
    </row>
    <row r="11" spans="1:10" ht="15.75" customHeight="1" x14ac:dyDescent="0.15">
      <c r="A11" s="2" t="s">
        <v>7</v>
      </c>
      <c r="B11" s="3">
        <f t="shared" ref="B11:F11" si="2">SUM(B3:B10)</f>
        <v>3554</v>
      </c>
      <c r="C11" s="3">
        <f t="shared" si="2"/>
        <v>426</v>
      </c>
      <c r="D11" s="3">
        <f t="shared" si="2"/>
        <v>73</v>
      </c>
      <c r="E11" s="3">
        <f t="shared" si="2"/>
        <v>499</v>
      </c>
      <c r="F11" s="3">
        <f t="shared" si="2"/>
        <v>-3055</v>
      </c>
      <c r="G11" s="3">
        <v>0</v>
      </c>
      <c r="H11" s="12">
        <v>0</v>
      </c>
    </row>
    <row r="12" spans="1:10" ht="15.75" customHeight="1" x14ac:dyDescent="0.15">
      <c r="A12" s="2" t="s">
        <v>44</v>
      </c>
      <c r="B12" s="3">
        <v>441</v>
      </c>
      <c r="C12" s="3">
        <v>130</v>
      </c>
      <c r="D12" s="3">
        <v>0</v>
      </c>
      <c r="E12" s="3">
        <v>130</v>
      </c>
      <c r="F12" s="3">
        <f t="shared" ref="F12:F17" si="3">E12-B12</f>
        <v>-311</v>
      </c>
      <c r="G12" s="3">
        <v>0</v>
      </c>
      <c r="H12" s="12">
        <v>0</v>
      </c>
    </row>
    <row r="13" spans="1:10" ht="15.75" customHeight="1" x14ac:dyDescent="0.15">
      <c r="A13" s="2" t="s">
        <v>45</v>
      </c>
      <c r="B13" s="3">
        <v>96</v>
      </c>
      <c r="C13" s="3">
        <v>1004</v>
      </c>
      <c r="D13" s="3">
        <v>0</v>
      </c>
      <c r="E13" s="3">
        <v>1004</v>
      </c>
      <c r="F13" s="3">
        <f t="shared" si="3"/>
        <v>908</v>
      </c>
      <c r="G13" s="3">
        <v>0</v>
      </c>
      <c r="H13" s="12">
        <v>0</v>
      </c>
    </row>
    <row r="14" spans="1:10" ht="15.75" customHeight="1" x14ac:dyDescent="0.15">
      <c r="A14" s="2" t="s">
        <v>46</v>
      </c>
      <c r="B14" s="3">
        <v>56</v>
      </c>
      <c r="C14" s="3">
        <v>157</v>
      </c>
      <c r="D14" s="3">
        <v>1</v>
      </c>
      <c r="E14" s="3">
        <v>158</v>
      </c>
      <c r="F14" s="3">
        <f t="shared" si="3"/>
        <v>102</v>
      </c>
      <c r="G14" s="3">
        <v>0</v>
      </c>
      <c r="H14" s="12">
        <v>0</v>
      </c>
    </row>
    <row r="15" spans="1:10" ht="15.75" customHeight="1" x14ac:dyDescent="0.15">
      <c r="A15" s="2" t="s">
        <v>47</v>
      </c>
      <c r="B15" s="3">
        <v>4</v>
      </c>
      <c r="C15" s="3">
        <v>59</v>
      </c>
      <c r="D15" s="3">
        <v>0</v>
      </c>
      <c r="E15" s="3">
        <v>59</v>
      </c>
      <c r="F15" s="3">
        <f t="shared" si="3"/>
        <v>55</v>
      </c>
      <c r="G15" s="3">
        <v>0</v>
      </c>
      <c r="H15" s="12">
        <v>0</v>
      </c>
    </row>
    <row r="16" spans="1:10" ht="15.75" customHeight="1" x14ac:dyDescent="0.15">
      <c r="A16" s="2" t="s">
        <v>48</v>
      </c>
      <c r="B16" s="3">
        <v>0</v>
      </c>
      <c r="C16" s="3">
        <v>38</v>
      </c>
      <c r="D16" s="3">
        <v>0</v>
      </c>
      <c r="E16" s="3">
        <v>38</v>
      </c>
      <c r="F16" s="3">
        <f t="shared" si="3"/>
        <v>38</v>
      </c>
      <c r="G16" s="3">
        <v>0</v>
      </c>
      <c r="H16" s="12">
        <v>0</v>
      </c>
    </row>
    <row r="17" spans="1:8" ht="15.75" customHeight="1" x14ac:dyDescent="0.15">
      <c r="A17" s="2" t="s">
        <v>49</v>
      </c>
      <c r="B17" s="3">
        <v>93</v>
      </c>
      <c r="C17" s="3">
        <v>72</v>
      </c>
      <c r="D17" s="3">
        <v>1</v>
      </c>
      <c r="E17" s="3">
        <v>73</v>
      </c>
      <c r="F17" s="3">
        <f t="shared" si="3"/>
        <v>-20</v>
      </c>
      <c r="G17" s="3">
        <v>0</v>
      </c>
      <c r="H17" s="12">
        <v>0</v>
      </c>
    </row>
    <row r="18" spans="1:8" ht="15.75" customHeight="1" x14ac:dyDescent="0.15">
      <c r="A18" s="2" t="s">
        <v>8</v>
      </c>
      <c r="B18" s="3">
        <f t="shared" ref="B18:F18" si="4">SUM(B12:B17)</f>
        <v>690</v>
      </c>
      <c r="C18" s="3">
        <f t="shared" si="4"/>
        <v>1460</v>
      </c>
      <c r="D18" s="3">
        <f t="shared" si="4"/>
        <v>2</v>
      </c>
      <c r="E18" s="3">
        <f t="shared" si="4"/>
        <v>1462</v>
      </c>
      <c r="F18" s="3">
        <f t="shared" si="4"/>
        <v>772</v>
      </c>
      <c r="G18" s="3">
        <v>0</v>
      </c>
      <c r="H18" s="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7"/>
  <sheetViews>
    <sheetView workbookViewId="0">
      <selection activeCell="J43" sqref="J42:J43"/>
    </sheetView>
  </sheetViews>
  <sheetFormatPr baseColWidth="10" defaultColWidth="12.6640625" defaultRowHeight="15.75" customHeight="1" x14ac:dyDescent="0.15"/>
  <cols>
    <col min="1" max="1" width="17.1640625" customWidth="1"/>
  </cols>
  <sheetData>
    <row r="1" spans="1:8" ht="15.75" customHeight="1" x14ac:dyDescent="0.15">
      <c r="A1" s="2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2" t="s">
        <v>33</v>
      </c>
      <c r="H1" s="2" t="s">
        <v>34</v>
      </c>
    </row>
    <row r="2" spans="1:8" ht="15.75" customHeight="1" x14ac:dyDescent="0.15">
      <c r="A2" s="2" t="s">
        <v>35</v>
      </c>
      <c r="B2" s="3">
        <v>181</v>
      </c>
      <c r="C2" s="3">
        <v>88</v>
      </c>
      <c r="D2" s="3">
        <v>28</v>
      </c>
      <c r="E2" s="3">
        <v>116</v>
      </c>
      <c r="F2" s="3">
        <v>-65</v>
      </c>
      <c r="G2" s="3">
        <v>1</v>
      </c>
      <c r="H2" s="12">
        <f t="shared" ref="H2:H15" si="0">(C2*1000000)/G2</f>
        <v>88000000</v>
      </c>
    </row>
    <row r="3" spans="1:8" ht="15.75" customHeight="1" x14ac:dyDescent="0.15">
      <c r="A3" s="2" t="s">
        <v>36</v>
      </c>
      <c r="B3" s="3">
        <v>66</v>
      </c>
      <c r="C3" s="3">
        <v>64</v>
      </c>
      <c r="D3" s="3">
        <v>0</v>
      </c>
      <c r="E3" s="3">
        <v>64</v>
      </c>
      <c r="F3" s="3">
        <v>-2</v>
      </c>
      <c r="G3" s="13">
        <v>16932.18</v>
      </c>
      <c r="H3" s="12">
        <f t="shared" si="0"/>
        <v>3779.7850011044061</v>
      </c>
    </row>
    <row r="4" spans="1:8" ht="15.75" customHeight="1" x14ac:dyDescent="0.15">
      <c r="A4" s="2" t="s">
        <v>37</v>
      </c>
      <c r="B4" s="3">
        <v>38</v>
      </c>
      <c r="C4" s="3">
        <v>7</v>
      </c>
      <c r="D4" s="3">
        <v>0</v>
      </c>
      <c r="E4" s="3">
        <v>7</v>
      </c>
      <c r="F4" s="3">
        <v>-31</v>
      </c>
      <c r="G4" s="13">
        <v>1260.73</v>
      </c>
      <c r="H4" s="12">
        <f t="shared" si="0"/>
        <v>5552.3387243898378</v>
      </c>
    </row>
    <row r="5" spans="1:8" ht="15.75" customHeight="1" x14ac:dyDescent="0.15">
      <c r="A5" s="2" t="s">
        <v>38</v>
      </c>
      <c r="B5" s="3">
        <v>19</v>
      </c>
      <c r="C5" s="3">
        <v>0</v>
      </c>
      <c r="D5" s="3">
        <v>0</v>
      </c>
      <c r="E5" s="3">
        <v>0</v>
      </c>
      <c r="F5" s="3">
        <v>-19</v>
      </c>
      <c r="G5" s="3">
        <v>16.239999999999998</v>
      </c>
      <c r="H5" s="12">
        <f t="shared" si="0"/>
        <v>0</v>
      </c>
    </row>
    <row r="6" spans="1:8" ht="15.75" customHeight="1" x14ac:dyDescent="0.15">
      <c r="A6" s="2" t="s">
        <v>50</v>
      </c>
      <c r="B6" s="3">
        <v>9</v>
      </c>
      <c r="C6" s="3">
        <v>15</v>
      </c>
      <c r="D6" s="3">
        <v>0</v>
      </c>
      <c r="E6" s="3">
        <v>15</v>
      </c>
      <c r="F6" s="3">
        <v>6</v>
      </c>
      <c r="G6" s="3">
        <v>8.3260000000000001E-2</v>
      </c>
      <c r="H6" s="12">
        <f t="shared" si="0"/>
        <v>180158539.51477301</v>
      </c>
    </row>
    <row r="7" spans="1:8" ht="15.75" customHeight="1" x14ac:dyDescent="0.15">
      <c r="A7" s="2" t="s">
        <v>41</v>
      </c>
      <c r="B7" s="3">
        <v>4</v>
      </c>
      <c r="C7" s="3">
        <v>0</v>
      </c>
      <c r="D7" s="3">
        <v>0</v>
      </c>
      <c r="E7" s="3">
        <v>0</v>
      </c>
      <c r="F7" s="3">
        <v>-4</v>
      </c>
      <c r="G7" s="3">
        <v>1.0265</v>
      </c>
      <c r="H7" s="12">
        <f t="shared" si="0"/>
        <v>0</v>
      </c>
    </row>
    <row r="8" spans="1:8" ht="15.75" customHeight="1" x14ac:dyDescent="0.15">
      <c r="A8" s="2" t="s">
        <v>51</v>
      </c>
      <c r="B8" s="3">
        <v>4</v>
      </c>
      <c r="C8" s="3">
        <v>0</v>
      </c>
      <c r="D8" s="3">
        <v>0</v>
      </c>
      <c r="E8" s="3">
        <v>0</v>
      </c>
      <c r="F8" s="3">
        <v>-4</v>
      </c>
      <c r="G8" s="3">
        <v>6.8068</v>
      </c>
      <c r="H8" s="12">
        <f t="shared" si="0"/>
        <v>0</v>
      </c>
    </row>
    <row r="9" spans="1:8" ht="15.75" customHeight="1" x14ac:dyDescent="0.15">
      <c r="A9" s="2" t="s">
        <v>52</v>
      </c>
      <c r="B9" s="3">
        <v>3</v>
      </c>
      <c r="C9" s="3">
        <v>0</v>
      </c>
      <c r="D9" s="3">
        <v>0</v>
      </c>
      <c r="E9" s="3">
        <v>0</v>
      </c>
      <c r="F9" s="3">
        <v>-3</v>
      </c>
      <c r="G9" s="3">
        <v>9.7790000000000007E-6</v>
      </c>
      <c r="H9" s="12">
        <f t="shared" si="0"/>
        <v>0</v>
      </c>
    </row>
    <row r="10" spans="1:8" ht="15.75" customHeight="1" x14ac:dyDescent="0.15">
      <c r="A10" s="2" t="s">
        <v>42</v>
      </c>
      <c r="B10" s="3">
        <v>2</v>
      </c>
      <c r="C10" s="3">
        <v>6</v>
      </c>
      <c r="D10" s="3">
        <v>0</v>
      </c>
      <c r="E10" s="3">
        <v>6</v>
      </c>
      <c r="F10" s="3">
        <v>4</v>
      </c>
      <c r="G10" s="3">
        <v>5.5759999999999997E-2</v>
      </c>
      <c r="H10" s="12">
        <f t="shared" si="0"/>
        <v>107604017.21664277</v>
      </c>
    </row>
    <row r="11" spans="1:8" ht="15.75" customHeight="1" x14ac:dyDescent="0.15">
      <c r="A11" s="2" t="s">
        <v>53</v>
      </c>
      <c r="B11" s="3">
        <v>1</v>
      </c>
      <c r="C11" s="3">
        <v>0</v>
      </c>
      <c r="D11" s="3">
        <v>0</v>
      </c>
      <c r="E11" s="3">
        <v>0</v>
      </c>
      <c r="F11" s="3">
        <v>-1</v>
      </c>
      <c r="G11" s="3">
        <v>5.7530000000000001</v>
      </c>
      <c r="H11" s="12">
        <f t="shared" si="0"/>
        <v>0</v>
      </c>
    </row>
    <row r="12" spans="1:8" ht="15.75" customHeight="1" x14ac:dyDescent="0.15">
      <c r="A12" s="2" t="s">
        <v>54</v>
      </c>
      <c r="B12" s="3">
        <v>1</v>
      </c>
      <c r="C12" s="3">
        <v>2</v>
      </c>
      <c r="D12" s="3">
        <v>0</v>
      </c>
      <c r="E12" s="3">
        <v>2</v>
      </c>
      <c r="F12" s="3">
        <v>1</v>
      </c>
      <c r="G12" s="3">
        <v>0.29609999999999997</v>
      </c>
      <c r="H12" s="12">
        <f t="shared" si="0"/>
        <v>6754474.8395812232</v>
      </c>
    </row>
    <row r="13" spans="1:8" ht="15.75" customHeight="1" x14ac:dyDescent="0.15">
      <c r="A13" s="2" t="s">
        <v>55</v>
      </c>
      <c r="B13" s="3">
        <v>1</v>
      </c>
      <c r="C13" s="3">
        <v>0</v>
      </c>
      <c r="D13" s="3">
        <v>0</v>
      </c>
      <c r="E13" s="3">
        <v>0</v>
      </c>
      <c r="F13" s="3">
        <v>-1</v>
      </c>
      <c r="G13" s="3">
        <v>1755.33</v>
      </c>
      <c r="H13" s="12">
        <f t="shared" si="0"/>
        <v>0</v>
      </c>
    </row>
    <row r="14" spans="1:8" ht="15.75" customHeight="1" x14ac:dyDescent="0.15">
      <c r="A14" s="2" t="s">
        <v>56</v>
      </c>
      <c r="B14" s="3">
        <v>1</v>
      </c>
      <c r="C14" s="3">
        <v>2</v>
      </c>
      <c r="D14" s="3">
        <v>0</v>
      </c>
      <c r="E14" s="3">
        <v>2</v>
      </c>
      <c r="F14" s="3">
        <v>1</v>
      </c>
      <c r="G14" s="3">
        <v>4.1463999999999999</v>
      </c>
      <c r="H14" s="12">
        <f t="shared" si="0"/>
        <v>482346.1315840247</v>
      </c>
    </row>
    <row r="15" spans="1:8" ht="15.75" customHeight="1" x14ac:dyDescent="0.15">
      <c r="A15" s="2" t="s">
        <v>57</v>
      </c>
      <c r="B15" s="3">
        <v>0</v>
      </c>
      <c r="C15" s="3">
        <v>1</v>
      </c>
      <c r="D15" s="3">
        <v>0</v>
      </c>
      <c r="E15" s="3">
        <v>1</v>
      </c>
      <c r="F15" s="3">
        <v>1</v>
      </c>
      <c r="G15" s="3">
        <v>1261.18</v>
      </c>
      <c r="H15" s="12">
        <f t="shared" si="0"/>
        <v>792.90822880159851</v>
      </c>
    </row>
    <row r="16" spans="1:8" ht="15.75" customHeight="1" x14ac:dyDescent="0.15">
      <c r="A16" s="2" t="s">
        <v>43</v>
      </c>
      <c r="B16" s="3">
        <v>6</v>
      </c>
      <c r="C16" s="3">
        <v>5</v>
      </c>
      <c r="D16" s="3">
        <v>0</v>
      </c>
      <c r="E16" s="3">
        <v>5</v>
      </c>
      <c r="F16" s="3">
        <v>-1</v>
      </c>
      <c r="G16" s="3">
        <v>0</v>
      </c>
      <c r="H16" s="2">
        <v>1</v>
      </c>
    </row>
    <row r="17" spans="1:8" ht="15.75" customHeight="1" x14ac:dyDescent="0.15">
      <c r="A17" s="2" t="s">
        <v>7</v>
      </c>
      <c r="B17" s="3">
        <f t="shared" ref="B17:F17" si="1">SUM(B3:B16)</f>
        <v>155</v>
      </c>
      <c r="C17" s="3">
        <f t="shared" si="1"/>
        <v>102</v>
      </c>
      <c r="D17" s="3">
        <f t="shared" si="1"/>
        <v>0</v>
      </c>
      <c r="E17" s="3">
        <f t="shared" si="1"/>
        <v>102</v>
      </c>
      <c r="F17" s="3">
        <f t="shared" si="1"/>
        <v>-53</v>
      </c>
      <c r="G17" s="3">
        <v>0</v>
      </c>
      <c r="H17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6"/>
  <sheetViews>
    <sheetView workbookViewId="0"/>
  </sheetViews>
  <sheetFormatPr baseColWidth="10" defaultColWidth="12.6640625" defaultRowHeight="15.75" customHeight="1" x14ac:dyDescent="0.15"/>
  <cols>
    <col min="1" max="1" width="17.1640625" customWidth="1"/>
    <col min="2" max="2" width="15.5" customWidth="1"/>
    <col min="6" max="6" width="13.6640625" customWidth="1"/>
  </cols>
  <sheetData>
    <row r="1" spans="1:8" ht="15.75" customHeight="1" x14ac:dyDescent="0.1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</row>
    <row r="2" spans="1:8" ht="15.75" customHeight="1" x14ac:dyDescent="0.15">
      <c r="A2" s="2" t="s">
        <v>58</v>
      </c>
      <c r="B2" s="3">
        <v>0</v>
      </c>
      <c r="C2" s="3">
        <v>185</v>
      </c>
      <c r="D2" s="3">
        <v>0</v>
      </c>
      <c r="E2" s="3">
        <v>185</v>
      </c>
      <c r="F2" s="3">
        <f t="shared" ref="F2:F6" si="0">C2</f>
        <v>185</v>
      </c>
      <c r="G2" s="3">
        <v>1</v>
      </c>
      <c r="H2" s="12">
        <f t="shared" ref="H2:H3" si="1">(C2*1000000)/G2</f>
        <v>185000000</v>
      </c>
    </row>
    <row r="3" spans="1:8" ht="15.75" customHeight="1" x14ac:dyDescent="0.15">
      <c r="A3" s="2" t="s">
        <v>36</v>
      </c>
      <c r="B3" s="3">
        <v>0</v>
      </c>
      <c r="C3" s="3">
        <v>169</v>
      </c>
      <c r="D3" s="3">
        <v>0</v>
      </c>
      <c r="E3" s="3">
        <v>169</v>
      </c>
      <c r="F3" s="3">
        <f t="shared" si="0"/>
        <v>169</v>
      </c>
      <c r="G3" s="13">
        <v>16932.18</v>
      </c>
      <c r="H3" s="12">
        <f t="shared" si="1"/>
        <v>9980.9947685413226</v>
      </c>
    </row>
    <row r="4" spans="1:8" ht="15.75" customHeight="1" x14ac:dyDescent="0.15">
      <c r="A4" s="2" t="s">
        <v>38</v>
      </c>
      <c r="B4" s="3">
        <v>0</v>
      </c>
      <c r="C4" s="3">
        <f>685-'FTX International Crypto'!C5+0.8*206</f>
        <v>847.8</v>
      </c>
      <c r="D4" s="3">
        <v>0</v>
      </c>
      <c r="E4" s="3">
        <f>C4</f>
        <v>847.8</v>
      </c>
      <c r="F4" s="3">
        <f t="shared" si="0"/>
        <v>847.8</v>
      </c>
      <c r="G4" s="16">
        <v>16.239999999999998</v>
      </c>
      <c r="H4" s="12">
        <f t="shared" ref="H4:H5" si="2">(1000000*C4)/G4</f>
        <v>52204433.49753695</v>
      </c>
    </row>
    <row r="5" spans="1:8" ht="15.75" customHeight="1" x14ac:dyDescent="0.15">
      <c r="A5" s="2" t="s">
        <v>59</v>
      </c>
      <c r="B5" s="3">
        <v>0</v>
      </c>
      <c r="C5" s="3">
        <f>956-C4</f>
        <v>108.20000000000005</v>
      </c>
      <c r="D5" s="3"/>
      <c r="E5" s="3"/>
      <c r="F5" s="3">
        <f t="shared" si="0"/>
        <v>108.20000000000005</v>
      </c>
      <c r="G5" s="3">
        <v>4.5</v>
      </c>
      <c r="H5" s="12">
        <f t="shared" si="2"/>
        <v>24044444.444444455</v>
      </c>
    </row>
    <row r="6" spans="1:8" ht="15.75" customHeight="1" x14ac:dyDescent="0.15">
      <c r="A6" s="2" t="s">
        <v>43</v>
      </c>
      <c r="B6" s="3">
        <v>0</v>
      </c>
      <c r="C6" s="3">
        <v>970</v>
      </c>
      <c r="D6" s="3">
        <v>0</v>
      </c>
      <c r="E6" s="3">
        <v>970</v>
      </c>
      <c r="F6" s="3">
        <f t="shared" si="0"/>
        <v>970</v>
      </c>
      <c r="G6" s="3">
        <v>0</v>
      </c>
      <c r="H6" s="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0"/>
  <sheetViews>
    <sheetView workbookViewId="0"/>
  </sheetViews>
  <sheetFormatPr baseColWidth="10" defaultColWidth="12.6640625" defaultRowHeight="15.75" customHeight="1" x14ac:dyDescent="0.15"/>
  <cols>
    <col min="1" max="1" width="42.5" customWidth="1"/>
    <col min="3" max="3" width="15.6640625" customWidth="1"/>
    <col min="5" max="5" width="18" customWidth="1"/>
  </cols>
  <sheetData>
    <row r="1" spans="1:5" ht="15.75" customHeight="1" x14ac:dyDescent="0.15">
      <c r="A1" s="2" t="s">
        <v>60</v>
      </c>
      <c r="B1" s="15" t="s">
        <v>61</v>
      </c>
      <c r="C1" s="15" t="s">
        <v>62</v>
      </c>
      <c r="D1" s="15" t="s">
        <v>63</v>
      </c>
      <c r="E1" s="15" t="s">
        <v>64</v>
      </c>
    </row>
    <row r="2" spans="1:5" ht="15.75" customHeight="1" x14ac:dyDescent="0.15">
      <c r="A2" s="2" t="s">
        <v>65</v>
      </c>
      <c r="B2" s="3">
        <v>3535</v>
      </c>
      <c r="C2" s="3">
        <v>3535</v>
      </c>
      <c r="D2" s="3">
        <v>12842</v>
      </c>
      <c r="E2" s="3">
        <v>12842</v>
      </c>
    </row>
    <row r="3" spans="1:5" ht="15.75" customHeight="1" x14ac:dyDescent="0.15">
      <c r="A3" s="2" t="s">
        <v>66</v>
      </c>
      <c r="B3" s="3">
        <v>483</v>
      </c>
      <c r="C3" s="3">
        <v>483</v>
      </c>
      <c r="D3" s="3">
        <v>52</v>
      </c>
      <c r="E3" s="3">
        <v>52</v>
      </c>
    </row>
    <row r="4" spans="1:5" ht="15.75" customHeight="1" x14ac:dyDescent="0.15">
      <c r="A4" s="2" t="s">
        <v>67</v>
      </c>
      <c r="B4" s="3">
        <v>309</v>
      </c>
      <c r="C4" s="3">
        <v>309</v>
      </c>
      <c r="D4" s="3">
        <v>149</v>
      </c>
      <c r="E4" s="3">
        <v>149</v>
      </c>
    </row>
    <row r="5" spans="1:5" ht="15.75" customHeight="1" x14ac:dyDescent="0.15">
      <c r="A5" s="2" t="s">
        <v>68</v>
      </c>
      <c r="B5" s="3">
        <v>100</v>
      </c>
      <c r="C5" s="3">
        <v>100</v>
      </c>
      <c r="D5" s="3">
        <v>0</v>
      </c>
      <c r="E5" s="3"/>
    </row>
    <row r="6" spans="1:5" ht="15.75" customHeight="1" x14ac:dyDescent="0.15">
      <c r="A6" s="2" t="s">
        <v>69</v>
      </c>
      <c r="B6" s="3">
        <v>83</v>
      </c>
      <c r="C6" s="3">
        <v>0</v>
      </c>
      <c r="D6" s="3">
        <v>0</v>
      </c>
      <c r="E6" s="3">
        <v>0</v>
      </c>
    </row>
    <row r="7" spans="1:5" ht="15.75" customHeight="1" x14ac:dyDescent="0.15">
      <c r="A7" s="2" t="s">
        <v>70</v>
      </c>
      <c r="B7" s="3">
        <v>16</v>
      </c>
      <c r="C7" s="3">
        <v>0</v>
      </c>
      <c r="D7" s="3">
        <v>53</v>
      </c>
      <c r="E7" s="3">
        <v>37</v>
      </c>
    </row>
    <row r="8" spans="1:5" ht="15.75" customHeight="1" x14ac:dyDescent="0.15">
      <c r="A8" s="2" t="s">
        <v>71</v>
      </c>
      <c r="B8" s="3">
        <v>12</v>
      </c>
      <c r="C8" s="3">
        <v>0</v>
      </c>
      <c r="D8" s="3">
        <v>0</v>
      </c>
      <c r="E8" s="3">
        <v>0</v>
      </c>
    </row>
    <row r="9" spans="1:5" ht="15.75" customHeight="1" x14ac:dyDescent="0.15">
      <c r="A9" s="2" t="s">
        <v>72</v>
      </c>
      <c r="B9" s="3">
        <v>0</v>
      </c>
      <c r="C9" s="3">
        <v>0</v>
      </c>
      <c r="D9" s="3">
        <v>21</v>
      </c>
      <c r="E9" s="3">
        <v>21</v>
      </c>
    </row>
    <row r="10" spans="1:5" ht="15.75" customHeight="1" x14ac:dyDescent="0.15">
      <c r="A10" s="2" t="s">
        <v>73</v>
      </c>
      <c r="B10" s="3">
        <v>310</v>
      </c>
      <c r="C10" s="3">
        <v>310</v>
      </c>
      <c r="D10" s="3">
        <v>130</v>
      </c>
      <c r="E10" s="3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8"/>
  <sheetViews>
    <sheetView workbookViewId="0"/>
  </sheetViews>
  <sheetFormatPr baseColWidth="10" defaultColWidth="12.6640625" defaultRowHeight="15.75" customHeight="1" x14ac:dyDescent="0.15"/>
  <cols>
    <col min="3" max="3" width="15.6640625" customWidth="1"/>
    <col min="4" max="4" width="10.1640625" customWidth="1"/>
    <col min="5" max="5" width="18" customWidth="1"/>
  </cols>
  <sheetData>
    <row r="1" spans="1:5" ht="15.75" customHeight="1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</row>
    <row r="2" spans="1:5" ht="15.75" customHeight="1" x14ac:dyDescent="0.15">
      <c r="A2" s="2" t="s">
        <v>65</v>
      </c>
      <c r="B2" s="3">
        <v>262</v>
      </c>
      <c r="C2" s="3">
        <f t="shared" ref="C2:C3" si="0">B2</f>
        <v>262</v>
      </c>
      <c r="D2" s="3">
        <v>155</v>
      </c>
      <c r="E2" s="3">
        <v>155</v>
      </c>
    </row>
    <row r="3" spans="1:5" ht="15.75" customHeight="1" x14ac:dyDescent="0.15">
      <c r="A3" s="2" t="s">
        <v>72</v>
      </c>
      <c r="B3" s="3">
        <v>19</v>
      </c>
      <c r="C3" s="3">
        <f t="shared" si="0"/>
        <v>19</v>
      </c>
      <c r="D3" s="3">
        <v>0</v>
      </c>
      <c r="E3" s="3">
        <v>0</v>
      </c>
    </row>
    <row r="4" spans="1:5" ht="15.75" customHeight="1" x14ac:dyDescent="0.15">
      <c r="A4" s="2" t="s">
        <v>67</v>
      </c>
      <c r="B4" s="3">
        <v>0</v>
      </c>
      <c r="C4" s="3">
        <v>0</v>
      </c>
      <c r="D4" s="3">
        <v>0</v>
      </c>
      <c r="E4" s="3">
        <v>0</v>
      </c>
    </row>
    <row r="5" spans="1:5" ht="15.75" customHeight="1" x14ac:dyDescent="0.15">
      <c r="A5" s="2" t="s">
        <v>70</v>
      </c>
      <c r="B5" s="3">
        <v>0</v>
      </c>
      <c r="C5" s="3">
        <v>0</v>
      </c>
      <c r="D5" s="3">
        <v>0</v>
      </c>
      <c r="E5" s="3">
        <v>0</v>
      </c>
    </row>
    <row r="6" spans="1:5" ht="15.75" customHeight="1" x14ac:dyDescent="0.15">
      <c r="A6" s="2" t="s">
        <v>74</v>
      </c>
      <c r="B6" s="3">
        <v>0</v>
      </c>
      <c r="C6" s="3">
        <v>0</v>
      </c>
      <c r="D6" s="3">
        <v>0</v>
      </c>
      <c r="E6" s="3">
        <v>0</v>
      </c>
    </row>
    <row r="7" spans="1:5" ht="15.75" customHeight="1" x14ac:dyDescent="0.15">
      <c r="A7" s="2" t="s">
        <v>75</v>
      </c>
      <c r="B7" s="3">
        <v>0</v>
      </c>
      <c r="C7" s="3">
        <v>0</v>
      </c>
      <c r="D7" s="3">
        <v>0</v>
      </c>
      <c r="E7" s="3">
        <v>0</v>
      </c>
    </row>
    <row r="8" spans="1:5" ht="15.75" customHeight="1" x14ac:dyDescent="0.15">
      <c r="A8" s="2" t="s">
        <v>73</v>
      </c>
      <c r="B8" s="3">
        <v>1</v>
      </c>
      <c r="C8" s="3">
        <f>B8</f>
        <v>1</v>
      </c>
      <c r="D8" s="3">
        <v>0</v>
      </c>
      <c r="E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Assets</vt:lpstr>
      <vt:lpstr>Liabilities</vt:lpstr>
      <vt:lpstr>Cash</vt:lpstr>
      <vt:lpstr>Property</vt:lpstr>
      <vt:lpstr>FTX International Crypto</vt:lpstr>
      <vt:lpstr>FTX US Crypto</vt:lpstr>
      <vt:lpstr>Alameda Crypto</vt:lpstr>
      <vt:lpstr>FTX International Related Party</vt:lpstr>
      <vt:lpstr>FTX US Related Party</vt:lpstr>
      <vt:lpstr>Investments</vt:lpstr>
      <vt:lpstr>Securities</vt:lpstr>
      <vt:lpstr>HOOD</vt:lpstr>
      <vt:lpstr>Clawbacks</vt:lpstr>
      <vt:lpstr>Subsidiary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Bottjer</cp:lastModifiedBy>
  <dcterms:modified xsi:type="dcterms:W3CDTF">2023-08-11T14:49:34Z</dcterms:modified>
</cp:coreProperties>
</file>