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OS\INVESTIGACIÓN\ARTÍCULOS EN PROCESO\Mapa suelos singulares - PanamGeo\Respositorio\"/>
    </mc:Choice>
  </mc:AlternateContent>
  <xr:revisionPtr revIDLastSave="0" documentId="13_ncr:1_{BC13335F-415E-4A48-89F4-D994085DE576}" xr6:coauthVersionLast="47" xr6:coauthVersionMax="47" xr10:uidLastSave="{00000000-0000-0000-0000-000000000000}"/>
  <bookViews>
    <workbookView xWindow="-108" yWindow="-108" windowWidth="23256" windowHeight="12456" activeTab="2" xr2:uid="{6C72C0E3-A0E3-468E-8448-C58F49B95DF9}"/>
  </bookViews>
  <sheets>
    <sheet name="SA" sheetId="1" r:id="rId1"/>
    <sheet name="DT" sheetId="2" r:id="rId2"/>
    <sheet name="PM" sheetId="3" r:id="rId3"/>
    <sheet name="MC" sheetId="4" r:id="rId4"/>
    <sheet name="TR" sheetId="5" r:id="rId5"/>
    <sheet name="AB" sheetId="6" r:id="rId6"/>
    <sheet name="MZ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5" l="1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5" i="5"/>
  <c r="P7" i="4"/>
  <c r="P6" i="4"/>
  <c r="P5" i="4"/>
  <c r="Q7" i="4"/>
  <c r="Q6" i="4"/>
  <c r="Q5" i="4"/>
  <c r="V10" i="1"/>
  <c r="V9" i="1"/>
  <c r="V8" i="1"/>
  <c r="V7" i="1"/>
  <c r="U10" i="1"/>
  <c r="U9" i="1"/>
  <c r="U8" i="1"/>
  <c r="U7" i="1"/>
  <c r="T10" i="1"/>
  <c r="T9" i="1"/>
  <c r="T8" i="1"/>
  <c r="T7" i="1"/>
  <c r="V6" i="1"/>
  <c r="U6" i="1"/>
  <c r="T6" i="1"/>
  <c r="V5" i="1"/>
  <c r="U5" i="1"/>
  <c r="T5" i="1"/>
</calcChain>
</file>

<file path=xl/sharedStrings.xml><?xml version="1.0" encoding="utf-8"?>
<sst xmlns="http://schemas.openxmlformats.org/spreadsheetml/2006/main" count="405" uniqueCount="175">
  <si>
    <t>cod_suelo</t>
  </si>
  <si>
    <t>cod_muestra</t>
  </si>
  <si>
    <t>Autor</t>
  </si>
  <si>
    <t>Muestra Autor</t>
  </si>
  <si>
    <t>Gs</t>
  </si>
  <si>
    <t>Clasificación USCS</t>
  </si>
  <si>
    <t>Parámetros Especiales</t>
  </si>
  <si>
    <t>Parámetros</t>
  </si>
  <si>
    <t>SA</t>
  </si>
  <si>
    <t>0001</t>
  </si>
  <si>
    <t>Foncea et al.,  2004</t>
  </si>
  <si>
    <t>Nombre Muestra Autor</t>
  </si>
  <si>
    <t>Arica 01</t>
  </si>
  <si>
    <t>estructura</t>
  </si>
  <si>
    <t>RPV</t>
  </si>
  <si>
    <t>γd-C/S (kN/m3)</t>
  </si>
  <si>
    <t>γd-salino (kN/m3)</t>
  </si>
  <si>
    <t>γd-S/S (kN/m3)</t>
  </si>
  <si>
    <t>LL (%)</t>
  </si>
  <si>
    <t>LP (%)</t>
  </si>
  <si>
    <t>IP (%)</t>
  </si>
  <si>
    <t>γ (kN/m3)</t>
  </si>
  <si>
    <t>γd (kN/m3)</t>
  </si>
  <si>
    <t>c máx (kPa)</t>
  </si>
  <si>
    <t>c residual (kPa)</t>
  </si>
  <si>
    <t>phi máx (°)</t>
  </si>
  <si>
    <t>phi residual (°)</t>
  </si>
  <si>
    <t>Salinidad (%)</t>
  </si>
  <si>
    <t>Arica 02</t>
  </si>
  <si>
    <t>Arica 03</t>
  </si>
  <si>
    <t>Calama</t>
  </si>
  <si>
    <t>A. H. 01</t>
  </si>
  <si>
    <t>A. H. 02</t>
  </si>
  <si>
    <t>e</t>
  </si>
  <si>
    <t>e fict</t>
  </si>
  <si>
    <t>e nat</t>
  </si>
  <si>
    <t>0002</t>
  </si>
  <si>
    <t>0003</t>
  </si>
  <si>
    <t>0004</t>
  </si>
  <si>
    <t>0005</t>
  </si>
  <si>
    <t>0006</t>
  </si>
  <si>
    <t>Coordenadas</t>
  </si>
  <si>
    <t>Latitud</t>
  </si>
  <si>
    <t>Longitud</t>
  </si>
  <si>
    <t>Norte</t>
  </si>
  <si>
    <t>Este</t>
  </si>
  <si>
    <t>Arenaldi, 2018</t>
  </si>
  <si>
    <t>0007</t>
  </si>
  <si>
    <t>0008</t>
  </si>
  <si>
    <t>0009</t>
  </si>
  <si>
    <t>000A</t>
  </si>
  <si>
    <t>000B</t>
  </si>
  <si>
    <t>000C</t>
  </si>
  <si>
    <t>000D</t>
  </si>
  <si>
    <t>DT</t>
  </si>
  <si>
    <t>-</t>
  </si>
  <si>
    <t>w</t>
  </si>
  <si>
    <t>70 - 100</t>
  </si>
  <si>
    <t>MH</t>
  </si>
  <si>
    <t>5,89 - 9,81</t>
  </si>
  <si>
    <t>40 - 50</t>
  </si>
  <si>
    <t>Cabrera, 2007</t>
  </si>
  <si>
    <t>km 98,3</t>
  </si>
  <si>
    <t>km 105,4</t>
  </si>
  <si>
    <t>km 100,8</t>
  </si>
  <si>
    <t>M1</t>
  </si>
  <si>
    <t>M3</t>
  </si>
  <si>
    <t>M2</t>
  </si>
  <si>
    <t>w (%)</t>
  </si>
  <si>
    <t>e (%)</t>
  </si>
  <si>
    <t>III</t>
  </si>
  <si>
    <t>Flandes, 2017</t>
  </si>
  <si>
    <t>Rodríguez, 2015</t>
  </si>
  <si>
    <t>M1E2</t>
  </si>
  <si>
    <t>M2-QJ</t>
  </si>
  <si>
    <t>M1E1</t>
  </si>
  <si>
    <t>IV</t>
  </si>
  <si>
    <t>V</t>
  </si>
  <si>
    <t>Grado de Meteorización</t>
  </si>
  <si>
    <t>36°45’50.5’’S</t>
  </si>
  <si>
    <t>72°59’44.5’’W</t>
  </si>
  <si>
    <t>36°51’00.5’’S</t>
  </si>
  <si>
    <t>73°02’46.0’’W</t>
  </si>
  <si>
    <t>SM</t>
  </si>
  <si>
    <t>SM-SC</t>
  </si>
  <si>
    <t>qu (Mpa)</t>
  </si>
  <si>
    <t>k (m/s2)</t>
  </si>
  <si>
    <t>1,06x10E-6</t>
  </si>
  <si>
    <t>9,72x10E-8</t>
  </si>
  <si>
    <t>1,06x10E-7</t>
  </si>
  <si>
    <t>E (Mpa)</t>
  </si>
  <si>
    <t>v</t>
  </si>
  <si>
    <t>Fundo Trongol</t>
  </si>
  <si>
    <t>Fundo Caballo de Palo</t>
  </si>
  <si>
    <t>Parcelas Cabrera</t>
  </si>
  <si>
    <t>Fundo Carilebu y otros</t>
  </si>
  <si>
    <t>Fundo Alto molul</t>
  </si>
  <si>
    <t xml:space="preserve">Fundo El Encanto </t>
  </si>
  <si>
    <t>Parcela 11 Maintenrehue</t>
  </si>
  <si>
    <t>F-1</t>
  </si>
  <si>
    <t>F-2</t>
  </si>
  <si>
    <t>F-3</t>
  </si>
  <si>
    <t>F-4</t>
  </si>
  <si>
    <t>F-6</t>
  </si>
  <si>
    <t>F-7</t>
  </si>
  <si>
    <t>F-8</t>
  </si>
  <si>
    <t>dmax (kN/m3)</t>
  </si>
  <si>
    <t>dmin (kN/m3)</t>
  </si>
  <si>
    <t>NP</t>
  </si>
  <si>
    <t>ML</t>
  </si>
  <si>
    <t>CL</t>
  </si>
  <si>
    <t>000E</t>
  </si>
  <si>
    <t>000F</t>
  </si>
  <si>
    <t>LL (%) caida de cono</t>
  </si>
  <si>
    <t>MC</t>
  </si>
  <si>
    <t>Hermosilla, 2012</t>
  </si>
  <si>
    <t>M-1</t>
  </si>
  <si>
    <t>M-2</t>
  </si>
  <si>
    <t>M-15</t>
  </si>
  <si>
    <t>M-25</t>
  </si>
  <si>
    <t>M-19</t>
  </si>
  <si>
    <t>M-26</t>
  </si>
  <si>
    <t>M-30</t>
  </si>
  <si>
    <t>M-31</t>
  </si>
  <si>
    <t>M-33</t>
  </si>
  <si>
    <t>M-43</t>
  </si>
  <si>
    <t>M-40</t>
  </si>
  <si>
    <t>M-47</t>
  </si>
  <si>
    <t>M-49</t>
  </si>
  <si>
    <t>M-73</t>
  </si>
  <si>
    <t>M-82</t>
  </si>
  <si>
    <t>Profundidad (m)</t>
  </si>
  <si>
    <t>000G</t>
  </si>
  <si>
    <t>000H</t>
  </si>
  <si>
    <t>000I</t>
  </si>
  <si>
    <t>000J</t>
  </si>
  <si>
    <t>000K</t>
  </si>
  <si>
    <t>71° 46′52.37′′ W</t>
  </si>
  <si>
    <t>36°47′26.85′′ S</t>
  </si>
  <si>
    <t>Romero et al., 2021</t>
  </si>
  <si>
    <t>Verdugo y Paredes, 2004</t>
  </si>
  <si>
    <t>Santa Bárbara</t>
  </si>
  <si>
    <t>Chillán</t>
  </si>
  <si>
    <t>Coordenadas UTM 19S</t>
  </si>
  <si>
    <t>M-29</t>
  </si>
  <si>
    <t>073° 16 ́ 8′′ W</t>
  </si>
  <si>
    <t>073° 15 ́ 59′′ W</t>
  </si>
  <si>
    <t>073° 12 ́ 47′′ W</t>
  </si>
  <si>
    <t>073° 10 ́ 31′′ W</t>
  </si>
  <si>
    <t xml:space="preserve">72° 37`16′′ W </t>
  </si>
  <si>
    <t xml:space="preserve">72° 37`17′′ W </t>
  </si>
  <si>
    <t>72° 37`16′′ W</t>
  </si>
  <si>
    <t>72° 37`17′′ W</t>
  </si>
  <si>
    <t>73° 02`41′′ W</t>
  </si>
  <si>
    <t>73° 14` 57′′ W</t>
  </si>
  <si>
    <t>73° 15` 57′′ W</t>
  </si>
  <si>
    <t>73° 04 ́52′′ W</t>
  </si>
  <si>
    <t>73° 07' ́12′′ W</t>
  </si>
  <si>
    <t>39° 49 ́ 51′′ S</t>
  </si>
  <si>
    <t>39° 49 ́ 58′′ S</t>
  </si>
  <si>
    <t>39° 51 ́03′′ S</t>
  </si>
  <si>
    <t>40° 34 ́12′′ S</t>
  </si>
  <si>
    <t>38° 51`33′′ S</t>
  </si>
  <si>
    <t>38° 51`35′′ S</t>
  </si>
  <si>
    <t>41° 06` 32′′ S</t>
  </si>
  <si>
    <t>39° 49`05′′ S</t>
  </si>
  <si>
    <t>39° 48 ́27′′ S</t>
  </si>
  <si>
    <t>40° 16 ́39′′ S</t>
  </si>
  <si>
    <t>40° 35 ́49′′ S</t>
  </si>
  <si>
    <t>Ortiz, 2010</t>
  </si>
  <si>
    <t>MZ</t>
  </si>
  <si>
    <t>TR</t>
  </si>
  <si>
    <t>Mazacote Santos Mardones</t>
  </si>
  <si>
    <t>Mazacote CERECO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</si>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</sst>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B4CA-D02C-4B2C-A667-63C0342BA0F9}">
  <dimension ref="B3:AD25"/>
  <sheetViews>
    <sheetView zoomScale="80" zoomScaleNormal="80" workbookViewId="0">
      <selection activeCell="AB16" sqref="AB16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19.5546875" style="1" customWidth="1"/>
    <col min="7" max="7" width="11.5546875" style="1"/>
    <col min="8" max="8" width="17" style="1" customWidth="1"/>
    <col min="9" max="14" width="11.5546875" style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26" width="11.5546875" style="1"/>
    <col min="27" max="27" width="17.6640625" style="1" customWidth="1"/>
    <col min="28" max="28" width="18.21875" style="1" customWidth="1"/>
    <col min="29" max="29" width="20.5546875" style="1" customWidth="1"/>
    <col min="30" max="30" width="17.77734375" style="1" customWidth="1"/>
    <col min="31" max="16384" width="11.5546875" style="1"/>
  </cols>
  <sheetData>
    <row r="3" spans="2:30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8" t="s">
        <v>6</v>
      </c>
      <c r="T3" s="19"/>
      <c r="U3" s="19"/>
      <c r="V3" s="19"/>
      <c r="W3" s="19"/>
      <c r="X3" s="19"/>
      <c r="Y3" s="19"/>
      <c r="Z3" s="20"/>
      <c r="AA3" s="15" t="s">
        <v>41</v>
      </c>
      <c r="AB3" s="15"/>
      <c r="AC3" s="15" t="s">
        <v>143</v>
      </c>
      <c r="AD3" s="15"/>
    </row>
    <row r="4" spans="2:30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33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6" t="s">
        <v>27</v>
      </c>
      <c r="T4" s="6" t="s">
        <v>15</v>
      </c>
      <c r="U4" s="6" t="s">
        <v>16</v>
      </c>
      <c r="V4" s="6" t="s">
        <v>17</v>
      </c>
      <c r="W4" s="6" t="s">
        <v>13</v>
      </c>
      <c r="X4" s="6" t="s">
        <v>14</v>
      </c>
      <c r="Y4" s="2" t="s">
        <v>34</v>
      </c>
      <c r="Z4" s="2" t="s">
        <v>35</v>
      </c>
      <c r="AA4" s="2" t="s">
        <v>42</v>
      </c>
      <c r="AB4" s="2" t="s">
        <v>43</v>
      </c>
      <c r="AC4" s="2" t="s">
        <v>44</v>
      </c>
      <c r="AD4" s="2" t="s">
        <v>45</v>
      </c>
    </row>
    <row r="5" spans="2:30" ht="19.2" customHeight="1" x14ac:dyDescent="0.3">
      <c r="B5" s="13" t="s">
        <v>8</v>
      </c>
      <c r="C5" s="4" t="s">
        <v>9</v>
      </c>
      <c r="D5" s="13" t="s">
        <v>10</v>
      </c>
      <c r="E5" s="1">
        <v>1</v>
      </c>
      <c r="F5" s="1" t="s">
        <v>12</v>
      </c>
      <c r="G5" s="1">
        <v>2.65</v>
      </c>
      <c r="S5" s="1">
        <v>8.8699999999999992</v>
      </c>
      <c r="T5" s="5">
        <f>1.87*9.81</f>
        <v>18.344700000000003</v>
      </c>
      <c r="U5" s="5">
        <f>9.81*0.152</f>
        <v>1.49112</v>
      </c>
      <c r="V5" s="5">
        <f>9.81*1.718</f>
        <v>16.853580000000001</v>
      </c>
      <c r="W5" s="1">
        <v>1</v>
      </c>
      <c r="X5" s="1">
        <v>1.232</v>
      </c>
      <c r="Y5" s="1">
        <v>0.54300000000000004</v>
      </c>
      <c r="Z5" s="1">
        <v>0.441</v>
      </c>
    </row>
    <row r="6" spans="2:30" ht="19.2" customHeight="1" x14ac:dyDescent="0.3">
      <c r="B6" s="14"/>
      <c r="C6" s="4" t="s">
        <v>36</v>
      </c>
      <c r="D6" s="14"/>
      <c r="E6" s="1">
        <v>2</v>
      </c>
      <c r="F6" s="1" t="s">
        <v>28</v>
      </c>
      <c r="G6" s="1">
        <v>2.7</v>
      </c>
      <c r="S6" s="1">
        <v>7.2</v>
      </c>
      <c r="T6" s="5">
        <f>9.81*1.92</f>
        <v>18.8352</v>
      </c>
      <c r="U6" s="5">
        <f>9.81*0.129</f>
        <v>1.26549</v>
      </c>
      <c r="V6" s="5">
        <f>9.81*1.791</f>
        <v>17.569710000000001</v>
      </c>
      <c r="W6" s="1">
        <v>1</v>
      </c>
      <c r="X6" s="1">
        <v>1.2</v>
      </c>
      <c r="Y6" s="1">
        <v>0.50800000000000001</v>
      </c>
      <c r="Z6" s="1">
        <v>0.42299999999999999</v>
      </c>
    </row>
    <row r="7" spans="2:30" ht="19.2" customHeight="1" x14ac:dyDescent="0.3">
      <c r="B7" s="14"/>
      <c r="C7" s="4" t="s">
        <v>37</v>
      </c>
      <c r="D7" s="14"/>
      <c r="E7" s="1">
        <v>3</v>
      </c>
      <c r="F7" s="1" t="s">
        <v>29</v>
      </c>
      <c r="G7" s="1">
        <v>2.65</v>
      </c>
      <c r="S7" s="1">
        <v>5.35</v>
      </c>
      <c r="T7" s="5">
        <f>9.81*2.05</f>
        <v>20.110499999999998</v>
      </c>
      <c r="U7" s="5">
        <f>9.81*0.104</f>
        <v>1.02024</v>
      </c>
      <c r="V7" s="5">
        <f>9.81*1.946</f>
        <v>19.090260000000001</v>
      </c>
      <c r="W7" s="1">
        <v>2</v>
      </c>
      <c r="X7" s="1">
        <v>1.2050000000000001</v>
      </c>
      <c r="Y7" s="1">
        <v>0.36199999999999999</v>
      </c>
      <c r="Z7" s="1">
        <v>0.3</v>
      </c>
    </row>
    <row r="8" spans="2:30" ht="19.2" customHeight="1" x14ac:dyDescent="0.3">
      <c r="B8" s="14"/>
      <c r="C8" s="4" t="s">
        <v>38</v>
      </c>
      <c r="D8" s="14"/>
      <c r="E8" s="1">
        <v>4</v>
      </c>
      <c r="F8" s="1" t="s">
        <v>30</v>
      </c>
      <c r="G8" s="1">
        <v>2.72</v>
      </c>
      <c r="S8" s="1">
        <v>7.49</v>
      </c>
      <c r="T8" s="5">
        <f>9.81*1.86</f>
        <v>18.246600000000001</v>
      </c>
      <c r="U8" s="5">
        <f>0.103*9.81</f>
        <v>1.0104299999999999</v>
      </c>
      <c r="V8" s="5">
        <f>9.81*1.73</f>
        <v>16.971299999999999</v>
      </c>
      <c r="W8" s="1">
        <v>1</v>
      </c>
      <c r="X8" s="1">
        <v>1.1830000000000001</v>
      </c>
      <c r="Y8" s="1">
        <v>0.57199999999999995</v>
      </c>
      <c r="Z8" s="1">
        <v>0.48299999999999998</v>
      </c>
    </row>
    <row r="9" spans="2:30" ht="19.2" customHeight="1" x14ac:dyDescent="0.3">
      <c r="B9" s="14"/>
      <c r="C9" s="4" t="s">
        <v>39</v>
      </c>
      <c r="D9" s="14"/>
      <c r="E9" s="1">
        <v>5</v>
      </c>
      <c r="F9" s="1" t="s">
        <v>31</v>
      </c>
      <c r="G9" s="1">
        <v>2.68</v>
      </c>
      <c r="S9" s="1">
        <v>82.03</v>
      </c>
      <c r="T9" s="5">
        <f>2.01*9.81</f>
        <v>19.7181</v>
      </c>
      <c r="U9" s="5">
        <f>0.906*9.81</f>
        <v>8.8878599999999999</v>
      </c>
      <c r="V9" s="5">
        <f>9.81*1.104</f>
        <v>10.830240000000002</v>
      </c>
      <c r="W9" s="1">
        <v>1</v>
      </c>
      <c r="X9" s="1">
        <v>3.028</v>
      </c>
      <c r="Y9" s="1">
        <v>1.427</v>
      </c>
      <c r="Z9" s="1">
        <v>0.47099999999999997</v>
      </c>
    </row>
    <row r="10" spans="2:30" ht="19.2" customHeight="1" x14ac:dyDescent="0.3">
      <c r="B10" s="14"/>
      <c r="C10" s="4" t="s">
        <v>40</v>
      </c>
      <c r="D10" s="14"/>
      <c r="E10" s="1">
        <v>6</v>
      </c>
      <c r="F10" s="1" t="s">
        <v>32</v>
      </c>
      <c r="G10" s="1">
        <v>2.73</v>
      </c>
      <c r="S10" s="1">
        <v>110</v>
      </c>
      <c r="T10" s="5">
        <f>1.96*9.81</f>
        <v>19.227599999999999</v>
      </c>
      <c r="U10" s="5">
        <f>1.207*9.81</f>
        <v>11.840670000000001</v>
      </c>
      <c r="V10" s="5">
        <f>9.81*0.933</f>
        <v>9.1527300000000018</v>
      </c>
      <c r="W10" s="1">
        <v>2</v>
      </c>
      <c r="X10" s="1">
        <v>3.1080000000000001</v>
      </c>
      <c r="Y10" s="1">
        <v>1.925</v>
      </c>
      <c r="Z10" s="1">
        <v>0.61899999999999999</v>
      </c>
    </row>
    <row r="11" spans="2:30" ht="19.2" customHeight="1" x14ac:dyDescent="0.3">
      <c r="U11" s="5"/>
      <c r="V11" s="5"/>
      <c r="W11" s="5"/>
    </row>
    <row r="12" spans="2:30" ht="19.2" customHeight="1" x14ac:dyDescent="0.3">
      <c r="U12" s="5"/>
      <c r="V12" s="5"/>
      <c r="W12" s="5"/>
    </row>
    <row r="13" spans="2:30" ht="19.2" customHeight="1" x14ac:dyDescent="0.3">
      <c r="U13" s="5"/>
      <c r="V13" s="5"/>
      <c r="W13" s="5"/>
    </row>
    <row r="14" spans="2:30" ht="19.2" customHeight="1" x14ac:dyDescent="0.3">
      <c r="U14" s="5"/>
      <c r="V14" s="5"/>
      <c r="W14" s="5"/>
    </row>
    <row r="15" spans="2:30" ht="19.2" customHeight="1" x14ac:dyDescent="0.3">
      <c r="U15" s="5"/>
      <c r="V15" s="5"/>
      <c r="W15" s="5"/>
    </row>
    <row r="16" spans="2:30" ht="19.2" customHeight="1" x14ac:dyDescent="0.3">
      <c r="U16" s="5"/>
      <c r="V16" s="5"/>
      <c r="W16" s="5"/>
    </row>
    <row r="17" spans="21:23" ht="19.2" customHeight="1" x14ac:dyDescent="0.3">
      <c r="U17" s="5"/>
      <c r="V17" s="5"/>
      <c r="W17" s="5"/>
    </row>
    <row r="18" spans="21:23" ht="19.2" customHeight="1" x14ac:dyDescent="0.3">
      <c r="U18" s="5"/>
      <c r="V18" s="5"/>
      <c r="W18" s="5"/>
    </row>
    <row r="19" spans="21:23" ht="19.2" customHeight="1" x14ac:dyDescent="0.3">
      <c r="U19" s="5"/>
      <c r="V19" s="5"/>
      <c r="W19" s="5"/>
    </row>
    <row r="20" spans="21:23" ht="19.2" customHeight="1" x14ac:dyDescent="0.3">
      <c r="U20" s="5"/>
      <c r="V20" s="5"/>
      <c r="W20" s="5"/>
    </row>
    <row r="21" spans="21:23" ht="19.2" customHeight="1" x14ac:dyDescent="0.3">
      <c r="U21" s="5"/>
      <c r="V21" s="5"/>
      <c r="W21" s="5"/>
    </row>
    <row r="22" spans="21:23" ht="19.2" customHeight="1" x14ac:dyDescent="0.3">
      <c r="U22" s="5"/>
      <c r="V22" s="5"/>
      <c r="W22" s="5"/>
    </row>
    <row r="23" spans="21:23" ht="19.2" customHeight="1" x14ac:dyDescent="0.3">
      <c r="U23" s="5"/>
      <c r="V23" s="5"/>
      <c r="W23" s="5"/>
    </row>
    <row r="24" spans="21:23" ht="19.2" customHeight="1" x14ac:dyDescent="0.3">
      <c r="U24" s="5"/>
      <c r="V24" s="5"/>
      <c r="W24" s="5"/>
    </row>
    <row r="25" spans="21:23" ht="19.2" customHeight="1" x14ac:dyDescent="0.3">
      <c r="U25" s="5"/>
      <c r="V25" s="5"/>
      <c r="W25" s="5"/>
    </row>
  </sheetData>
  <mergeCells count="11">
    <mergeCell ref="D5:D10"/>
    <mergeCell ref="B5:B10"/>
    <mergeCell ref="AA3:AB3"/>
    <mergeCell ref="AC3:AD3"/>
    <mergeCell ref="B3:B4"/>
    <mergeCell ref="F3:F4"/>
    <mergeCell ref="G3:R3"/>
    <mergeCell ref="E3:E4"/>
    <mergeCell ref="D3:D4"/>
    <mergeCell ref="C3:C4"/>
    <mergeCell ref="S3:Z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DDCE-94AA-46D0-8279-7F12107EBF8D}">
  <dimension ref="B3:W25"/>
  <sheetViews>
    <sheetView zoomScale="80" zoomScaleNormal="80" workbookViewId="0">
      <selection activeCell="H14" sqref="H14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19.5546875" style="1" customWidth="1"/>
    <col min="7" max="7" width="11.5546875" style="1"/>
    <col min="8" max="8" width="17" style="1" customWidth="1"/>
    <col min="9" max="13" width="11.5546875" style="1"/>
    <col min="14" max="14" width="12.77734375" style="1" customWidth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16384" width="11.5546875" style="1"/>
  </cols>
  <sheetData>
    <row r="3" spans="2:23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5" t="s">
        <v>41</v>
      </c>
      <c r="T3" s="15"/>
      <c r="U3" s="15" t="s">
        <v>143</v>
      </c>
      <c r="V3" s="15"/>
    </row>
    <row r="4" spans="2:23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56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42</v>
      </c>
      <c r="T4" s="2" t="s">
        <v>43</v>
      </c>
      <c r="U4" s="2" t="s">
        <v>44</v>
      </c>
      <c r="V4" s="2" t="s">
        <v>45</v>
      </c>
    </row>
    <row r="5" spans="2:23" ht="19.2" customHeight="1" x14ac:dyDescent="0.3">
      <c r="B5" s="7" t="s">
        <v>54</v>
      </c>
      <c r="C5" s="4" t="s">
        <v>9</v>
      </c>
      <c r="D5" s="7" t="s">
        <v>46</v>
      </c>
      <c r="E5" s="1" t="s">
        <v>55</v>
      </c>
      <c r="F5" s="1" t="s">
        <v>55</v>
      </c>
      <c r="G5" s="1">
        <v>2.63</v>
      </c>
      <c r="H5" s="1" t="s">
        <v>58</v>
      </c>
      <c r="I5" s="1">
        <v>62</v>
      </c>
      <c r="J5" s="1">
        <v>40</v>
      </c>
      <c r="K5" s="1">
        <v>22</v>
      </c>
      <c r="L5" s="1" t="s">
        <v>57</v>
      </c>
      <c r="N5" s="1" t="s">
        <v>59</v>
      </c>
      <c r="Q5" s="1" t="s">
        <v>60</v>
      </c>
    </row>
    <row r="6" spans="2:23" ht="19.2" customHeight="1" x14ac:dyDescent="0.3">
      <c r="C6" s="4"/>
    </row>
    <row r="7" spans="2:23" ht="19.2" customHeight="1" x14ac:dyDescent="0.3">
      <c r="C7" s="4"/>
      <c r="T7" s="5"/>
      <c r="U7" s="5"/>
      <c r="V7" s="5"/>
    </row>
    <row r="8" spans="2:23" ht="19.2" customHeight="1" x14ac:dyDescent="0.3">
      <c r="C8" s="4"/>
      <c r="T8" s="5"/>
      <c r="U8" s="5"/>
      <c r="V8" s="5"/>
    </row>
    <row r="9" spans="2:23" ht="19.2" customHeight="1" x14ac:dyDescent="0.3">
      <c r="C9" s="4"/>
      <c r="T9" s="5"/>
      <c r="U9" s="5"/>
      <c r="V9" s="5"/>
    </row>
    <row r="10" spans="2:23" ht="19.2" customHeight="1" x14ac:dyDescent="0.3">
      <c r="C10" s="4"/>
      <c r="T10" s="5"/>
      <c r="U10" s="5"/>
      <c r="V10" s="5"/>
    </row>
    <row r="11" spans="2:23" ht="19.2" customHeight="1" x14ac:dyDescent="0.3">
      <c r="C11" s="4"/>
      <c r="U11" s="5"/>
      <c r="V11" s="5"/>
      <c r="W11" s="5"/>
    </row>
    <row r="12" spans="2:23" ht="19.2" customHeight="1" x14ac:dyDescent="0.3">
      <c r="C12" s="4"/>
      <c r="U12" s="5"/>
      <c r="V12" s="5"/>
      <c r="W12" s="5"/>
    </row>
    <row r="13" spans="2:23" ht="19.2" customHeight="1" x14ac:dyDescent="0.3">
      <c r="C13" s="4"/>
      <c r="U13" s="5"/>
      <c r="V13" s="5"/>
      <c r="W13" s="5"/>
    </row>
    <row r="14" spans="2:23" ht="19.2" customHeight="1" x14ac:dyDescent="0.3">
      <c r="U14" s="5"/>
      <c r="V14" s="5"/>
      <c r="W14" s="5"/>
    </row>
    <row r="15" spans="2:23" ht="19.2" customHeight="1" x14ac:dyDescent="0.3">
      <c r="U15" s="5"/>
      <c r="V15" s="5"/>
      <c r="W15" s="5"/>
    </row>
    <row r="16" spans="2:23" ht="19.2" customHeight="1" x14ac:dyDescent="0.3">
      <c r="U16" s="5"/>
      <c r="V16" s="5"/>
      <c r="W16" s="5"/>
    </row>
    <row r="17" spans="21:23" ht="19.2" customHeight="1" x14ac:dyDescent="0.3">
      <c r="U17" s="5"/>
      <c r="V17" s="5"/>
      <c r="W17" s="5"/>
    </row>
    <row r="18" spans="21:23" ht="19.2" customHeight="1" x14ac:dyDescent="0.3">
      <c r="U18" s="5"/>
      <c r="V18" s="5"/>
      <c r="W18" s="5"/>
    </row>
    <row r="19" spans="21:23" ht="19.2" customHeight="1" x14ac:dyDescent="0.3">
      <c r="U19" s="5"/>
      <c r="V19" s="5"/>
      <c r="W19" s="5"/>
    </row>
    <row r="20" spans="21:23" ht="19.2" customHeight="1" x14ac:dyDescent="0.3">
      <c r="U20" s="5"/>
      <c r="V20" s="5"/>
      <c r="W20" s="5"/>
    </row>
    <row r="21" spans="21:23" ht="19.2" customHeight="1" x14ac:dyDescent="0.3">
      <c r="U21" s="5"/>
      <c r="V21" s="5"/>
      <c r="W21" s="5"/>
    </row>
    <row r="22" spans="21:23" ht="19.2" customHeight="1" x14ac:dyDescent="0.3">
      <c r="U22" s="5"/>
      <c r="V22" s="5"/>
      <c r="W22" s="5"/>
    </row>
    <row r="23" spans="21:23" ht="19.2" customHeight="1" x14ac:dyDescent="0.3">
      <c r="U23" s="5"/>
      <c r="V23" s="5"/>
      <c r="W23" s="5"/>
    </row>
    <row r="24" spans="21:23" ht="19.2" customHeight="1" x14ac:dyDescent="0.3">
      <c r="U24" s="5"/>
      <c r="V24" s="5"/>
      <c r="W24" s="5"/>
    </row>
    <row r="25" spans="21:23" ht="19.2" customHeight="1" x14ac:dyDescent="0.3">
      <c r="U25" s="5"/>
      <c r="V25" s="5"/>
      <c r="W25" s="5"/>
    </row>
  </sheetData>
  <mergeCells count="8">
    <mergeCell ref="S3:T3"/>
    <mergeCell ref="U3:V3"/>
    <mergeCell ref="B3:B4"/>
    <mergeCell ref="C3:C4"/>
    <mergeCell ref="D3:D4"/>
    <mergeCell ref="E3:E4"/>
    <mergeCell ref="F3:F4"/>
    <mergeCell ref="G3:R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CAF6-910E-4596-BE88-A6551EC798A1}">
  <dimension ref="B3:W25"/>
  <sheetViews>
    <sheetView tabSelected="1" zoomScale="80" zoomScaleNormal="80" workbookViewId="0">
      <selection activeCell="U3" sqref="U3:V3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19.5546875" style="1" customWidth="1"/>
    <col min="7" max="7" width="11.5546875" style="1"/>
    <col min="8" max="8" width="17" style="1" customWidth="1"/>
    <col min="9" max="14" width="11.5546875" style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16384" width="11.5546875" style="1"/>
  </cols>
  <sheetData>
    <row r="3" spans="2:23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5" t="s">
        <v>41</v>
      </c>
      <c r="T3" s="15"/>
      <c r="U3" s="15" t="s">
        <v>143</v>
      </c>
      <c r="V3" s="15"/>
    </row>
    <row r="4" spans="2:23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33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42</v>
      </c>
      <c r="T4" s="2" t="s">
        <v>43</v>
      </c>
      <c r="U4" s="2" t="s">
        <v>44</v>
      </c>
      <c r="V4" s="2" t="s">
        <v>45</v>
      </c>
    </row>
    <row r="5" spans="2:23" ht="19.2" customHeight="1" x14ac:dyDescent="0.3">
      <c r="B5" s="8"/>
      <c r="C5" s="4"/>
      <c r="D5" s="8"/>
    </row>
    <row r="6" spans="2:23" ht="19.2" customHeight="1" x14ac:dyDescent="0.3">
      <c r="B6" s="9"/>
      <c r="C6" s="4"/>
      <c r="D6" s="9"/>
    </row>
    <row r="7" spans="2:23" ht="19.2" customHeight="1" x14ac:dyDescent="0.3">
      <c r="B7" s="9"/>
      <c r="C7" s="4"/>
      <c r="D7" s="9"/>
      <c r="T7" s="5"/>
      <c r="U7" s="5"/>
      <c r="V7" s="5"/>
    </row>
    <row r="8" spans="2:23" ht="19.2" customHeight="1" x14ac:dyDescent="0.3">
      <c r="B8" s="9"/>
      <c r="C8" s="4"/>
      <c r="D8" s="9"/>
      <c r="T8" s="5"/>
      <c r="U8" s="5"/>
      <c r="V8" s="5"/>
    </row>
    <row r="9" spans="2:23" ht="19.2" customHeight="1" x14ac:dyDescent="0.3">
      <c r="B9" s="9"/>
      <c r="C9" s="4"/>
      <c r="D9" s="9"/>
      <c r="T9" s="5"/>
      <c r="U9" s="5"/>
      <c r="V9" s="5"/>
    </row>
    <row r="10" spans="2:23" ht="19.2" customHeight="1" x14ac:dyDescent="0.3">
      <c r="B10" s="9"/>
      <c r="C10" s="4"/>
      <c r="D10" s="9"/>
      <c r="T10" s="5"/>
      <c r="U10" s="5"/>
      <c r="V10" s="5"/>
    </row>
    <row r="11" spans="2:23" ht="19.2" customHeight="1" x14ac:dyDescent="0.3">
      <c r="U11" s="5"/>
      <c r="V11" s="5"/>
      <c r="W11" s="5"/>
    </row>
    <row r="12" spans="2:23" ht="19.2" customHeight="1" x14ac:dyDescent="0.3">
      <c r="U12" s="5"/>
      <c r="V12" s="5"/>
      <c r="W12" s="5"/>
    </row>
    <row r="13" spans="2:23" ht="19.2" customHeight="1" x14ac:dyDescent="0.3">
      <c r="U13" s="5"/>
      <c r="V13" s="5"/>
      <c r="W13" s="5"/>
    </row>
    <row r="14" spans="2:23" ht="19.2" customHeight="1" x14ac:dyDescent="0.3">
      <c r="U14" s="5"/>
      <c r="V14" s="5"/>
      <c r="W14" s="5"/>
    </row>
    <row r="15" spans="2:23" ht="19.2" customHeight="1" x14ac:dyDescent="0.3">
      <c r="U15" s="5"/>
      <c r="V15" s="5"/>
      <c r="W15" s="5"/>
    </row>
    <row r="16" spans="2:23" ht="19.2" customHeight="1" x14ac:dyDescent="0.3">
      <c r="U16" s="5"/>
      <c r="V16" s="5"/>
      <c r="W16" s="5"/>
    </row>
    <row r="17" spans="21:23" ht="19.2" customHeight="1" x14ac:dyDescent="0.3">
      <c r="U17" s="5"/>
      <c r="V17" s="5"/>
      <c r="W17" s="5"/>
    </row>
    <row r="18" spans="21:23" ht="19.2" customHeight="1" x14ac:dyDescent="0.3">
      <c r="U18" s="5"/>
      <c r="V18" s="5"/>
      <c r="W18" s="5"/>
    </row>
    <row r="19" spans="21:23" ht="19.2" customHeight="1" x14ac:dyDescent="0.3">
      <c r="U19" s="5"/>
      <c r="V19" s="5"/>
      <c r="W19" s="5"/>
    </row>
    <row r="20" spans="21:23" ht="19.2" customHeight="1" x14ac:dyDescent="0.3">
      <c r="U20" s="5"/>
      <c r="V20" s="5"/>
      <c r="W20" s="5"/>
    </row>
    <row r="21" spans="21:23" ht="19.2" customHeight="1" x14ac:dyDescent="0.3">
      <c r="U21" s="5"/>
      <c r="V21" s="5"/>
      <c r="W21" s="5"/>
    </row>
    <row r="22" spans="21:23" ht="19.2" customHeight="1" x14ac:dyDescent="0.3">
      <c r="U22" s="5"/>
      <c r="V22" s="5"/>
      <c r="W22" s="5"/>
    </row>
    <row r="23" spans="21:23" ht="19.2" customHeight="1" x14ac:dyDescent="0.3">
      <c r="U23" s="5"/>
      <c r="V23" s="5"/>
      <c r="W23" s="5"/>
    </row>
    <row r="24" spans="21:23" ht="19.2" customHeight="1" x14ac:dyDescent="0.3">
      <c r="U24" s="5"/>
      <c r="V24" s="5"/>
      <c r="W24" s="5"/>
    </row>
    <row r="25" spans="21:23" ht="19.2" customHeight="1" x14ac:dyDescent="0.3">
      <c r="U25" s="5"/>
      <c r="V25" s="5"/>
      <c r="W25" s="5"/>
    </row>
  </sheetData>
  <mergeCells count="8">
    <mergeCell ref="S3:T3"/>
    <mergeCell ref="U3:V3"/>
    <mergeCell ref="B3:B4"/>
    <mergeCell ref="C3:C4"/>
    <mergeCell ref="D3:D4"/>
    <mergeCell ref="E3:E4"/>
    <mergeCell ref="F3:F4"/>
    <mergeCell ref="G3:R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7BDA-3C47-4AAD-9F9C-FCABD3B44100}">
  <dimension ref="B3:AE23"/>
  <sheetViews>
    <sheetView zoomScale="70" zoomScaleNormal="70" workbookViewId="0">
      <selection activeCell="B5" sqref="B5:B17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25.109375" style="1" bestFit="1" customWidth="1"/>
    <col min="7" max="7" width="11.5546875" style="1"/>
    <col min="8" max="10" width="17" style="1" customWidth="1"/>
    <col min="11" max="11" width="11.5546875" style="1"/>
    <col min="12" max="12" width="18.77734375" style="1" bestFit="1" customWidth="1"/>
    <col min="13" max="17" width="11.5546875" style="1"/>
    <col min="18" max="18" width="11.21875" style="1" bestFit="1" customWidth="1"/>
    <col min="19" max="19" width="14.44140625" style="1" bestFit="1" customWidth="1"/>
    <col min="20" max="20" width="10.6640625" style="1" bestFit="1" customWidth="1"/>
    <col min="21" max="21" width="13.77734375" style="1" bestFit="1" customWidth="1"/>
    <col min="22" max="24" width="13.77734375" style="1" customWidth="1"/>
    <col min="25" max="25" width="15.77734375" style="1" customWidth="1"/>
    <col min="26" max="26" width="13.77734375" style="1" bestFit="1" customWidth="1"/>
    <col min="27" max="27" width="14.88671875" style="1" bestFit="1" customWidth="1"/>
    <col min="28" max="29" width="17.21875" style="1" bestFit="1" customWidth="1"/>
    <col min="30" max="30" width="14.88671875" style="1" bestFit="1" customWidth="1"/>
    <col min="31" max="31" width="13.88671875" style="1" customWidth="1"/>
    <col min="32" max="16384" width="11.5546875" style="1"/>
  </cols>
  <sheetData>
    <row r="3" spans="2:31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5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21" t="s">
        <v>78</v>
      </c>
      <c r="AB3" s="15" t="s">
        <v>41</v>
      </c>
      <c r="AC3" s="15"/>
      <c r="AD3" s="15" t="s">
        <v>143</v>
      </c>
      <c r="AE3" s="15"/>
    </row>
    <row r="4" spans="2:31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107</v>
      </c>
      <c r="J4" s="2" t="s">
        <v>106</v>
      </c>
      <c r="K4" s="2" t="s">
        <v>18</v>
      </c>
      <c r="L4" s="2" t="s">
        <v>113</v>
      </c>
      <c r="M4" s="2" t="s">
        <v>19</v>
      </c>
      <c r="N4" s="2" t="s">
        <v>20</v>
      </c>
      <c r="O4" s="2" t="s">
        <v>68</v>
      </c>
      <c r="P4" s="3" t="s">
        <v>21</v>
      </c>
      <c r="Q4" s="3" t="s">
        <v>22</v>
      </c>
      <c r="R4" s="2" t="s">
        <v>23</v>
      </c>
      <c r="S4" s="2" t="s">
        <v>24</v>
      </c>
      <c r="T4" s="2" t="s">
        <v>25</v>
      </c>
      <c r="U4" s="2" t="s">
        <v>26</v>
      </c>
      <c r="V4" s="2" t="s">
        <v>69</v>
      </c>
      <c r="W4" s="2" t="s">
        <v>85</v>
      </c>
      <c r="X4" s="2" t="s">
        <v>90</v>
      </c>
      <c r="Y4" s="2" t="s">
        <v>91</v>
      </c>
      <c r="Z4" s="2" t="s">
        <v>86</v>
      </c>
      <c r="AA4" s="22"/>
      <c r="AB4" s="2" t="s">
        <v>42</v>
      </c>
      <c r="AC4" s="2" t="s">
        <v>43</v>
      </c>
      <c r="AD4" s="2" t="s">
        <v>44</v>
      </c>
      <c r="AE4" s="2" t="s">
        <v>45</v>
      </c>
    </row>
    <row r="5" spans="2:31" ht="19.2" customHeight="1" x14ac:dyDescent="0.3">
      <c r="B5" s="13" t="s">
        <v>114</v>
      </c>
      <c r="C5" s="4" t="s">
        <v>9</v>
      </c>
      <c r="D5" s="13" t="s">
        <v>61</v>
      </c>
      <c r="E5" s="1" t="s">
        <v>65</v>
      </c>
      <c r="F5" s="1" t="s">
        <v>62</v>
      </c>
      <c r="G5" s="5">
        <v>2.79</v>
      </c>
      <c r="H5" s="5"/>
      <c r="I5" s="5"/>
      <c r="J5" s="5"/>
      <c r="K5" s="5" t="s">
        <v>55</v>
      </c>
      <c r="L5" s="5"/>
      <c r="M5" s="5"/>
      <c r="N5" s="5"/>
      <c r="O5" s="5">
        <v>1.61</v>
      </c>
      <c r="P5" s="10">
        <f>2.4*9.81</f>
        <v>23.544</v>
      </c>
      <c r="Q5" s="5">
        <f>2.78*9.81</f>
        <v>27.271799999999999</v>
      </c>
      <c r="R5" s="5">
        <v>127.49</v>
      </c>
      <c r="S5" s="5">
        <v>98.07</v>
      </c>
      <c r="T5" s="5">
        <v>16</v>
      </c>
      <c r="U5" s="5">
        <v>41</v>
      </c>
      <c r="V5" s="5">
        <v>0.22</v>
      </c>
      <c r="W5" s="5"/>
      <c r="Y5" s="5"/>
      <c r="Z5" s="5"/>
      <c r="AA5" s="5" t="s">
        <v>70</v>
      </c>
      <c r="AB5" s="5"/>
      <c r="AC5" s="5"/>
      <c r="AD5" s="12"/>
      <c r="AE5" s="5"/>
    </row>
    <row r="6" spans="2:31" ht="19.2" customHeight="1" x14ac:dyDescent="0.3">
      <c r="B6" s="14"/>
      <c r="C6" s="4" t="s">
        <v>36</v>
      </c>
      <c r="D6" s="14"/>
      <c r="E6" s="1" t="s">
        <v>67</v>
      </c>
      <c r="F6" s="1" t="s">
        <v>64</v>
      </c>
      <c r="G6" s="5">
        <v>2.71</v>
      </c>
      <c r="H6" s="5"/>
      <c r="I6" s="5"/>
      <c r="J6" s="5"/>
      <c r="K6" s="5">
        <v>28.8</v>
      </c>
      <c r="L6" s="5"/>
      <c r="M6" s="5"/>
      <c r="N6" s="5"/>
      <c r="O6" s="5">
        <v>0.92</v>
      </c>
      <c r="P6" s="10">
        <f>9.81*2.19</f>
        <v>21.483900000000002</v>
      </c>
      <c r="Q6" s="5">
        <f>9.81*2.7</f>
        <v>26.487000000000002</v>
      </c>
      <c r="R6" s="5"/>
      <c r="S6" s="5"/>
      <c r="T6" s="5"/>
      <c r="U6" s="5"/>
      <c r="V6" s="5">
        <v>0.17</v>
      </c>
      <c r="W6" s="5"/>
      <c r="Y6" s="5"/>
      <c r="Z6" s="5"/>
      <c r="AA6" s="5"/>
      <c r="AB6" s="5"/>
      <c r="AC6" s="5"/>
      <c r="AD6" s="12">
        <v>262194</v>
      </c>
      <c r="AE6" s="5">
        <v>6334363</v>
      </c>
    </row>
    <row r="7" spans="2:31" ht="19.2" customHeight="1" x14ac:dyDescent="0.3">
      <c r="B7" s="14"/>
      <c r="C7" s="4" t="s">
        <v>37</v>
      </c>
      <c r="D7" s="14"/>
      <c r="E7" s="1" t="s">
        <v>66</v>
      </c>
      <c r="F7" s="1" t="s">
        <v>63</v>
      </c>
      <c r="G7" s="5">
        <v>2.81</v>
      </c>
      <c r="H7" s="5"/>
      <c r="I7" s="5"/>
      <c r="J7" s="5"/>
      <c r="K7" s="5">
        <v>25.97</v>
      </c>
      <c r="L7" s="5"/>
      <c r="M7" s="5"/>
      <c r="N7" s="5"/>
      <c r="O7" s="5">
        <v>0.95</v>
      </c>
      <c r="P7" s="10">
        <f>9.81*2.64</f>
        <v>25.898400000000002</v>
      </c>
      <c r="Q7" s="5">
        <f>9.81*2.8</f>
        <v>27.468</v>
      </c>
      <c r="R7" s="5"/>
      <c r="S7" s="5"/>
      <c r="T7" s="5"/>
      <c r="U7" s="5"/>
      <c r="V7" s="5">
        <v>0.18</v>
      </c>
      <c r="W7" s="5"/>
      <c r="Y7" s="5"/>
      <c r="Z7" s="5"/>
      <c r="AA7" s="5"/>
      <c r="AB7" s="5"/>
      <c r="AC7" s="5"/>
      <c r="AD7" s="12">
        <v>259761</v>
      </c>
      <c r="AE7" s="5">
        <v>6337923</v>
      </c>
    </row>
    <row r="8" spans="2:31" ht="19.2" customHeight="1" x14ac:dyDescent="0.3">
      <c r="B8" s="14"/>
      <c r="C8" s="4" t="s">
        <v>38</v>
      </c>
      <c r="D8" s="14" t="s">
        <v>71</v>
      </c>
      <c r="E8" s="1" t="s">
        <v>73</v>
      </c>
      <c r="G8" s="1">
        <v>2.69</v>
      </c>
      <c r="H8" s="1" t="s">
        <v>83</v>
      </c>
      <c r="K8" s="1">
        <v>29.52</v>
      </c>
      <c r="M8" s="1">
        <v>29.03</v>
      </c>
      <c r="N8" s="1">
        <v>0.49</v>
      </c>
      <c r="O8" s="1">
        <v>11.5</v>
      </c>
      <c r="P8" s="1">
        <v>20.09</v>
      </c>
      <c r="Q8" s="1">
        <v>18.02</v>
      </c>
      <c r="R8" s="1">
        <v>18.100000000000001</v>
      </c>
      <c r="S8" s="1">
        <v>0</v>
      </c>
      <c r="T8" s="1">
        <v>43.6</v>
      </c>
      <c r="U8" s="1">
        <v>36.200000000000003</v>
      </c>
      <c r="V8" s="1">
        <v>0.33</v>
      </c>
      <c r="W8" s="1">
        <v>0.72399999999999998</v>
      </c>
      <c r="X8" s="1">
        <v>27.6</v>
      </c>
      <c r="Y8" s="1">
        <v>0.23599999999999999</v>
      </c>
      <c r="Z8" s="1" t="s">
        <v>87</v>
      </c>
      <c r="AA8" s="1" t="s">
        <v>70</v>
      </c>
      <c r="AB8" s="1" t="s">
        <v>79</v>
      </c>
      <c r="AC8" s="5" t="s">
        <v>80</v>
      </c>
      <c r="AD8" s="12"/>
      <c r="AE8" s="5"/>
    </row>
    <row r="9" spans="2:31" ht="19.2" customHeight="1" x14ac:dyDescent="0.3">
      <c r="B9" s="14"/>
      <c r="C9" s="4" t="s">
        <v>39</v>
      </c>
      <c r="D9" s="14"/>
      <c r="E9" s="1" t="s">
        <v>75</v>
      </c>
      <c r="G9" s="1">
        <v>2.66</v>
      </c>
      <c r="H9" s="1" t="s">
        <v>83</v>
      </c>
      <c r="K9" s="1">
        <v>32.35</v>
      </c>
      <c r="M9" s="1">
        <v>30.01</v>
      </c>
      <c r="N9" s="1">
        <v>2.34</v>
      </c>
      <c r="O9" s="1">
        <v>16.3</v>
      </c>
      <c r="P9" s="1">
        <v>19.600000000000001</v>
      </c>
      <c r="Q9" s="1">
        <v>16.850000000000001</v>
      </c>
      <c r="R9" s="1">
        <v>0</v>
      </c>
      <c r="S9" s="1">
        <v>0</v>
      </c>
      <c r="T9" s="1">
        <v>40.67</v>
      </c>
      <c r="U9" s="1">
        <v>23.03</v>
      </c>
      <c r="V9" s="1">
        <v>0.39</v>
      </c>
      <c r="W9" s="1">
        <v>0.39700000000000002</v>
      </c>
      <c r="X9" s="1">
        <v>23.63</v>
      </c>
      <c r="Y9" s="1">
        <v>0.20300000000000001</v>
      </c>
      <c r="Z9" s="1" t="s">
        <v>88</v>
      </c>
      <c r="AA9" s="1" t="s">
        <v>76</v>
      </c>
      <c r="AB9" s="1" t="s">
        <v>79</v>
      </c>
      <c r="AC9" s="5" t="s">
        <v>80</v>
      </c>
      <c r="AD9" s="12"/>
      <c r="AE9" s="5"/>
    </row>
    <row r="10" spans="2:31" ht="19.2" customHeight="1" x14ac:dyDescent="0.3">
      <c r="B10" s="14"/>
      <c r="C10" s="4" t="s">
        <v>40</v>
      </c>
      <c r="D10" s="14"/>
      <c r="E10" s="1" t="s">
        <v>74</v>
      </c>
      <c r="G10" s="1">
        <v>2.66</v>
      </c>
      <c r="H10" s="1" t="s">
        <v>84</v>
      </c>
      <c r="K10" s="1">
        <v>35.18</v>
      </c>
      <c r="M10" s="1">
        <v>30.64</v>
      </c>
      <c r="N10" s="1">
        <v>4.54</v>
      </c>
      <c r="O10" s="1">
        <v>4.5999999999999996</v>
      </c>
      <c r="P10" s="1">
        <v>16.579999999999998</v>
      </c>
      <c r="Q10" s="1">
        <v>15.85</v>
      </c>
      <c r="R10" s="1">
        <v>2.1800000000000002</v>
      </c>
      <c r="S10" s="1">
        <v>0</v>
      </c>
      <c r="T10" s="1">
        <v>36.200000000000003</v>
      </c>
      <c r="U10" s="1" t="s">
        <v>55</v>
      </c>
      <c r="V10" s="1">
        <v>0.42699999999999999</v>
      </c>
      <c r="W10" s="1">
        <v>0.97899999999999998</v>
      </c>
      <c r="X10" s="1">
        <v>15.33</v>
      </c>
      <c r="Y10" s="1">
        <v>0.161</v>
      </c>
      <c r="Z10" s="1" t="s">
        <v>89</v>
      </c>
      <c r="AA10" s="1" t="s">
        <v>77</v>
      </c>
      <c r="AB10" s="1" t="s">
        <v>81</v>
      </c>
      <c r="AC10" s="5" t="s">
        <v>82</v>
      </c>
      <c r="AD10" s="12"/>
      <c r="AE10" s="5"/>
    </row>
    <row r="11" spans="2:31" ht="19.2" customHeight="1" x14ac:dyDescent="0.3">
      <c r="B11" s="14"/>
      <c r="C11" s="4" t="s">
        <v>47</v>
      </c>
      <c r="D11" s="14" t="s">
        <v>72</v>
      </c>
      <c r="E11" s="1" t="s">
        <v>99</v>
      </c>
      <c r="F11" s="1" t="s">
        <v>92</v>
      </c>
      <c r="G11" s="1">
        <v>2.5830000000000002</v>
      </c>
      <c r="H11" s="1" t="s">
        <v>83</v>
      </c>
      <c r="I11" s="1">
        <v>8.7919999999999998</v>
      </c>
      <c r="J11" s="1">
        <v>13.4</v>
      </c>
      <c r="K11" s="1" t="s">
        <v>108</v>
      </c>
      <c r="L11" s="1">
        <v>46</v>
      </c>
      <c r="M11" s="1" t="s">
        <v>108</v>
      </c>
      <c r="N11" s="1" t="s">
        <v>108</v>
      </c>
      <c r="S11" s="1">
        <v>6.19</v>
      </c>
      <c r="U11" s="1">
        <v>36.6</v>
      </c>
      <c r="AB11" s="5"/>
      <c r="AC11" s="5"/>
      <c r="AD11" s="12">
        <v>136732</v>
      </c>
      <c r="AE11" s="1">
        <v>5828107</v>
      </c>
    </row>
    <row r="12" spans="2:31" ht="19.2" customHeight="1" x14ac:dyDescent="0.3">
      <c r="B12" s="14"/>
      <c r="C12" s="4" t="s">
        <v>48</v>
      </c>
      <c r="D12" s="14"/>
      <c r="E12" s="1" t="s">
        <v>100</v>
      </c>
      <c r="F12" s="1" t="s">
        <v>93</v>
      </c>
      <c r="G12" s="1">
        <v>2.64</v>
      </c>
      <c r="H12" s="1" t="s">
        <v>83</v>
      </c>
      <c r="I12" s="1">
        <v>9.5779999999999994</v>
      </c>
      <c r="J12" s="1">
        <v>14.06</v>
      </c>
      <c r="K12" s="1" t="s">
        <v>108</v>
      </c>
      <c r="L12" s="1">
        <v>46</v>
      </c>
      <c r="M12" s="1" t="s">
        <v>108</v>
      </c>
      <c r="N12" s="1" t="s">
        <v>108</v>
      </c>
      <c r="S12" s="1">
        <v>16.32</v>
      </c>
      <c r="U12" s="1">
        <v>29.5</v>
      </c>
      <c r="AB12" s="5"/>
      <c r="AC12" s="5"/>
      <c r="AD12" s="12">
        <v>140983</v>
      </c>
      <c r="AE12" s="1">
        <v>5836135</v>
      </c>
    </row>
    <row r="13" spans="2:31" ht="22.8" customHeight="1" x14ac:dyDescent="0.3">
      <c r="B13" s="14"/>
      <c r="C13" s="4" t="s">
        <v>49</v>
      </c>
      <c r="D13" s="14"/>
      <c r="E13" s="1" t="s">
        <v>101</v>
      </c>
      <c r="F13" s="11" t="s">
        <v>97</v>
      </c>
      <c r="G13" s="1">
        <v>2.6509999999999998</v>
      </c>
      <c r="H13" s="1" t="s">
        <v>83</v>
      </c>
      <c r="I13" s="1">
        <v>9.2769999999999992</v>
      </c>
      <c r="J13" s="1">
        <v>13.57</v>
      </c>
      <c r="K13" s="1" t="s">
        <v>108</v>
      </c>
      <c r="L13" s="1">
        <v>51</v>
      </c>
      <c r="M13" s="1" t="s">
        <v>108</v>
      </c>
      <c r="N13" s="1" t="s">
        <v>108</v>
      </c>
      <c r="S13" s="1">
        <v>14.35</v>
      </c>
      <c r="U13" s="1">
        <v>29.5</v>
      </c>
      <c r="AB13" s="5"/>
      <c r="AC13" s="5"/>
      <c r="AD13" s="12">
        <v>138173</v>
      </c>
      <c r="AE13" s="1">
        <v>5838950</v>
      </c>
    </row>
    <row r="14" spans="2:31" ht="19.2" customHeight="1" x14ac:dyDescent="0.3">
      <c r="B14" s="14"/>
      <c r="C14" s="1" t="s">
        <v>50</v>
      </c>
      <c r="D14" s="14"/>
      <c r="E14" s="1" t="s">
        <v>102</v>
      </c>
      <c r="F14" s="1" t="s">
        <v>98</v>
      </c>
      <c r="G14" s="1">
        <v>2.6480000000000001</v>
      </c>
      <c r="H14" s="1" t="s">
        <v>110</v>
      </c>
      <c r="I14" s="1">
        <v>8.3970000000000002</v>
      </c>
      <c r="J14" s="1">
        <v>11.73</v>
      </c>
      <c r="K14" s="1">
        <v>47</v>
      </c>
      <c r="L14" s="1">
        <v>45</v>
      </c>
      <c r="M14" s="1" t="s">
        <v>108</v>
      </c>
      <c r="N14" s="1">
        <v>47</v>
      </c>
      <c r="S14" s="1">
        <v>6.42</v>
      </c>
      <c r="U14" s="1">
        <v>32.4</v>
      </c>
      <c r="AB14" s="5"/>
      <c r="AC14" s="5"/>
      <c r="AD14" s="12">
        <v>164925</v>
      </c>
      <c r="AE14" s="1">
        <v>5823272</v>
      </c>
    </row>
    <row r="15" spans="2:31" ht="19.2" customHeight="1" x14ac:dyDescent="0.3">
      <c r="B15" s="14"/>
      <c r="C15" s="1" t="s">
        <v>51</v>
      </c>
      <c r="D15" s="14"/>
      <c r="E15" s="1" t="s">
        <v>103</v>
      </c>
      <c r="F15" s="1" t="s">
        <v>94</v>
      </c>
      <c r="G15" s="1">
        <v>2.69</v>
      </c>
      <c r="H15" s="1" t="s">
        <v>83</v>
      </c>
      <c r="I15" s="1">
        <v>8.8650000000000002</v>
      </c>
      <c r="J15" s="1">
        <v>12.16</v>
      </c>
      <c r="K15" s="1" t="s">
        <v>108</v>
      </c>
      <c r="L15" s="1">
        <v>40</v>
      </c>
      <c r="M15" s="1" t="s">
        <v>108</v>
      </c>
      <c r="N15" s="1" t="s">
        <v>108</v>
      </c>
      <c r="R15" s="1">
        <v>10.56</v>
      </c>
      <c r="S15" s="1">
        <v>5.15</v>
      </c>
      <c r="T15" s="1">
        <v>44.3</v>
      </c>
      <c r="U15" s="1">
        <v>37.4</v>
      </c>
      <c r="AB15" s="5"/>
      <c r="AC15" s="5"/>
      <c r="AD15" s="12">
        <v>136065</v>
      </c>
      <c r="AE15" s="1">
        <v>5852733</v>
      </c>
    </row>
    <row r="16" spans="2:31" ht="19.2" customHeight="1" x14ac:dyDescent="0.3">
      <c r="B16" s="14"/>
      <c r="C16" s="1" t="s">
        <v>52</v>
      </c>
      <c r="D16" s="14"/>
      <c r="E16" s="1" t="s">
        <v>104</v>
      </c>
      <c r="F16" s="1" t="s">
        <v>95</v>
      </c>
      <c r="G16" s="1">
        <v>2.72</v>
      </c>
      <c r="H16" s="1" t="s">
        <v>109</v>
      </c>
      <c r="K16" s="1">
        <v>38</v>
      </c>
      <c r="L16" s="1">
        <v>45</v>
      </c>
      <c r="M16" s="1">
        <v>28</v>
      </c>
      <c r="N16" s="1">
        <v>10</v>
      </c>
      <c r="R16" s="1">
        <v>14.35</v>
      </c>
      <c r="S16" s="1">
        <v>31.5</v>
      </c>
      <c r="AB16" s="5"/>
      <c r="AC16" s="5"/>
      <c r="AD16" s="12">
        <v>129929</v>
      </c>
      <c r="AE16" s="1">
        <v>5750197</v>
      </c>
    </row>
    <row r="17" spans="2:31" ht="19.2" customHeight="1" x14ac:dyDescent="0.3">
      <c r="B17" s="14"/>
      <c r="C17" s="1" t="s">
        <v>53</v>
      </c>
      <c r="D17" s="14"/>
      <c r="E17" s="1" t="s">
        <v>105</v>
      </c>
      <c r="F17" s="1" t="s">
        <v>96</v>
      </c>
      <c r="G17" s="1">
        <v>2.629</v>
      </c>
      <c r="H17" s="1" t="s">
        <v>83</v>
      </c>
      <c r="I17" s="1">
        <v>9.4149999999999991</v>
      </c>
      <c r="J17" s="1">
        <v>14.3</v>
      </c>
      <c r="K17" s="1" t="s">
        <v>108</v>
      </c>
      <c r="L17" s="1">
        <v>45</v>
      </c>
      <c r="M17" s="1" t="s">
        <v>108</v>
      </c>
      <c r="N17" s="1" t="s">
        <v>108</v>
      </c>
      <c r="R17" s="1">
        <v>3.28</v>
      </c>
      <c r="S17" s="1">
        <v>44.9</v>
      </c>
      <c r="T17" s="1">
        <v>13.15</v>
      </c>
      <c r="U17" s="1">
        <v>30.6</v>
      </c>
      <c r="AB17" s="5"/>
      <c r="AC17" s="5"/>
      <c r="AD17" s="12">
        <v>176997</v>
      </c>
      <c r="AE17" s="1">
        <v>5641032</v>
      </c>
    </row>
    <row r="18" spans="2:31" ht="19.2" customHeight="1" x14ac:dyDescent="0.3">
      <c r="AB18" s="5"/>
      <c r="AC18" s="5"/>
      <c r="AD18" s="5"/>
    </row>
    <row r="19" spans="2:31" ht="19.2" customHeight="1" x14ac:dyDescent="0.3">
      <c r="AB19" s="5"/>
      <c r="AC19" s="5"/>
      <c r="AD19" s="5"/>
    </row>
    <row r="20" spans="2:31" ht="19.2" customHeight="1" x14ac:dyDescent="0.3">
      <c r="AB20" s="5"/>
      <c r="AC20" s="5"/>
      <c r="AD20" s="5"/>
    </row>
    <row r="21" spans="2:31" ht="19.2" customHeight="1" x14ac:dyDescent="0.3">
      <c r="AB21" s="5"/>
      <c r="AC21" s="5"/>
      <c r="AD21" s="5"/>
    </row>
    <row r="22" spans="2:31" ht="19.2" customHeight="1" x14ac:dyDescent="0.3">
      <c r="AB22" s="5"/>
      <c r="AC22" s="5"/>
      <c r="AD22" s="5"/>
    </row>
    <row r="23" spans="2:31" ht="19.2" customHeight="1" x14ac:dyDescent="0.3">
      <c r="AB23" s="5"/>
      <c r="AC23" s="5"/>
      <c r="AD23" s="5"/>
    </row>
  </sheetData>
  <mergeCells count="13">
    <mergeCell ref="F3:F4"/>
    <mergeCell ref="D11:D17"/>
    <mergeCell ref="AB3:AC3"/>
    <mergeCell ref="AD3:AE3"/>
    <mergeCell ref="D5:D7"/>
    <mergeCell ref="AA3:AA4"/>
    <mergeCell ref="D8:D10"/>
    <mergeCell ref="G3:Z3"/>
    <mergeCell ref="B5:B17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B2EA-C9D1-4AC0-9DED-171BFAFED406}">
  <dimension ref="B3:W37"/>
  <sheetViews>
    <sheetView topLeftCell="A2" zoomScaleNormal="100" workbookViewId="0">
      <selection activeCell="B24" sqref="B24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25.44140625" style="1" customWidth="1"/>
    <col min="5" max="5" width="13.21875" style="1" bestFit="1" customWidth="1"/>
    <col min="6" max="6" width="19.5546875" style="1" customWidth="1"/>
    <col min="7" max="7" width="11.5546875" style="1"/>
    <col min="8" max="8" width="17" style="1" customWidth="1"/>
    <col min="9" max="14" width="11.5546875" style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16384" width="11.5546875" style="1"/>
  </cols>
  <sheetData>
    <row r="3" spans="2:23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5" t="s">
        <v>41</v>
      </c>
      <c r="T3" s="15"/>
      <c r="U3" s="15" t="s">
        <v>143</v>
      </c>
      <c r="V3" s="15"/>
      <c r="W3" s="15" t="s">
        <v>131</v>
      </c>
    </row>
    <row r="4" spans="2:23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68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42</v>
      </c>
      <c r="T4" s="2" t="s">
        <v>43</v>
      </c>
      <c r="U4" s="2" t="s">
        <v>44</v>
      </c>
      <c r="V4" s="2" t="s">
        <v>45</v>
      </c>
      <c r="W4" s="23"/>
    </row>
    <row r="5" spans="2:23" ht="19.2" customHeight="1" x14ac:dyDescent="0.3">
      <c r="B5" s="13" t="s">
        <v>171</v>
      </c>
      <c r="C5" s="4" t="s">
        <v>9</v>
      </c>
      <c r="D5" s="13" t="s">
        <v>115</v>
      </c>
      <c r="E5" s="1" t="s">
        <v>116</v>
      </c>
      <c r="G5" s="1">
        <v>3.09</v>
      </c>
      <c r="H5" s="1" t="s">
        <v>58</v>
      </c>
      <c r="I5" s="1">
        <v>142</v>
      </c>
      <c r="J5" s="1">
        <v>92</v>
      </c>
      <c r="K5" s="1">
        <f>I5-J5</f>
        <v>50</v>
      </c>
      <c r="L5" s="1">
        <v>76.2</v>
      </c>
      <c r="M5" s="5">
        <v>12.164400000000001</v>
      </c>
      <c r="N5" s="5">
        <v>6.867</v>
      </c>
      <c r="S5" s="1" t="s">
        <v>158</v>
      </c>
      <c r="T5" s="1" t="s">
        <v>145</v>
      </c>
      <c r="W5" s="1">
        <v>1.8</v>
      </c>
    </row>
    <row r="6" spans="2:23" ht="19.2" customHeight="1" x14ac:dyDescent="0.3">
      <c r="B6" s="14"/>
      <c r="C6" s="4" t="s">
        <v>36</v>
      </c>
      <c r="D6" s="14"/>
      <c r="E6" s="1" t="s">
        <v>117</v>
      </c>
      <c r="G6" s="1">
        <v>2.82</v>
      </c>
      <c r="H6" s="1" t="s">
        <v>58</v>
      </c>
      <c r="I6" s="1">
        <v>107</v>
      </c>
      <c r="J6" s="1">
        <v>71</v>
      </c>
      <c r="K6" s="1">
        <f t="shared" ref="K6:K21" si="0">I6-J6</f>
        <v>36</v>
      </c>
      <c r="L6" s="1">
        <v>61.6</v>
      </c>
      <c r="M6" s="5">
        <v>13.930199999999999</v>
      </c>
      <c r="N6" s="5">
        <v>8.6328000000000014</v>
      </c>
      <c r="S6" s="1" t="s">
        <v>159</v>
      </c>
      <c r="T6" s="1" t="s">
        <v>146</v>
      </c>
      <c r="W6" s="1">
        <v>1.9</v>
      </c>
    </row>
    <row r="7" spans="2:23" ht="19.2" customHeight="1" x14ac:dyDescent="0.3">
      <c r="B7" s="14"/>
      <c r="C7" s="4" t="s">
        <v>37</v>
      </c>
      <c r="D7" s="14"/>
      <c r="E7" s="1" t="s">
        <v>118</v>
      </c>
      <c r="G7" s="1" t="s">
        <v>55</v>
      </c>
      <c r="H7" s="1" t="s">
        <v>58</v>
      </c>
      <c r="I7" s="1">
        <v>121</v>
      </c>
      <c r="J7" s="1">
        <v>89</v>
      </c>
      <c r="K7" s="1">
        <f t="shared" si="0"/>
        <v>32</v>
      </c>
      <c r="L7" s="1">
        <v>48.6</v>
      </c>
      <c r="M7" s="5">
        <v>1.3439700000000001</v>
      </c>
      <c r="N7" s="5">
        <v>9.0252000000000017</v>
      </c>
      <c r="S7" s="1" t="s">
        <v>160</v>
      </c>
      <c r="T7" s="5" t="s">
        <v>147</v>
      </c>
      <c r="U7" s="5"/>
      <c r="V7" s="5"/>
      <c r="W7" s="1">
        <v>1.55</v>
      </c>
    </row>
    <row r="8" spans="2:23" ht="19.2" customHeight="1" x14ac:dyDescent="0.3">
      <c r="B8" s="14"/>
      <c r="C8" s="4" t="s">
        <v>38</v>
      </c>
      <c r="D8" s="14"/>
      <c r="E8" s="1" t="s">
        <v>120</v>
      </c>
      <c r="G8" s="1">
        <v>2.96</v>
      </c>
      <c r="H8" s="1" t="s">
        <v>58</v>
      </c>
      <c r="I8" s="1">
        <v>50</v>
      </c>
      <c r="J8" s="1">
        <v>35</v>
      </c>
      <c r="K8" s="1">
        <f t="shared" si="0"/>
        <v>15</v>
      </c>
      <c r="L8" s="1">
        <v>25</v>
      </c>
      <c r="M8" s="5">
        <v>15.303600000000001</v>
      </c>
      <c r="N8" s="5">
        <v>12.262500000000001</v>
      </c>
      <c r="S8" s="1" t="s">
        <v>161</v>
      </c>
      <c r="T8" s="5" t="s">
        <v>148</v>
      </c>
      <c r="U8" s="5"/>
      <c r="V8" s="5"/>
      <c r="W8" s="1">
        <v>2.1</v>
      </c>
    </row>
    <row r="9" spans="2:23" ht="19.2" customHeight="1" x14ac:dyDescent="0.3">
      <c r="B9" s="14"/>
      <c r="C9" s="4" t="s">
        <v>39</v>
      </c>
      <c r="D9" s="14"/>
      <c r="E9" s="1" t="s">
        <v>119</v>
      </c>
      <c r="G9" s="1">
        <v>3.04</v>
      </c>
      <c r="H9" s="1" t="s">
        <v>58</v>
      </c>
      <c r="I9" s="1">
        <v>155</v>
      </c>
      <c r="J9" s="1">
        <v>69</v>
      </c>
      <c r="K9" s="1">
        <f t="shared" si="0"/>
        <v>86</v>
      </c>
      <c r="L9" s="1">
        <v>82.9</v>
      </c>
      <c r="M9" s="5">
        <v>12.949200000000001</v>
      </c>
      <c r="N9" s="5">
        <v>7.0632000000000001</v>
      </c>
      <c r="S9" s="1" t="s">
        <v>162</v>
      </c>
      <c r="T9" s="1" t="s">
        <v>149</v>
      </c>
      <c r="U9" s="5"/>
      <c r="V9" s="5"/>
      <c r="W9" s="1">
        <v>6.8</v>
      </c>
    </row>
    <row r="10" spans="2:23" ht="19.2" customHeight="1" x14ac:dyDescent="0.3">
      <c r="B10" s="14"/>
      <c r="C10" s="4" t="s">
        <v>40</v>
      </c>
      <c r="D10" s="14"/>
      <c r="E10" s="1" t="s">
        <v>121</v>
      </c>
      <c r="G10" s="1">
        <v>2.69</v>
      </c>
      <c r="H10" s="1" t="s">
        <v>58</v>
      </c>
      <c r="I10" s="1">
        <v>137</v>
      </c>
      <c r="J10" s="1">
        <v>72</v>
      </c>
      <c r="K10" s="1">
        <f t="shared" si="0"/>
        <v>65</v>
      </c>
      <c r="L10" s="1">
        <v>100.2</v>
      </c>
      <c r="M10" s="5">
        <v>13.145400000000002</v>
      </c>
      <c r="N10" s="5">
        <v>6.5727000000000011</v>
      </c>
      <c r="S10" s="1" t="s">
        <v>163</v>
      </c>
      <c r="T10" s="5" t="s">
        <v>150</v>
      </c>
      <c r="U10" s="5"/>
      <c r="V10" s="5"/>
      <c r="W10" s="1">
        <v>3.6</v>
      </c>
    </row>
    <row r="11" spans="2:23" ht="19.2" customHeight="1" x14ac:dyDescent="0.3">
      <c r="B11" s="14"/>
      <c r="C11" s="4" t="s">
        <v>47</v>
      </c>
      <c r="D11" s="14"/>
      <c r="E11" s="1" t="s">
        <v>144</v>
      </c>
      <c r="G11" s="1" t="s">
        <v>55</v>
      </c>
      <c r="H11" s="1" t="s">
        <v>58</v>
      </c>
      <c r="I11" s="1">
        <v>93</v>
      </c>
      <c r="J11" s="1">
        <v>57</v>
      </c>
      <c r="K11" s="1">
        <f t="shared" si="0"/>
        <v>36</v>
      </c>
      <c r="L11" s="1">
        <v>45.6</v>
      </c>
      <c r="M11" s="5">
        <v>15.205500000000001</v>
      </c>
      <c r="N11" s="5">
        <v>10.496700000000001</v>
      </c>
      <c r="S11" s="1" t="s">
        <v>163</v>
      </c>
      <c r="T11" s="1" t="s">
        <v>150</v>
      </c>
      <c r="U11" s="5"/>
      <c r="V11" s="5"/>
      <c r="W11" s="5">
        <v>1.5</v>
      </c>
    </row>
    <row r="12" spans="2:23" ht="19.2" customHeight="1" x14ac:dyDescent="0.3">
      <c r="B12" s="14"/>
      <c r="C12" s="4" t="s">
        <v>48</v>
      </c>
      <c r="D12" s="14"/>
      <c r="E12" s="1" t="s">
        <v>122</v>
      </c>
      <c r="G12" s="1" t="s">
        <v>55</v>
      </c>
      <c r="H12" s="1" t="s">
        <v>58</v>
      </c>
      <c r="I12" s="1">
        <v>90</v>
      </c>
      <c r="J12" s="1">
        <v>65</v>
      </c>
      <c r="K12" s="1">
        <f t="shared" si="0"/>
        <v>25</v>
      </c>
      <c r="L12" s="1">
        <v>40.1</v>
      </c>
      <c r="M12" s="5">
        <v>10.692900000000002</v>
      </c>
      <c r="N12" s="5">
        <v>7.6518000000000006</v>
      </c>
      <c r="S12" s="1" t="s">
        <v>162</v>
      </c>
      <c r="T12" s="1" t="s">
        <v>151</v>
      </c>
      <c r="U12" s="5"/>
      <c r="V12" s="5"/>
      <c r="W12" s="5">
        <v>0.7</v>
      </c>
    </row>
    <row r="13" spans="2:23" ht="19.2" customHeight="1" x14ac:dyDescent="0.3">
      <c r="B13" s="14"/>
      <c r="C13" s="4" t="s">
        <v>49</v>
      </c>
      <c r="D13" s="14"/>
      <c r="E13" s="1" t="s">
        <v>123</v>
      </c>
      <c r="G13" s="1" t="s">
        <v>55</v>
      </c>
      <c r="H13" s="1" t="s">
        <v>58</v>
      </c>
      <c r="I13" s="1">
        <v>154</v>
      </c>
      <c r="J13" s="1">
        <v>81</v>
      </c>
      <c r="K13" s="1">
        <f t="shared" si="0"/>
        <v>73</v>
      </c>
      <c r="L13" s="1">
        <v>92.9</v>
      </c>
      <c r="M13" s="5">
        <v>12.164400000000001</v>
      </c>
      <c r="N13" s="5">
        <v>6.2784000000000004</v>
      </c>
      <c r="S13" s="1" t="s">
        <v>162</v>
      </c>
      <c r="T13" s="1" t="s">
        <v>151</v>
      </c>
      <c r="U13" s="5"/>
      <c r="V13" s="5"/>
      <c r="W13" s="5">
        <v>5.25</v>
      </c>
    </row>
    <row r="14" spans="2:23" ht="19.2" customHeight="1" x14ac:dyDescent="0.3">
      <c r="B14" s="14"/>
      <c r="C14" s="1" t="s">
        <v>50</v>
      </c>
      <c r="D14" s="14"/>
      <c r="E14" s="1" t="s">
        <v>124</v>
      </c>
      <c r="G14" s="1" t="s">
        <v>55</v>
      </c>
      <c r="H14" s="1" t="s">
        <v>58</v>
      </c>
      <c r="I14" s="1">
        <v>176</v>
      </c>
      <c r="J14" s="1">
        <v>87</v>
      </c>
      <c r="K14" s="1">
        <f t="shared" si="0"/>
        <v>89</v>
      </c>
      <c r="L14" s="1">
        <v>100.5</v>
      </c>
      <c r="M14" s="5">
        <v>12.851100000000001</v>
      </c>
      <c r="N14" s="5">
        <v>6.3765000000000009</v>
      </c>
      <c r="S14" s="1" t="s">
        <v>162</v>
      </c>
      <c r="T14" s="1" t="s">
        <v>152</v>
      </c>
      <c r="U14" s="5"/>
      <c r="V14" s="5"/>
      <c r="W14" s="5">
        <v>5</v>
      </c>
    </row>
    <row r="15" spans="2:23" ht="19.2" customHeight="1" x14ac:dyDescent="0.3">
      <c r="B15" s="14"/>
      <c r="C15" s="1" t="s">
        <v>51</v>
      </c>
      <c r="D15" s="14"/>
      <c r="E15" s="1" t="s">
        <v>126</v>
      </c>
      <c r="G15" s="1" t="s">
        <v>55</v>
      </c>
      <c r="H15" s="1" t="s">
        <v>58</v>
      </c>
      <c r="I15" s="1">
        <v>158</v>
      </c>
      <c r="J15" s="1">
        <v>106</v>
      </c>
      <c r="K15" s="1">
        <f t="shared" si="0"/>
        <v>52</v>
      </c>
      <c r="L15" s="1">
        <v>99.4</v>
      </c>
      <c r="M15" s="5">
        <v>13.145400000000002</v>
      </c>
      <c r="N15" s="5">
        <v>6.5727000000000011</v>
      </c>
      <c r="S15" s="1" t="s">
        <v>164</v>
      </c>
      <c r="T15" s="1" t="s">
        <v>153</v>
      </c>
      <c r="U15" s="5"/>
      <c r="V15" s="5"/>
      <c r="W15" s="5">
        <v>0.77</v>
      </c>
    </row>
    <row r="16" spans="2:23" ht="19.2" customHeight="1" x14ac:dyDescent="0.3">
      <c r="B16" s="14"/>
      <c r="C16" s="1" t="s">
        <v>52</v>
      </c>
      <c r="D16" s="14"/>
      <c r="E16" s="1" t="s">
        <v>125</v>
      </c>
      <c r="G16" s="1">
        <v>3.01</v>
      </c>
      <c r="H16" s="1" t="s">
        <v>58</v>
      </c>
      <c r="I16" s="1">
        <v>70</v>
      </c>
      <c r="J16" s="1">
        <v>46</v>
      </c>
      <c r="K16" s="1">
        <f t="shared" si="0"/>
        <v>24</v>
      </c>
      <c r="L16" s="1">
        <v>55.1</v>
      </c>
      <c r="M16" s="5">
        <v>13.930199999999999</v>
      </c>
      <c r="N16" s="5">
        <v>8.9271000000000011</v>
      </c>
      <c r="S16" s="1" t="s">
        <v>165</v>
      </c>
      <c r="T16" s="1" t="s">
        <v>154</v>
      </c>
      <c r="U16" s="5"/>
      <c r="V16" s="5"/>
      <c r="W16" s="5">
        <v>1.4</v>
      </c>
    </row>
    <row r="17" spans="2:23" ht="19.2" customHeight="1" x14ac:dyDescent="0.3">
      <c r="B17" s="14"/>
      <c r="C17" s="1" t="s">
        <v>53</v>
      </c>
      <c r="D17" s="14"/>
      <c r="E17" s="1" t="s">
        <v>127</v>
      </c>
      <c r="G17" s="1" t="s">
        <v>55</v>
      </c>
      <c r="H17" s="1" t="s">
        <v>109</v>
      </c>
      <c r="I17" s="1">
        <v>64</v>
      </c>
      <c r="J17" s="1">
        <v>46</v>
      </c>
      <c r="K17" s="1">
        <f t="shared" si="0"/>
        <v>18</v>
      </c>
      <c r="L17" s="1">
        <v>33.9</v>
      </c>
      <c r="M17" s="5">
        <v>14.3226</v>
      </c>
      <c r="N17" s="5">
        <v>10.692900000000002</v>
      </c>
      <c r="S17" s="1" t="s">
        <v>166</v>
      </c>
      <c r="T17" s="1" t="s">
        <v>155</v>
      </c>
      <c r="U17" s="5"/>
      <c r="V17" s="5"/>
      <c r="W17" s="5">
        <v>0.5</v>
      </c>
    </row>
    <row r="18" spans="2:23" ht="19.2" customHeight="1" x14ac:dyDescent="0.3">
      <c r="B18" s="14"/>
      <c r="C18" s="1" t="s">
        <v>111</v>
      </c>
      <c r="D18" s="14"/>
      <c r="E18" s="1" t="s">
        <v>128</v>
      </c>
      <c r="G18" s="1" t="s">
        <v>55</v>
      </c>
      <c r="H18" s="1" t="s">
        <v>109</v>
      </c>
      <c r="I18" s="1">
        <v>86</v>
      </c>
      <c r="J18" s="1">
        <v>43</v>
      </c>
      <c r="K18" s="1">
        <f t="shared" si="0"/>
        <v>43</v>
      </c>
      <c r="L18" s="1">
        <v>46.9</v>
      </c>
      <c r="M18" s="5">
        <v>14.8131</v>
      </c>
      <c r="N18" s="5">
        <v>10.1043</v>
      </c>
      <c r="S18" s="1" t="s">
        <v>166</v>
      </c>
      <c r="T18" s="1" t="s">
        <v>155</v>
      </c>
      <c r="U18" s="5"/>
      <c r="V18" s="5"/>
      <c r="W18" s="5">
        <v>2.4500000000000002</v>
      </c>
    </row>
    <row r="19" spans="2:23" ht="19.2" customHeight="1" x14ac:dyDescent="0.3">
      <c r="B19" s="14"/>
      <c r="C19" s="1" t="s">
        <v>112</v>
      </c>
      <c r="D19" s="14"/>
      <c r="E19" s="1" t="s">
        <v>129</v>
      </c>
      <c r="G19" s="1" t="s">
        <v>55</v>
      </c>
      <c r="H19" s="1" t="s">
        <v>83</v>
      </c>
      <c r="I19" s="1">
        <v>84</v>
      </c>
      <c r="J19" s="1">
        <v>48</v>
      </c>
      <c r="K19" s="1">
        <f t="shared" si="0"/>
        <v>36</v>
      </c>
      <c r="L19" s="1">
        <v>39.1</v>
      </c>
      <c r="M19" s="5">
        <v>15.107400000000002</v>
      </c>
      <c r="N19" s="5">
        <v>10.889100000000001</v>
      </c>
      <c r="S19" s="1" t="s">
        <v>167</v>
      </c>
      <c r="T19" s="1" t="s">
        <v>156</v>
      </c>
      <c r="U19" s="5"/>
      <c r="V19" s="5"/>
      <c r="W19" s="5">
        <v>2.0499999999999998</v>
      </c>
    </row>
    <row r="20" spans="2:23" ht="19.2" customHeight="1" x14ac:dyDescent="0.3">
      <c r="B20" s="14"/>
      <c r="C20" s="1" t="s">
        <v>132</v>
      </c>
      <c r="D20" s="14"/>
      <c r="E20" s="1" t="s">
        <v>130</v>
      </c>
      <c r="G20" s="1" t="s">
        <v>55</v>
      </c>
      <c r="H20" s="1" t="s">
        <v>58</v>
      </c>
      <c r="I20" s="1">
        <v>81</v>
      </c>
      <c r="J20" s="1">
        <v>47</v>
      </c>
      <c r="K20" s="1">
        <f t="shared" si="0"/>
        <v>34</v>
      </c>
      <c r="L20" s="1">
        <v>33.799999999999997</v>
      </c>
      <c r="M20" s="5">
        <v>14.616900000000001</v>
      </c>
      <c r="N20" s="5">
        <v>10.889100000000001</v>
      </c>
      <c r="S20" s="1" t="s">
        <v>168</v>
      </c>
      <c r="T20" s="1" t="s">
        <v>157</v>
      </c>
      <c r="U20" s="5"/>
      <c r="V20" s="5"/>
      <c r="W20" s="5">
        <v>2.5</v>
      </c>
    </row>
    <row r="21" spans="2:23" ht="19.2" customHeight="1" x14ac:dyDescent="0.3">
      <c r="B21" s="14"/>
      <c r="C21" s="1" t="s">
        <v>133</v>
      </c>
      <c r="D21" s="1" t="s">
        <v>139</v>
      </c>
      <c r="G21" s="1">
        <v>2.4900000000000002</v>
      </c>
      <c r="H21" s="1" t="s">
        <v>58</v>
      </c>
      <c r="I21" s="1">
        <v>110</v>
      </c>
      <c r="J21" s="1">
        <v>80</v>
      </c>
      <c r="K21" s="1">
        <f t="shared" si="0"/>
        <v>30</v>
      </c>
      <c r="N21" s="1">
        <v>9.76</v>
      </c>
      <c r="O21" s="1">
        <v>18.7</v>
      </c>
      <c r="P21" s="1">
        <v>29</v>
      </c>
      <c r="S21" s="1" t="s">
        <v>138</v>
      </c>
      <c r="T21" s="1" t="s">
        <v>137</v>
      </c>
      <c r="U21" s="5"/>
      <c r="V21" s="5"/>
      <c r="W21" s="5"/>
    </row>
    <row r="22" spans="2:23" ht="19.2" customHeight="1" x14ac:dyDescent="0.3">
      <c r="B22" s="14"/>
      <c r="C22" s="1" t="s">
        <v>134</v>
      </c>
      <c r="D22" s="14" t="s">
        <v>140</v>
      </c>
      <c r="E22" s="1" t="s">
        <v>141</v>
      </c>
      <c r="H22" s="1" t="s">
        <v>58</v>
      </c>
      <c r="I22" s="1">
        <v>108</v>
      </c>
      <c r="J22" s="1">
        <v>70</v>
      </c>
      <c r="K22" s="1">
        <v>38</v>
      </c>
      <c r="N22" s="5">
        <v>7.75</v>
      </c>
      <c r="O22" s="5">
        <v>98.1</v>
      </c>
      <c r="P22" s="1">
        <v>0</v>
      </c>
      <c r="Q22" s="1">
        <v>37.5</v>
      </c>
      <c r="R22" s="1">
        <v>39</v>
      </c>
      <c r="U22" s="5"/>
      <c r="V22" s="5"/>
      <c r="W22" s="5"/>
    </row>
    <row r="23" spans="2:23" ht="19.2" customHeight="1" x14ac:dyDescent="0.3">
      <c r="B23" s="14"/>
      <c r="C23" s="1" t="s">
        <v>135</v>
      </c>
      <c r="D23" s="14"/>
      <c r="E23" s="1" t="s">
        <v>142</v>
      </c>
      <c r="H23" s="1" t="s">
        <v>58</v>
      </c>
      <c r="I23" s="1">
        <v>160</v>
      </c>
      <c r="J23" s="1">
        <v>110</v>
      </c>
      <c r="K23" s="1">
        <v>59</v>
      </c>
      <c r="N23" s="5">
        <v>4.9050000000000002</v>
      </c>
      <c r="O23" s="5">
        <v>49.05</v>
      </c>
      <c r="P23" s="1">
        <v>0</v>
      </c>
      <c r="Q23" s="1">
        <v>30</v>
      </c>
      <c r="R23" s="1">
        <v>43.3</v>
      </c>
      <c r="U23" s="5"/>
      <c r="V23" s="5"/>
      <c r="W23" s="5"/>
    </row>
    <row r="24" spans="2:23" ht="19.2" customHeight="1" x14ac:dyDescent="0.3">
      <c r="C24" s="1" t="s">
        <v>136</v>
      </c>
      <c r="N24" s="5"/>
      <c r="O24" s="5"/>
      <c r="U24" s="5"/>
      <c r="V24" s="5"/>
      <c r="W24" s="5"/>
    </row>
    <row r="25" spans="2:23" ht="19.2" customHeight="1" x14ac:dyDescent="0.3">
      <c r="N25" s="5"/>
      <c r="O25" s="5"/>
      <c r="U25" s="5"/>
      <c r="V25" s="5"/>
      <c r="W25" s="5"/>
    </row>
    <row r="26" spans="2:23" ht="19.2" customHeight="1" x14ac:dyDescent="0.3">
      <c r="N26" s="5"/>
      <c r="O26" s="5"/>
    </row>
    <row r="27" spans="2:23" ht="19.2" customHeight="1" x14ac:dyDescent="0.3">
      <c r="N27" s="5"/>
      <c r="O27" s="5"/>
    </row>
    <row r="28" spans="2:23" ht="19.2" customHeight="1" x14ac:dyDescent="0.3">
      <c r="N28" s="5"/>
      <c r="O28" s="5"/>
    </row>
    <row r="29" spans="2:23" ht="19.2" customHeight="1" x14ac:dyDescent="0.3">
      <c r="N29" s="5"/>
      <c r="O29" s="5"/>
    </row>
    <row r="30" spans="2:23" ht="19.2" customHeight="1" x14ac:dyDescent="0.3">
      <c r="N30" s="5"/>
      <c r="O30" s="5"/>
    </row>
    <row r="31" spans="2:23" ht="19.2" customHeight="1" x14ac:dyDescent="0.3">
      <c r="N31" s="5"/>
      <c r="O31" s="5"/>
    </row>
    <row r="32" spans="2:23" ht="19.2" customHeight="1" x14ac:dyDescent="0.3">
      <c r="N32" s="5"/>
      <c r="O32" s="5"/>
    </row>
    <row r="33" spans="14:15" ht="19.2" customHeight="1" x14ac:dyDescent="0.3">
      <c r="N33" s="5"/>
      <c r="O33" s="5"/>
    </row>
    <row r="34" spans="14:15" ht="19.2" customHeight="1" x14ac:dyDescent="0.3">
      <c r="N34" s="5"/>
      <c r="O34" s="5"/>
    </row>
    <row r="35" spans="14:15" ht="19.2" customHeight="1" x14ac:dyDescent="0.3">
      <c r="N35" s="5"/>
      <c r="O35" s="5"/>
    </row>
    <row r="36" spans="14:15" ht="19.2" customHeight="1" x14ac:dyDescent="0.3">
      <c r="N36" s="5"/>
      <c r="O36" s="5"/>
    </row>
    <row r="37" spans="14:15" ht="19.2" customHeight="1" x14ac:dyDescent="0.3">
      <c r="N37" s="5"/>
      <c r="O37" s="5"/>
    </row>
  </sheetData>
  <mergeCells count="12">
    <mergeCell ref="F3:F4"/>
    <mergeCell ref="D22:D23"/>
    <mergeCell ref="S3:T3"/>
    <mergeCell ref="U3:V3"/>
    <mergeCell ref="W3:W4"/>
    <mergeCell ref="D5:D20"/>
    <mergeCell ref="G3:R3"/>
    <mergeCell ref="B5:B23"/>
    <mergeCell ref="B3:B4"/>
    <mergeCell ref="C3:C4"/>
    <mergeCell ref="D3:D4"/>
    <mergeCell ref="E3:E4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3DAD-08E7-493F-8A1A-A827530FCE07}">
  <dimension ref="B3:W25"/>
  <sheetViews>
    <sheetView zoomScale="80" zoomScaleNormal="80" workbookViewId="0">
      <selection activeCell="D26" sqref="D26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19.5546875" style="1" customWidth="1"/>
    <col min="7" max="7" width="11.5546875" style="1"/>
    <col min="8" max="8" width="17" style="1" customWidth="1"/>
    <col min="9" max="14" width="11.5546875" style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16384" width="11.5546875" style="1"/>
  </cols>
  <sheetData>
    <row r="3" spans="2:23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5" t="s">
        <v>41</v>
      </c>
      <c r="T3" s="15"/>
      <c r="U3" s="15" t="s">
        <v>143</v>
      </c>
      <c r="V3" s="15"/>
    </row>
    <row r="4" spans="2:23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33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42</v>
      </c>
      <c r="T4" s="2" t="s">
        <v>43</v>
      </c>
      <c r="U4" s="2" t="s">
        <v>44</v>
      </c>
      <c r="V4" s="2" t="s">
        <v>45</v>
      </c>
    </row>
    <row r="5" spans="2:23" ht="19.2" customHeight="1" x14ac:dyDescent="0.3">
      <c r="B5" s="8"/>
      <c r="C5" s="4"/>
      <c r="D5" s="8"/>
    </row>
    <row r="6" spans="2:23" ht="19.2" customHeight="1" x14ac:dyDescent="0.3">
      <c r="B6" s="9"/>
      <c r="C6" s="4"/>
      <c r="D6" s="9"/>
    </row>
    <row r="7" spans="2:23" ht="19.2" customHeight="1" x14ac:dyDescent="0.3">
      <c r="B7" s="9"/>
      <c r="C7" s="4"/>
      <c r="D7" s="9"/>
      <c r="T7" s="5"/>
      <c r="U7" s="5"/>
      <c r="V7" s="5"/>
    </row>
    <row r="8" spans="2:23" ht="19.2" customHeight="1" x14ac:dyDescent="0.3">
      <c r="B8" s="9"/>
      <c r="C8" s="4"/>
      <c r="D8" s="9"/>
      <c r="T8" s="5"/>
      <c r="U8" s="5"/>
      <c r="V8" s="5"/>
    </row>
    <row r="9" spans="2:23" ht="19.2" customHeight="1" x14ac:dyDescent="0.3">
      <c r="B9" s="9"/>
      <c r="C9" s="4"/>
      <c r="D9" s="9"/>
      <c r="T9" s="5"/>
      <c r="U9" s="5"/>
      <c r="V9" s="5"/>
    </row>
    <row r="10" spans="2:23" ht="19.2" customHeight="1" x14ac:dyDescent="0.3">
      <c r="B10" s="9"/>
      <c r="C10" s="4"/>
      <c r="D10" s="9"/>
      <c r="T10" s="5"/>
      <c r="U10" s="5"/>
      <c r="V10" s="5"/>
    </row>
    <row r="11" spans="2:23" ht="19.2" customHeight="1" x14ac:dyDescent="0.3">
      <c r="U11" s="5"/>
      <c r="V11" s="5"/>
      <c r="W11" s="5"/>
    </row>
    <row r="12" spans="2:23" ht="19.2" customHeight="1" x14ac:dyDescent="0.3">
      <c r="U12" s="5"/>
      <c r="V12" s="5"/>
      <c r="W12" s="5"/>
    </row>
    <row r="13" spans="2:23" ht="19.2" customHeight="1" x14ac:dyDescent="0.3">
      <c r="U13" s="5"/>
      <c r="V13" s="5"/>
      <c r="W13" s="5"/>
    </row>
    <row r="14" spans="2:23" ht="19.2" customHeight="1" x14ac:dyDescent="0.3">
      <c r="U14" s="5"/>
      <c r="V14" s="5"/>
      <c r="W14" s="5"/>
    </row>
    <row r="15" spans="2:23" ht="19.2" customHeight="1" x14ac:dyDescent="0.3">
      <c r="U15" s="5"/>
      <c r="V15" s="5"/>
      <c r="W15" s="5"/>
    </row>
    <row r="16" spans="2:23" ht="19.2" customHeight="1" x14ac:dyDescent="0.3">
      <c r="U16" s="5"/>
      <c r="V16" s="5"/>
      <c r="W16" s="5"/>
    </row>
    <row r="17" spans="21:23" ht="19.2" customHeight="1" x14ac:dyDescent="0.3">
      <c r="U17" s="5"/>
      <c r="V17" s="5"/>
      <c r="W17" s="5"/>
    </row>
    <row r="18" spans="21:23" ht="19.2" customHeight="1" x14ac:dyDescent="0.3">
      <c r="U18" s="5"/>
      <c r="V18" s="5"/>
      <c r="W18" s="5"/>
    </row>
    <row r="19" spans="21:23" ht="19.2" customHeight="1" x14ac:dyDescent="0.3">
      <c r="U19" s="5"/>
      <c r="V19" s="5"/>
      <c r="W19" s="5"/>
    </row>
    <row r="20" spans="21:23" ht="19.2" customHeight="1" x14ac:dyDescent="0.3">
      <c r="U20" s="5"/>
      <c r="V20" s="5"/>
      <c r="W20" s="5"/>
    </row>
    <row r="21" spans="21:23" ht="19.2" customHeight="1" x14ac:dyDescent="0.3">
      <c r="U21" s="5"/>
      <c r="V21" s="5"/>
      <c r="W21" s="5"/>
    </row>
    <row r="22" spans="21:23" ht="19.2" customHeight="1" x14ac:dyDescent="0.3">
      <c r="U22" s="5"/>
      <c r="V22" s="5"/>
      <c r="W22" s="5"/>
    </row>
    <row r="23" spans="21:23" ht="19.2" customHeight="1" x14ac:dyDescent="0.3">
      <c r="U23" s="5"/>
      <c r="V23" s="5"/>
      <c r="W23" s="5"/>
    </row>
    <row r="24" spans="21:23" ht="19.2" customHeight="1" x14ac:dyDescent="0.3">
      <c r="U24" s="5"/>
      <c r="V24" s="5"/>
      <c r="W24" s="5"/>
    </row>
    <row r="25" spans="21:23" ht="19.2" customHeight="1" x14ac:dyDescent="0.3">
      <c r="U25" s="5"/>
      <c r="V25" s="5"/>
      <c r="W25" s="5"/>
    </row>
  </sheetData>
  <mergeCells count="8">
    <mergeCell ref="S3:T3"/>
    <mergeCell ref="U3:V3"/>
    <mergeCell ref="B3:B4"/>
    <mergeCell ref="C3:C4"/>
    <mergeCell ref="D3:D4"/>
    <mergeCell ref="E3:E4"/>
    <mergeCell ref="F3:F4"/>
    <mergeCell ref="G3:R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E6B1-8E78-41A4-B9B0-E34BE57EC07D}">
  <dimension ref="B3:W25"/>
  <sheetViews>
    <sheetView zoomScale="80" zoomScaleNormal="80" workbookViewId="0">
      <selection activeCell="B5" sqref="B5:B6"/>
    </sheetView>
  </sheetViews>
  <sheetFormatPr baseColWidth="10" defaultRowHeight="19.2" customHeight="1" x14ac:dyDescent="0.3"/>
  <cols>
    <col min="1" max="1" width="5.44140625" style="1" customWidth="1"/>
    <col min="2" max="2" width="15.88671875" style="1" customWidth="1"/>
    <col min="3" max="3" width="14.77734375" style="1" customWidth="1"/>
    <col min="4" max="4" width="19.33203125" style="1" bestFit="1" customWidth="1"/>
    <col min="5" max="5" width="10.6640625" style="1" customWidth="1"/>
    <col min="6" max="6" width="27.77734375" style="1" bestFit="1" customWidth="1"/>
    <col min="7" max="7" width="11.5546875" style="1"/>
    <col min="8" max="8" width="17" style="1" customWidth="1"/>
    <col min="9" max="14" width="11.5546875" style="1"/>
    <col min="15" max="15" width="11.21875" style="1" bestFit="1" customWidth="1"/>
    <col min="16" max="16" width="14.44140625" style="1" bestFit="1" customWidth="1"/>
    <col min="17" max="17" width="10.6640625" style="1" bestFit="1" customWidth="1"/>
    <col min="18" max="19" width="13.77734375" style="1" bestFit="1" customWidth="1"/>
    <col min="20" max="20" width="14.88671875" style="1" bestFit="1" customWidth="1"/>
    <col min="21" max="22" width="17.21875" style="1" bestFit="1" customWidth="1"/>
    <col min="23" max="23" width="14.88671875" style="1" bestFit="1" customWidth="1"/>
    <col min="24" max="16384" width="11.5546875" style="1"/>
  </cols>
  <sheetData>
    <row r="3" spans="2:23" ht="19.2" customHeight="1" x14ac:dyDescent="0.3">
      <c r="B3" s="15" t="s">
        <v>0</v>
      </c>
      <c r="C3" s="15" t="s">
        <v>1</v>
      </c>
      <c r="D3" s="15" t="s">
        <v>2</v>
      </c>
      <c r="E3" s="16" t="s">
        <v>3</v>
      </c>
      <c r="F3" s="16" t="s">
        <v>11</v>
      </c>
      <c r="G3" s="18" t="s">
        <v>7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5" t="s">
        <v>41</v>
      </c>
      <c r="T3" s="15"/>
      <c r="U3" s="15" t="s">
        <v>143</v>
      </c>
      <c r="V3" s="15"/>
    </row>
    <row r="4" spans="2:23" ht="19.2" customHeight="1" x14ac:dyDescent="0.3">
      <c r="B4" s="15"/>
      <c r="C4" s="15"/>
      <c r="D4" s="15"/>
      <c r="E4" s="16"/>
      <c r="F4" s="17"/>
      <c r="G4" s="2" t="s">
        <v>4</v>
      </c>
      <c r="H4" s="2" t="s">
        <v>5</v>
      </c>
      <c r="I4" s="2" t="s">
        <v>18</v>
      </c>
      <c r="J4" s="2" t="s">
        <v>19</v>
      </c>
      <c r="K4" s="2" t="s">
        <v>20</v>
      </c>
      <c r="L4" s="2" t="s">
        <v>33</v>
      </c>
      <c r="M4" s="3" t="s">
        <v>21</v>
      </c>
      <c r="N4" s="3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42</v>
      </c>
      <c r="T4" s="2" t="s">
        <v>43</v>
      </c>
      <c r="U4" s="2" t="s">
        <v>44</v>
      </c>
      <c r="V4" s="2" t="s">
        <v>45</v>
      </c>
    </row>
    <row r="5" spans="2:23" ht="19.2" customHeight="1" x14ac:dyDescent="0.3">
      <c r="B5" s="13" t="s">
        <v>170</v>
      </c>
      <c r="C5" s="4" t="s">
        <v>9</v>
      </c>
      <c r="D5" s="7" t="s">
        <v>169</v>
      </c>
      <c r="F5" s="1" t="s">
        <v>172</v>
      </c>
      <c r="H5" s="1" t="s">
        <v>174</v>
      </c>
      <c r="I5" s="1">
        <v>54</v>
      </c>
      <c r="J5" s="1">
        <v>22</v>
      </c>
      <c r="K5" s="1">
        <v>32</v>
      </c>
      <c r="O5" s="1">
        <v>13.2</v>
      </c>
      <c r="Q5" s="1">
        <v>30.3</v>
      </c>
    </row>
    <row r="6" spans="2:23" ht="19.2" customHeight="1" x14ac:dyDescent="0.3">
      <c r="B6" s="24"/>
      <c r="C6" s="4" t="s">
        <v>36</v>
      </c>
      <c r="D6" s="7" t="s">
        <v>169</v>
      </c>
      <c r="F6" s="1" t="s">
        <v>173</v>
      </c>
      <c r="H6" s="1" t="s">
        <v>110</v>
      </c>
      <c r="I6" s="1">
        <v>26.6</v>
      </c>
      <c r="J6" s="1">
        <v>18.3</v>
      </c>
      <c r="K6" s="1">
        <v>8.3000000000000007</v>
      </c>
      <c r="R6" s="1">
        <v>28.09</v>
      </c>
    </row>
    <row r="7" spans="2:23" ht="19.2" customHeight="1" x14ac:dyDescent="0.3">
      <c r="C7" s="4"/>
      <c r="T7" s="5"/>
      <c r="U7" s="5"/>
      <c r="V7" s="5"/>
    </row>
    <row r="8" spans="2:23" ht="19.2" customHeight="1" x14ac:dyDescent="0.3">
      <c r="C8" s="4"/>
      <c r="T8" s="5"/>
      <c r="U8" s="5"/>
      <c r="V8" s="5"/>
    </row>
    <row r="9" spans="2:23" ht="19.2" customHeight="1" x14ac:dyDescent="0.3">
      <c r="C9" s="4"/>
      <c r="T9" s="5"/>
      <c r="U9" s="5"/>
      <c r="V9" s="5"/>
    </row>
    <row r="10" spans="2:23" ht="19.2" customHeight="1" x14ac:dyDescent="0.3">
      <c r="C10" s="4"/>
      <c r="T10" s="5"/>
      <c r="U10" s="5"/>
      <c r="V10" s="5"/>
    </row>
    <row r="11" spans="2:23" ht="19.2" customHeight="1" x14ac:dyDescent="0.3">
      <c r="U11" s="5"/>
      <c r="V11" s="5"/>
      <c r="W11" s="5"/>
    </row>
    <row r="12" spans="2:23" ht="19.2" customHeight="1" x14ac:dyDescent="0.3">
      <c r="U12" s="5"/>
      <c r="V12" s="5"/>
      <c r="W12" s="5"/>
    </row>
    <row r="13" spans="2:23" ht="19.2" customHeight="1" x14ac:dyDescent="0.3">
      <c r="U13" s="5"/>
      <c r="V13" s="5"/>
      <c r="W13" s="5"/>
    </row>
    <row r="14" spans="2:23" ht="19.2" customHeight="1" x14ac:dyDescent="0.3">
      <c r="U14" s="5"/>
      <c r="V14" s="5"/>
      <c r="W14" s="5"/>
    </row>
    <row r="15" spans="2:23" ht="19.2" customHeight="1" x14ac:dyDescent="0.3">
      <c r="U15" s="5"/>
      <c r="V15" s="5"/>
      <c r="W15" s="5"/>
    </row>
    <row r="16" spans="2:23" ht="19.2" customHeight="1" x14ac:dyDescent="0.3">
      <c r="U16" s="5"/>
      <c r="V16" s="5"/>
      <c r="W16" s="5"/>
    </row>
    <row r="17" spans="21:23" ht="19.2" customHeight="1" x14ac:dyDescent="0.3">
      <c r="U17" s="5"/>
      <c r="V17" s="5"/>
      <c r="W17" s="5"/>
    </row>
    <row r="18" spans="21:23" ht="19.2" customHeight="1" x14ac:dyDescent="0.3">
      <c r="U18" s="5"/>
      <c r="V18" s="5"/>
      <c r="W18" s="5"/>
    </row>
    <row r="19" spans="21:23" ht="19.2" customHeight="1" x14ac:dyDescent="0.3">
      <c r="U19" s="5"/>
      <c r="V19" s="5"/>
      <c r="W19" s="5"/>
    </row>
    <row r="20" spans="21:23" ht="19.2" customHeight="1" x14ac:dyDescent="0.3">
      <c r="U20" s="5"/>
      <c r="V20" s="5"/>
      <c r="W20" s="5"/>
    </row>
    <row r="21" spans="21:23" ht="19.2" customHeight="1" x14ac:dyDescent="0.3">
      <c r="U21" s="5"/>
      <c r="V21" s="5"/>
      <c r="W21" s="5"/>
    </row>
    <row r="22" spans="21:23" ht="19.2" customHeight="1" x14ac:dyDescent="0.3">
      <c r="U22" s="5"/>
      <c r="V22" s="5"/>
      <c r="W22" s="5"/>
    </row>
    <row r="23" spans="21:23" ht="19.2" customHeight="1" x14ac:dyDescent="0.3">
      <c r="U23" s="5"/>
      <c r="V23" s="5"/>
      <c r="W23" s="5"/>
    </row>
    <row r="24" spans="21:23" ht="19.2" customHeight="1" x14ac:dyDescent="0.3">
      <c r="U24" s="5"/>
      <c r="V24" s="5"/>
      <c r="W24" s="5"/>
    </row>
    <row r="25" spans="21:23" ht="19.2" customHeight="1" x14ac:dyDescent="0.3">
      <c r="U25" s="5"/>
      <c r="V25" s="5"/>
      <c r="W25" s="5"/>
    </row>
  </sheetData>
  <mergeCells count="9">
    <mergeCell ref="B5:B6"/>
    <mergeCell ref="S3:T3"/>
    <mergeCell ref="U3:V3"/>
    <mergeCell ref="B3:B4"/>
    <mergeCell ref="C3:C4"/>
    <mergeCell ref="D3:D4"/>
    <mergeCell ref="E3:E4"/>
    <mergeCell ref="F3:F4"/>
    <mergeCell ref="G3:R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</vt:lpstr>
      <vt:lpstr>DT</vt:lpstr>
      <vt:lpstr>PM</vt:lpstr>
      <vt:lpstr>MC</vt:lpstr>
      <vt:lpstr>TR</vt:lpstr>
      <vt:lpstr>AB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F. Bravo Zapata</dc:creator>
  <cp:lastModifiedBy>Matias Felipe Bravo Zapata</cp:lastModifiedBy>
  <dcterms:created xsi:type="dcterms:W3CDTF">2022-08-29T18:37:46Z</dcterms:created>
  <dcterms:modified xsi:type="dcterms:W3CDTF">2023-12-08T22:44:24Z</dcterms:modified>
</cp:coreProperties>
</file>