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E:\directory\Stalker GAMMA projekt\New Project\"/>
    </mc:Choice>
  </mc:AlternateContent>
  <xr:revisionPtr revIDLastSave="0" documentId="13_ncr:1_{5438B99A-B829-4F83-A8E5-35FE6EF28CBF}" xr6:coauthVersionLast="47" xr6:coauthVersionMax="47" xr10:uidLastSave="{00000000-0000-0000-0000-000000000000}"/>
  <bookViews>
    <workbookView xWindow="-120" yWindow="-120" windowWidth="24240" windowHeight="13140" firstSheet="40" activeTab="44" xr2:uid="{00000000-000D-0000-FFFF-FFFF00000000}"/>
  </bookViews>
  <sheets>
    <sheet name="Wpn-Intro" sheetId="1" r:id="rId1"/>
    <sheet name="Nimble-Trades" sheetId="2" r:id="rId2"/>
    <sheet name="Wpn-Pistols" sheetId="3" r:id="rId3"/>
    <sheet name="Wpn-DBShotguns" sheetId="4" r:id="rId4"/>
    <sheet name="Wpn-Semi-AutoShotguns" sheetId="5" r:id="rId5"/>
    <sheet name="Wpn-SMGs" sheetId="6" r:id="rId6"/>
    <sheet name="Wpn-Assault Rifles" sheetId="7" r:id="rId7"/>
    <sheet name="Wpn-HeavyMGs" sheetId="8" r:id="rId8"/>
    <sheet name="Wpn-Sniper Rifles" sheetId="9" r:id="rId9"/>
    <sheet name="Wpn-ExplosiveLaunchers" sheetId="10" r:id="rId10"/>
    <sheet name="Wpn-Explosives" sheetId="11" r:id="rId11"/>
    <sheet name="Wpn-Melee" sheetId="12" r:id="rId12"/>
    <sheet name="Wpn-Ammo" sheetId="13" r:id="rId13"/>
    <sheet name="Wpn-All" sheetId="14" r:id="rId14"/>
    <sheet name="Wpn-AltCaliber (outdated)" sheetId="15" r:id="rId15"/>
    <sheet name="Wpn-AllAndAlt (outdated)" sheetId="16" r:id="rId16"/>
    <sheet name="Wpn-ItemCodes" sheetId="17" r:id="rId17"/>
    <sheet name="Caliber-Battery" sheetId="18" state="hidden" r:id="rId18"/>
    <sheet name="Caliber-9x21(WP)" sheetId="19" state="hidden" r:id="rId19"/>
    <sheet name="Caliber-9x19" sheetId="20" state="hidden" r:id="rId20"/>
    <sheet name="Caliber-9x18" sheetId="21" state="hidden" r:id="rId21"/>
    <sheet name="Caliber-792x57" sheetId="22" state="hidden" r:id="rId22"/>
    <sheet name="Caliber-762x54(WP)" sheetId="23" state="hidden" r:id="rId23"/>
    <sheet name="Caliber-9x39(WP)" sheetId="24" state="hidden" r:id="rId24"/>
    <sheet name="Caliber-762x54AP(WP)" sheetId="25" state="hidden" r:id="rId25"/>
    <sheet name="Caliber-762x51(NATO)" sheetId="26" state="hidden" r:id="rId26"/>
    <sheet name="Caliber-762x39(WP)" sheetId="27" state="hidden" r:id="rId27"/>
    <sheet name="Caliber-762x25" sheetId="28" state="hidden" r:id="rId28"/>
    <sheet name="Caliber-57x28(NATO)" sheetId="29" state="hidden" r:id="rId29"/>
    <sheet name="Caliber-556x45(NATO)" sheetId="30" state="hidden" r:id="rId30"/>
    <sheet name="Caliber-545x39(WP)" sheetId="31" state="hidden" r:id="rId31"/>
    <sheet name="Caliber-23x75(WP)" sheetId="32" state="hidden" r:id="rId32"/>
    <sheet name="Caliber-20x70" sheetId="33" state="hidden" r:id="rId33"/>
    <sheet name="Caliber-12x76" sheetId="34" state="hidden" r:id="rId34"/>
    <sheet name="Caliber-127x55(WP)" sheetId="35" state="hidden" r:id="rId35"/>
    <sheet name="Caliber-45" sheetId="36" state="hidden" r:id="rId36"/>
    <sheet name="Caliber-357" sheetId="37" state="hidden" r:id="rId37"/>
    <sheet name="Caliber-338Lap(NATO)" sheetId="38" state="hidden" r:id="rId38"/>
    <sheet name="Caliber-338Fed(NATO)" sheetId="39" state="hidden" r:id="rId39"/>
    <sheet name="Armor-Intro" sheetId="40" r:id="rId40"/>
    <sheet name="Armor-Helmet" sheetId="41" r:id="rId41"/>
    <sheet name="Armor-Light" sheetId="42" r:id="rId42"/>
    <sheet name="Armor-Medium" sheetId="43" r:id="rId43"/>
    <sheet name="Armor-Heavy" sheetId="44" r:id="rId44"/>
    <sheet name="Armor-All" sheetId="45" r:id="rId45"/>
    <sheet name="Armor-Exchange" sheetId="46" r:id="rId46"/>
    <sheet name="Armor exchange 2.0 WIP" sheetId="47" r:id="rId47"/>
    <sheet name="Mutant-Pelts" sheetId="48" r:id="rId48"/>
    <sheet name="Artifact-Artifacts" sheetId="49" r:id="rId49"/>
    <sheet name="Artifact-Perkifacts" sheetId="50" r:id="rId50"/>
    <sheet name="Artifact-Recipes" sheetId="51" r:id="rId51"/>
    <sheet name="Artifact-CraftingChart" sheetId="52" r:id="rId52"/>
    <sheet name="Artifact-BatTransmutationTable" sheetId="53" r:id="rId53"/>
    <sheet name="Food" sheetId="54" r:id="rId54"/>
    <sheet name="Drink" sheetId="55" r:id="rId55"/>
    <sheet name="Medicine" sheetId="56" r:id="rId56"/>
    <sheet name="Mutant-Parts" sheetId="57" r:id="rId57"/>
  </sheets>
  <definedNames>
    <definedName name="_xlnm._FilterDatabase" localSheetId="44" hidden="1">'Armor-All'!$A$2:$Y$163</definedName>
    <definedName name="_xlnm._FilterDatabase" localSheetId="45" hidden="1">'Armor-Exchange'!$A$2:$AQ$112</definedName>
    <definedName name="_xlnm._FilterDatabase" localSheetId="43" hidden="1">'Armor-Heavy'!$A$2:$X$66</definedName>
    <definedName name="_xlnm._FilterDatabase" localSheetId="40" hidden="1">'Armor-Helmet'!$A$2:$R$23</definedName>
    <definedName name="_xlnm._FilterDatabase" localSheetId="41" hidden="1">'Armor-Light'!$A$2:$W$19</definedName>
    <definedName name="_xlnm._FilterDatabase" localSheetId="42" hidden="1">'Armor-Medium'!$A$2:$W$82</definedName>
    <definedName name="_xlnm._FilterDatabase" localSheetId="48" hidden="1">'Artifact-Artifacts'!$A$2:$AD$41</definedName>
    <definedName name="_xlnm._FilterDatabase" localSheetId="49" hidden="1">'Artifact-Perkifacts'!$A$2:$G$33</definedName>
    <definedName name="_xlnm._FilterDatabase" localSheetId="50" hidden="1">'Artifact-Recipes'!$A$1:$K$37</definedName>
    <definedName name="_xlnm._FilterDatabase" localSheetId="34" hidden="1">'Caliber-127x55(WP)'!$A$2:$Z$6</definedName>
    <definedName name="_xlnm._FilterDatabase" localSheetId="33" hidden="1">'Caliber-12x76'!$A$2:$Z$36</definedName>
    <definedName name="_xlnm._FilterDatabase" localSheetId="32" hidden="1">'Caliber-20x70'!$A$2:$Z$4</definedName>
    <definedName name="_xlnm._FilterDatabase" localSheetId="31" hidden="1">'Caliber-23x75(WP)'!$A$2:$Z$6</definedName>
    <definedName name="_xlnm._FilterDatabase" localSheetId="38" hidden="1">'Caliber-338Fed(NATO)'!$A$2:$Z$3</definedName>
    <definedName name="_xlnm._FilterDatabase" localSheetId="37" hidden="1">'Caliber-338Lap(NATO)'!$A$2:$Z$7</definedName>
    <definedName name="_xlnm._FilterDatabase" localSheetId="36" hidden="1">'Caliber-357'!$A$2:$Z$8</definedName>
    <definedName name="_xlnm._FilterDatabase" localSheetId="35" hidden="1">'Caliber-45'!$A$2:$Z$34</definedName>
    <definedName name="_xlnm._FilterDatabase" localSheetId="30" hidden="1">'Caliber-545x39(WP)'!$A$2:$Z$52</definedName>
    <definedName name="_xlnm._FilterDatabase" localSheetId="29" hidden="1">'Caliber-556x45(NATO)'!$A$2:$Z$95</definedName>
    <definedName name="_xlnm._FilterDatabase" localSheetId="28" hidden="1">'Caliber-57x28(NATO)'!$A$2:$Z$5</definedName>
    <definedName name="_xlnm._FilterDatabase" localSheetId="27" hidden="1">'Caliber-762x25'!$A$2:$Z$10</definedName>
    <definedName name="_xlnm._FilterDatabase" localSheetId="26" hidden="1">'Caliber-762x39(WP)'!$A$2:$Z$30</definedName>
    <definedName name="_xlnm._FilterDatabase" localSheetId="25" hidden="1">'Caliber-762x51(NATO)'!$A$2:$Z$29</definedName>
    <definedName name="_xlnm._FilterDatabase" localSheetId="22" hidden="1">'Caliber-762x54(WP)'!$A$2:$Z$23</definedName>
    <definedName name="_xlnm._FilterDatabase" localSheetId="24" hidden="1">'Caliber-762x54AP(WP)'!$A$2:$Z$5</definedName>
    <definedName name="_xlnm._FilterDatabase" localSheetId="21" hidden="1">'Caliber-792x57'!$A$2:$Z$6</definedName>
    <definedName name="_xlnm._FilterDatabase" localSheetId="20" hidden="1">'Caliber-9x18'!$A$2:$Z$39</definedName>
    <definedName name="_xlnm._FilterDatabase" localSheetId="19" hidden="1">'Caliber-9x19'!$A$2:$Z$60</definedName>
    <definedName name="_xlnm._FilterDatabase" localSheetId="18" hidden="1">'Caliber-9x21(WP)'!$A$2:$Z$6</definedName>
    <definedName name="_xlnm._FilterDatabase" localSheetId="23" hidden="1">'Caliber-9x39(WP)'!$A$2:$Z$17</definedName>
    <definedName name="_xlnm._FilterDatabase" localSheetId="17" hidden="1">'Caliber-Battery'!$A$2:$Z$4</definedName>
    <definedName name="_xlnm._FilterDatabase" localSheetId="54" hidden="1">Drink!$A$2:$W$25</definedName>
    <definedName name="_xlnm._FilterDatabase" localSheetId="53" hidden="1">Food!$A$2:$Y$62</definedName>
    <definedName name="_xlnm._FilterDatabase" localSheetId="55" hidden="1">Medicine!$A$2:$AG$38</definedName>
    <definedName name="_xlnm._FilterDatabase" localSheetId="56" hidden="1">'Mutant-Parts'!$A$1:$E$54</definedName>
    <definedName name="_xlnm._FilterDatabase" localSheetId="47" hidden="1">'Mutant-Pelts'!$A$2:$T$13</definedName>
    <definedName name="_xlnm._FilterDatabase" localSheetId="13" hidden="1">'Wpn-All'!$A$2:$AC$355</definedName>
    <definedName name="_xlnm._FilterDatabase" localSheetId="15" hidden="1">'Wpn-AllAndAlt (outdated)'!$A$2:$Z$444</definedName>
    <definedName name="_xlnm._FilterDatabase" localSheetId="14" hidden="1">'Wpn-AltCaliber (outdated)'!$A$2:$Z$98</definedName>
    <definedName name="_xlnm._FilterDatabase" localSheetId="12" hidden="1">'Wpn-Ammo'!$A$2:$W$44</definedName>
    <definedName name="_xlnm._FilterDatabase" localSheetId="6" hidden="1">'Wpn-Assault Rifles'!$A$2:$AB$159</definedName>
    <definedName name="_xlnm._FilterDatabase" localSheetId="3" hidden="1">'Wpn-DBShotguns'!$A$2:$AB$15</definedName>
    <definedName name="_xlnm._FilterDatabase" localSheetId="9" hidden="1">'Wpn-ExplosiveLaunchers'!$A$2:$T$5</definedName>
    <definedName name="_xlnm._FilterDatabase" localSheetId="10" hidden="1">'Wpn-Explosives'!$A$2:$Q$9</definedName>
    <definedName name="_xlnm._FilterDatabase" localSheetId="7" hidden="1">'Wpn-HeavyMGs'!$A$2:$AB$7</definedName>
    <definedName name="_xlnm._FilterDatabase" localSheetId="16" hidden="1">'Wpn-ItemCodes'!$A$1:$C$438</definedName>
    <definedName name="_xlnm._FilterDatabase" localSheetId="11" hidden="1">'Wpn-Melee'!$A$2:$M$14</definedName>
    <definedName name="_xlnm._FilterDatabase" localSheetId="2" hidden="1">'Wpn-Pistols'!$A$2:$AB$88</definedName>
    <definedName name="_xlnm._FilterDatabase" localSheetId="4" hidden="1">'Wpn-Semi-AutoShotguns'!$A$2:$AB$35</definedName>
    <definedName name="_xlnm._FilterDatabase" localSheetId="5" hidden="1">'Wpn-SMGs'!$A$2:$AD$32</definedName>
    <definedName name="_xlnm._FilterDatabase" localSheetId="8" hidden="1">'Wpn-Sniper Rifles'!$A$2:$AD$44</definedName>
    <definedName name="Z_54596566_7ED3_4AAC_8605_6BF73570F1F1_.wvu.FilterData" localSheetId="44" hidden="1">'Armor-All'!$A$2:$Y$163</definedName>
  </definedNames>
  <calcPr calcId="191029"/>
  <customWorkbookViews>
    <customWorkbookView name="Default" guid="{54596566-7ED3-4AAC-8605-6BF73570F1F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4" i="57" l="1"/>
  <c r="E53" i="57"/>
  <c r="E52" i="57"/>
  <c r="E51" i="57"/>
  <c r="E50" i="57"/>
  <c r="E49" i="57"/>
  <c r="E48" i="57"/>
  <c r="E47" i="57"/>
  <c r="E46" i="57"/>
  <c r="E45" i="57"/>
  <c r="E44" i="57"/>
  <c r="E43" i="57"/>
  <c r="E42" i="57"/>
  <c r="E41" i="57"/>
  <c r="E40" i="57"/>
  <c r="E39" i="57"/>
  <c r="E38" i="57"/>
  <c r="E37" i="57"/>
  <c r="E36" i="57"/>
  <c r="E35" i="57"/>
  <c r="E34" i="57"/>
  <c r="E33" i="57"/>
  <c r="E32" i="57"/>
  <c r="E31" i="57"/>
  <c r="E30" i="57"/>
  <c r="E29" i="57"/>
  <c r="E28" i="57"/>
  <c r="E27" i="57"/>
  <c r="E26" i="57"/>
  <c r="E25" i="57"/>
  <c r="E24" i="57"/>
  <c r="E23" i="57"/>
  <c r="E22" i="57"/>
  <c r="E21" i="57"/>
  <c r="E20" i="57"/>
  <c r="E19" i="57"/>
  <c r="E18" i="57"/>
  <c r="E17" i="57"/>
  <c r="E16" i="57"/>
  <c r="E15" i="57"/>
  <c r="E14" i="57"/>
  <c r="E13" i="57"/>
  <c r="E12" i="57"/>
  <c r="E11" i="57"/>
  <c r="E10" i="57"/>
  <c r="E9" i="57"/>
  <c r="E8" i="57"/>
  <c r="E7" i="57"/>
  <c r="E6" i="57"/>
  <c r="E5" i="57"/>
  <c r="E4" i="57"/>
  <c r="E3" i="57"/>
  <c r="E2" i="57"/>
  <c r="AF38" i="56"/>
  <c r="AE38" i="56"/>
  <c r="AF37" i="56"/>
  <c r="AE37" i="56"/>
  <c r="AF36" i="56"/>
  <c r="AE36" i="56"/>
  <c r="AF35" i="56"/>
  <c r="AE35" i="56"/>
  <c r="AF34" i="56"/>
  <c r="AE34" i="56"/>
  <c r="AF33" i="56"/>
  <c r="AE33" i="56"/>
  <c r="AF32" i="56"/>
  <c r="AE32" i="56"/>
  <c r="AF31" i="56"/>
  <c r="AE31" i="56"/>
  <c r="AF30" i="56"/>
  <c r="AE30" i="56"/>
  <c r="AF29" i="56"/>
  <c r="AE29" i="56"/>
  <c r="AF28" i="56"/>
  <c r="AE28" i="56"/>
  <c r="AF27" i="56"/>
  <c r="AE27" i="56"/>
  <c r="AF26" i="56"/>
  <c r="AE26" i="56"/>
  <c r="AF25" i="56"/>
  <c r="AE25" i="56"/>
  <c r="AF24" i="56"/>
  <c r="AE24" i="56"/>
  <c r="AF23" i="56"/>
  <c r="AE23" i="56"/>
  <c r="AF22" i="56"/>
  <c r="AE22" i="56"/>
  <c r="AF21" i="56"/>
  <c r="AE21" i="56"/>
  <c r="AF20" i="56"/>
  <c r="AE20" i="56"/>
  <c r="AF19" i="56"/>
  <c r="AE19" i="56"/>
  <c r="AF18" i="56"/>
  <c r="AE18" i="56"/>
  <c r="AF17" i="56"/>
  <c r="AE17" i="56"/>
  <c r="AF16" i="56"/>
  <c r="AE16" i="56"/>
  <c r="AF15" i="56"/>
  <c r="AE15" i="56"/>
  <c r="AF14" i="56"/>
  <c r="AE14" i="56"/>
  <c r="AF13" i="56"/>
  <c r="AE13" i="56"/>
  <c r="AF12" i="56"/>
  <c r="AE12" i="56"/>
  <c r="AF11" i="56"/>
  <c r="AE11" i="56"/>
  <c r="AF10" i="56"/>
  <c r="AE10" i="56"/>
  <c r="AF9" i="56"/>
  <c r="AE9" i="56"/>
  <c r="AF8" i="56"/>
  <c r="AE8" i="56"/>
  <c r="AF7" i="56"/>
  <c r="AE7" i="56"/>
  <c r="AF6" i="56"/>
  <c r="AE6" i="56"/>
  <c r="AF5" i="56"/>
  <c r="AE5" i="56"/>
  <c r="AF4" i="56"/>
  <c r="AE4" i="56"/>
  <c r="AF3" i="56"/>
  <c r="AE3" i="56"/>
  <c r="V25" i="55"/>
  <c r="U25" i="55"/>
  <c r="T25" i="55"/>
  <c r="S25" i="55"/>
  <c r="V24" i="55"/>
  <c r="U24" i="55"/>
  <c r="T24" i="55"/>
  <c r="S24" i="55"/>
  <c r="V23" i="55"/>
  <c r="U23" i="55"/>
  <c r="T23" i="55"/>
  <c r="S23" i="55"/>
  <c r="V22" i="55"/>
  <c r="U22" i="55"/>
  <c r="T22" i="55"/>
  <c r="S22" i="55"/>
  <c r="V21" i="55"/>
  <c r="U21" i="55"/>
  <c r="T21" i="55"/>
  <c r="S21" i="55"/>
  <c r="V20" i="55"/>
  <c r="U20" i="55"/>
  <c r="T20" i="55"/>
  <c r="S20" i="55"/>
  <c r="V19" i="55"/>
  <c r="U19" i="55"/>
  <c r="T19" i="55"/>
  <c r="S19" i="55"/>
  <c r="V18" i="55"/>
  <c r="U18" i="55"/>
  <c r="T18" i="55"/>
  <c r="S18" i="55"/>
  <c r="V17" i="55"/>
  <c r="U17" i="55"/>
  <c r="T17" i="55"/>
  <c r="S17" i="55"/>
  <c r="V16" i="55"/>
  <c r="U16" i="55"/>
  <c r="T16" i="55"/>
  <c r="S16" i="55"/>
  <c r="V15" i="55"/>
  <c r="U15" i="55"/>
  <c r="T15" i="55"/>
  <c r="S15" i="55"/>
  <c r="V14" i="55"/>
  <c r="U14" i="55"/>
  <c r="T14" i="55"/>
  <c r="S14" i="55"/>
  <c r="V13" i="55"/>
  <c r="U13" i="55"/>
  <c r="T13" i="55"/>
  <c r="S13" i="55"/>
  <c r="V12" i="55"/>
  <c r="U12" i="55"/>
  <c r="T12" i="55"/>
  <c r="S12" i="55"/>
  <c r="V11" i="55"/>
  <c r="U11" i="55"/>
  <c r="T11" i="55"/>
  <c r="S11" i="55"/>
  <c r="V10" i="55"/>
  <c r="U10" i="55"/>
  <c r="T10" i="55"/>
  <c r="S10" i="55"/>
  <c r="V9" i="55"/>
  <c r="U9" i="55"/>
  <c r="T9" i="55"/>
  <c r="S9" i="55"/>
  <c r="V8" i="55"/>
  <c r="U8" i="55"/>
  <c r="T8" i="55"/>
  <c r="S8" i="55"/>
  <c r="V7" i="55"/>
  <c r="U7" i="55"/>
  <c r="T7" i="55"/>
  <c r="S7" i="55"/>
  <c r="V6" i="55"/>
  <c r="U6" i="55"/>
  <c r="T6" i="55"/>
  <c r="S6" i="55"/>
  <c r="V5" i="55"/>
  <c r="U5" i="55"/>
  <c r="T5" i="55"/>
  <c r="S5" i="55"/>
  <c r="V4" i="55"/>
  <c r="U4" i="55"/>
  <c r="T4" i="55"/>
  <c r="S4" i="55"/>
  <c r="V3" i="55"/>
  <c r="U3" i="55"/>
  <c r="T3" i="55"/>
  <c r="S3" i="55"/>
  <c r="X62" i="54"/>
  <c r="W62" i="54"/>
  <c r="V62" i="54"/>
  <c r="U62" i="54"/>
  <c r="X61" i="54"/>
  <c r="W61" i="54"/>
  <c r="V61" i="54"/>
  <c r="U61" i="54"/>
  <c r="X60" i="54"/>
  <c r="W60" i="54"/>
  <c r="V60" i="54"/>
  <c r="U60" i="54"/>
  <c r="X59" i="54"/>
  <c r="W59" i="54"/>
  <c r="V59" i="54"/>
  <c r="U59" i="54"/>
  <c r="X58" i="54"/>
  <c r="W58" i="54"/>
  <c r="V58" i="54"/>
  <c r="U58" i="54"/>
  <c r="X57" i="54"/>
  <c r="W57" i="54"/>
  <c r="V57" i="54"/>
  <c r="U57" i="54"/>
  <c r="X56" i="54"/>
  <c r="W56" i="54"/>
  <c r="V56" i="54"/>
  <c r="U56" i="54"/>
  <c r="X55" i="54"/>
  <c r="W55" i="54"/>
  <c r="V55" i="54"/>
  <c r="U55" i="54"/>
  <c r="X54" i="54"/>
  <c r="W54" i="54"/>
  <c r="V54" i="54"/>
  <c r="U54" i="54"/>
  <c r="X53" i="54"/>
  <c r="W53" i="54"/>
  <c r="V53" i="54"/>
  <c r="U53" i="54"/>
  <c r="X52" i="54"/>
  <c r="W52" i="54"/>
  <c r="V52" i="54"/>
  <c r="U52" i="54"/>
  <c r="X51" i="54"/>
  <c r="W51" i="54"/>
  <c r="V51" i="54"/>
  <c r="U51" i="54"/>
  <c r="X50" i="54"/>
  <c r="W50" i="54"/>
  <c r="V50" i="54"/>
  <c r="U50" i="54"/>
  <c r="X49" i="54"/>
  <c r="W49" i="54"/>
  <c r="V49" i="54"/>
  <c r="U49" i="54"/>
  <c r="X48" i="54"/>
  <c r="W48" i="54"/>
  <c r="V48" i="54"/>
  <c r="U48" i="54"/>
  <c r="X47" i="54"/>
  <c r="W47" i="54"/>
  <c r="V47" i="54"/>
  <c r="U47" i="54"/>
  <c r="X46" i="54"/>
  <c r="W46" i="54"/>
  <c r="V46" i="54"/>
  <c r="U46" i="54"/>
  <c r="X45" i="54"/>
  <c r="W45" i="54"/>
  <c r="V45" i="54"/>
  <c r="U45" i="54"/>
  <c r="X44" i="54"/>
  <c r="W44" i="54"/>
  <c r="V44" i="54"/>
  <c r="U44" i="54"/>
  <c r="X43" i="54"/>
  <c r="W43" i="54"/>
  <c r="V43" i="54"/>
  <c r="U43" i="54"/>
  <c r="X42" i="54"/>
  <c r="W42" i="54"/>
  <c r="V42" i="54"/>
  <c r="U42" i="54"/>
  <c r="X41" i="54"/>
  <c r="W41" i="54"/>
  <c r="V41" i="54"/>
  <c r="U41" i="54"/>
  <c r="X40" i="54"/>
  <c r="W40" i="54"/>
  <c r="V40" i="54"/>
  <c r="U40" i="54"/>
  <c r="X39" i="54"/>
  <c r="W39" i="54"/>
  <c r="V39" i="54"/>
  <c r="U39" i="54"/>
  <c r="X38" i="54"/>
  <c r="W38" i="54"/>
  <c r="V38" i="54"/>
  <c r="U38" i="54"/>
  <c r="X37" i="54"/>
  <c r="W37" i="54"/>
  <c r="V37" i="54"/>
  <c r="U37" i="54"/>
  <c r="X36" i="54"/>
  <c r="W36" i="54"/>
  <c r="V36" i="54"/>
  <c r="U36" i="54"/>
  <c r="X35" i="54"/>
  <c r="W35" i="54"/>
  <c r="V35" i="54"/>
  <c r="U35" i="54"/>
  <c r="X34" i="54"/>
  <c r="W34" i="54"/>
  <c r="V34" i="54"/>
  <c r="U34" i="54"/>
  <c r="X33" i="54"/>
  <c r="W33" i="54"/>
  <c r="V33" i="54"/>
  <c r="U33" i="54"/>
  <c r="X32" i="54"/>
  <c r="W32" i="54"/>
  <c r="V32" i="54"/>
  <c r="U32" i="54"/>
  <c r="X31" i="54"/>
  <c r="W31" i="54"/>
  <c r="V31" i="54"/>
  <c r="U31" i="54"/>
  <c r="X30" i="54"/>
  <c r="W30" i="54"/>
  <c r="V30" i="54"/>
  <c r="U30" i="54"/>
  <c r="X29" i="54"/>
  <c r="W29" i="54"/>
  <c r="V29" i="54"/>
  <c r="U29" i="54"/>
  <c r="X28" i="54"/>
  <c r="W28" i="54"/>
  <c r="V28" i="54"/>
  <c r="U28" i="54"/>
  <c r="X27" i="54"/>
  <c r="W27" i="54"/>
  <c r="V27" i="54"/>
  <c r="U27" i="54"/>
  <c r="X26" i="54"/>
  <c r="W26" i="54"/>
  <c r="V26" i="54"/>
  <c r="U26" i="54"/>
  <c r="X25" i="54"/>
  <c r="W25" i="54"/>
  <c r="V25" i="54"/>
  <c r="U25" i="54"/>
  <c r="X24" i="54"/>
  <c r="W24" i="54"/>
  <c r="V24" i="54"/>
  <c r="U24" i="54"/>
  <c r="X23" i="54"/>
  <c r="W23" i="54"/>
  <c r="V23" i="54"/>
  <c r="U23" i="54"/>
  <c r="X22" i="54"/>
  <c r="W22" i="54"/>
  <c r="V22" i="54"/>
  <c r="U22" i="54"/>
  <c r="X21" i="54"/>
  <c r="W21" i="54"/>
  <c r="V21" i="54"/>
  <c r="U21" i="54"/>
  <c r="X20" i="54"/>
  <c r="W20" i="54"/>
  <c r="V20" i="54"/>
  <c r="U20" i="54"/>
  <c r="X19" i="54"/>
  <c r="W19" i="54"/>
  <c r="V19" i="54"/>
  <c r="U19" i="54"/>
  <c r="X18" i="54"/>
  <c r="W18" i="54"/>
  <c r="V18" i="54"/>
  <c r="U18" i="54"/>
  <c r="X17" i="54"/>
  <c r="W17" i="54"/>
  <c r="V17" i="54"/>
  <c r="U17" i="54"/>
  <c r="X16" i="54"/>
  <c r="W16" i="54"/>
  <c r="V16" i="54"/>
  <c r="U16" i="54"/>
  <c r="X15" i="54"/>
  <c r="W15" i="54"/>
  <c r="V15" i="54"/>
  <c r="U15" i="54"/>
  <c r="X14" i="54"/>
  <c r="W14" i="54"/>
  <c r="V14" i="54"/>
  <c r="U14" i="54"/>
  <c r="X13" i="54"/>
  <c r="W13" i="54"/>
  <c r="V13" i="54"/>
  <c r="U13" i="54"/>
  <c r="X12" i="54"/>
  <c r="W12" i="54"/>
  <c r="V12" i="54"/>
  <c r="U12" i="54"/>
  <c r="X11" i="54"/>
  <c r="W11" i="54"/>
  <c r="V11" i="54"/>
  <c r="U11" i="54"/>
  <c r="X10" i="54"/>
  <c r="W10" i="54"/>
  <c r="V10" i="54"/>
  <c r="U10" i="54"/>
  <c r="X9" i="54"/>
  <c r="W9" i="54"/>
  <c r="V9" i="54"/>
  <c r="U9" i="54"/>
  <c r="X8" i="54"/>
  <c r="W8" i="54"/>
  <c r="V8" i="54"/>
  <c r="U8" i="54"/>
  <c r="X7" i="54"/>
  <c r="W7" i="54"/>
  <c r="V7" i="54"/>
  <c r="U7" i="54"/>
  <c r="X6" i="54"/>
  <c r="W6" i="54"/>
  <c r="V6" i="54"/>
  <c r="U6" i="54"/>
  <c r="X5" i="54"/>
  <c r="W5" i="54"/>
  <c r="V5" i="54"/>
  <c r="U5" i="54"/>
  <c r="X4" i="54"/>
  <c r="W4" i="54"/>
  <c r="V4" i="54"/>
  <c r="U4" i="54"/>
  <c r="X3" i="54"/>
  <c r="W3" i="54"/>
  <c r="V3" i="54"/>
  <c r="U3" i="54"/>
  <c r="AA41" i="49"/>
  <c r="AC41" i="49" s="1"/>
  <c r="Z41" i="49"/>
  <c r="AA40" i="49"/>
  <c r="AC40" i="49" s="1"/>
  <c r="Z40" i="49"/>
  <c r="AA39" i="49"/>
  <c r="AC39" i="49" s="1"/>
  <c r="Z39" i="49"/>
  <c r="AA38" i="49"/>
  <c r="AC38" i="49" s="1"/>
  <c r="Z38" i="49"/>
  <c r="AA37" i="49"/>
  <c r="AC37" i="49" s="1"/>
  <c r="Z37" i="49"/>
  <c r="AA36" i="49"/>
  <c r="AC36" i="49" s="1"/>
  <c r="Z36" i="49"/>
  <c r="AA35" i="49"/>
  <c r="AC35" i="49" s="1"/>
  <c r="Z35" i="49"/>
  <c r="AA34" i="49"/>
  <c r="AC34" i="49" s="1"/>
  <c r="Z34" i="49"/>
  <c r="AA33" i="49"/>
  <c r="AC33" i="49" s="1"/>
  <c r="Z33" i="49"/>
  <c r="AA32" i="49"/>
  <c r="AC32" i="49" s="1"/>
  <c r="Z32" i="49"/>
  <c r="AA31" i="49"/>
  <c r="AC31" i="49" s="1"/>
  <c r="Z31" i="49"/>
  <c r="AA30" i="49"/>
  <c r="AC30" i="49" s="1"/>
  <c r="Z30" i="49"/>
  <c r="AA29" i="49"/>
  <c r="AC29" i="49" s="1"/>
  <c r="Z29" i="49"/>
  <c r="AA28" i="49"/>
  <c r="AC28" i="49" s="1"/>
  <c r="Z28" i="49"/>
  <c r="AA27" i="49"/>
  <c r="AC27" i="49" s="1"/>
  <c r="Z27" i="49"/>
  <c r="AA26" i="49"/>
  <c r="AC26" i="49" s="1"/>
  <c r="Z26" i="49"/>
  <c r="AA25" i="49"/>
  <c r="AC25" i="49" s="1"/>
  <c r="Z25" i="49"/>
  <c r="AA24" i="49"/>
  <c r="AC24" i="49" s="1"/>
  <c r="Z24" i="49"/>
  <c r="AA23" i="49"/>
  <c r="AC23" i="49" s="1"/>
  <c r="Z23" i="49"/>
  <c r="AA22" i="49"/>
  <c r="AC22" i="49" s="1"/>
  <c r="Z22" i="49"/>
  <c r="AA21" i="49"/>
  <c r="AC21" i="49" s="1"/>
  <c r="Z21" i="49"/>
  <c r="AA20" i="49"/>
  <c r="AC20" i="49" s="1"/>
  <c r="Z20" i="49"/>
  <c r="AA19" i="49"/>
  <c r="AC19" i="49" s="1"/>
  <c r="Z19" i="49"/>
  <c r="AA18" i="49"/>
  <c r="AC18" i="49" s="1"/>
  <c r="Z18" i="49"/>
  <c r="AA17" i="49"/>
  <c r="AC17" i="49" s="1"/>
  <c r="Z17" i="49"/>
  <c r="AA16" i="49"/>
  <c r="AC16" i="49" s="1"/>
  <c r="Z16" i="49"/>
  <c r="AA15" i="49"/>
  <c r="AC15" i="49" s="1"/>
  <c r="Z15" i="49"/>
  <c r="AA14" i="49"/>
  <c r="AC14" i="49" s="1"/>
  <c r="Z14" i="49"/>
  <c r="AA13" i="49"/>
  <c r="AC13" i="49" s="1"/>
  <c r="Z13" i="49"/>
  <c r="AA12" i="49"/>
  <c r="AC12" i="49" s="1"/>
  <c r="Z12" i="49"/>
  <c r="AA11" i="49"/>
  <c r="AC11" i="49" s="1"/>
  <c r="Z11" i="49"/>
  <c r="AA10" i="49"/>
  <c r="AC10" i="49" s="1"/>
  <c r="Z10" i="49"/>
  <c r="AA9" i="49"/>
  <c r="AC9" i="49" s="1"/>
  <c r="Z9" i="49"/>
  <c r="AA8" i="49"/>
  <c r="AC8" i="49" s="1"/>
  <c r="Z8" i="49"/>
  <c r="AA7" i="49"/>
  <c r="AC7" i="49" s="1"/>
  <c r="Z7" i="49"/>
  <c r="AA6" i="49"/>
  <c r="AC6" i="49" s="1"/>
  <c r="Z6" i="49"/>
  <c r="AA5" i="49"/>
  <c r="AC5" i="49" s="1"/>
  <c r="Z5" i="49"/>
  <c r="AA4" i="49"/>
  <c r="AC4" i="49" s="1"/>
  <c r="Z4" i="49"/>
  <c r="AA3" i="49"/>
  <c r="AC3" i="49" s="1"/>
  <c r="Z3" i="49"/>
  <c r="S13" i="48"/>
  <c r="S11" i="48"/>
  <c r="S7" i="48"/>
  <c r="S5" i="48"/>
  <c r="S4" i="48"/>
  <c r="AO112" i="46"/>
  <c r="AN112" i="46"/>
  <c r="AK112" i="46"/>
  <c r="W112" i="46"/>
  <c r="AO111" i="46"/>
  <c r="AN111" i="46"/>
  <c r="AG111" i="46"/>
  <c r="AC111" i="46"/>
  <c r="W111" i="46"/>
  <c r="AO110" i="46"/>
  <c r="AN110" i="46"/>
  <c r="AK110" i="46"/>
  <c r="W110" i="46"/>
  <c r="AO109" i="46"/>
  <c r="AN109" i="46"/>
  <c r="AC109" i="46"/>
  <c r="W109" i="46"/>
  <c r="AO108" i="46"/>
  <c r="AN108" i="46"/>
  <c r="W108" i="46"/>
  <c r="AO107" i="46"/>
  <c r="AN107" i="46"/>
  <c r="W107" i="46"/>
  <c r="AO106" i="46"/>
  <c r="AN106" i="46"/>
  <c r="W106" i="46"/>
  <c r="AQ105" i="46"/>
  <c r="AO105" i="46"/>
  <c r="AN105" i="46"/>
  <c r="AM105" i="46"/>
  <c r="AK105" i="46"/>
  <c r="AE105" i="46"/>
  <c r="AC105" i="46"/>
  <c r="AA105" i="46"/>
  <c r="W105" i="46"/>
  <c r="AO104" i="46"/>
  <c r="AN104" i="46"/>
  <c r="W104" i="46"/>
  <c r="AO103" i="46"/>
  <c r="AN103" i="46"/>
  <c r="AC103" i="46"/>
  <c r="Y103" i="46"/>
  <c r="AO102" i="46"/>
  <c r="AN102" i="46"/>
  <c r="Y102" i="46"/>
  <c r="AO101" i="46"/>
  <c r="AN101" i="46"/>
  <c r="AG101" i="46"/>
  <c r="AC101" i="46"/>
  <c r="Y101" i="46"/>
  <c r="AO100" i="46"/>
  <c r="AN100" i="46"/>
  <c r="AK100" i="46"/>
  <c r="Y100" i="46"/>
  <c r="AO99" i="46"/>
  <c r="AN99" i="46"/>
  <c r="Y99" i="46"/>
  <c r="AO98" i="46"/>
  <c r="AN98" i="46"/>
  <c r="Y98" i="46"/>
  <c r="AQ97" i="46"/>
  <c r="AO97" i="46"/>
  <c r="AN97" i="46"/>
  <c r="AM97" i="46"/>
  <c r="AK97" i="46"/>
  <c r="AE97" i="46"/>
  <c r="AC97" i="46"/>
  <c r="AA97" i="46"/>
  <c r="Y97" i="46"/>
  <c r="AQ96" i="46"/>
  <c r="AO96" i="46"/>
  <c r="AN96" i="46"/>
  <c r="AM96" i="46"/>
  <c r="AK96" i="46"/>
  <c r="AE96" i="46"/>
  <c r="AC96" i="46"/>
  <c r="AA96" i="46"/>
  <c r="Y96" i="46"/>
  <c r="AO95" i="46"/>
  <c r="AN95" i="46"/>
  <c r="AG95" i="46"/>
  <c r="AC95" i="46"/>
  <c r="AA95" i="46"/>
  <c r="AO94" i="46"/>
  <c r="AN94" i="46"/>
  <c r="AG94" i="46"/>
  <c r="AC94" i="46"/>
  <c r="AA94" i="46"/>
  <c r="AO93" i="46"/>
  <c r="AN93" i="46"/>
  <c r="AG93" i="46"/>
  <c r="AC93" i="46"/>
  <c r="AA93" i="46"/>
  <c r="AO92" i="46"/>
  <c r="AN92" i="46"/>
  <c r="AC92" i="46"/>
  <c r="AA92" i="46"/>
  <c r="AO91" i="46"/>
  <c r="AN91" i="46"/>
  <c r="AC91" i="46"/>
  <c r="AA91" i="46"/>
  <c r="AO90" i="46"/>
  <c r="AN90" i="46"/>
  <c r="AC90" i="46"/>
  <c r="AA90" i="46"/>
  <c r="AO89" i="46"/>
  <c r="AN89" i="46"/>
  <c r="AG89" i="46"/>
  <c r="AC89" i="46"/>
  <c r="AA89" i="46"/>
  <c r="Y89" i="46"/>
  <c r="W89" i="46"/>
  <c r="AO88" i="46"/>
  <c r="AN88" i="46"/>
  <c r="AA88" i="46"/>
  <c r="AO87" i="46"/>
  <c r="AN87" i="46"/>
  <c r="AC87" i="46"/>
  <c r="AA87" i="46"/>
  <c r="AO86" i="46"/>
  <c r="AN86" i="46"/>
  <c r="AC86" i="46"/>
  <c r="AA86" i="46"/>
  <c r="AO85" i="46"/>
  <c r="AN85" i="46"/>
  <c r="AA85" i="46"/>
  <c r="AO84" i="46"/>
  <c r="AN84" i="46"/>
  <c r="AA84" i="46"/>
  <c r="AO83" i="46"/>
  <c r="AN83" i="46"/>
  <c r="AA83" i="46"/>
  <c r="AO82" i="46"/>
  <c r="AN82" i="46"/>
  <c r="AA82" i="46"/>
  <c r="AO81" i="46"/>
  <c r="AN81" i="46"/>
  <c r="AK81" i="46"/>
  <c r="AA81" i="46"/>
  <c r="AO80" i="46"/>
  <c r="AN80" i="46"/>
  <c r="AK80" i="46"/>
  <c r="AA80" i="46"/>
  <c r="AO79" i="46"/>
  <c r="AN79" i="46"/>
  <c r="AK79" i="46"/>
  <c r="AA79" i="46"/>
  <c r="AO78" i="46"/>
  <c r="AN78" i="46"/>
  <c r="AA78" i="46"/>
  <c r="AO77" i="46"/>
  <c r="AN77" i="46"/>
  <c r="AC77" i="46"/>
  <c r="AO76" i="46"/>
  <c r="AN76" i="46"/>
  <c r="AC76" i="46"/>
  <c r="AO75" i="46"/>
  <c r="AN75" i="46"/>
  <c r="AE75" i="46"/>
  <c r="AO74" i="46"/>
  <c r="AN74" i="46"/>
  <c r="AK74" i="46"/>
  <c r="AE74" i="46"/>
  <c r="AO73" i="46"/>
  <c r="AN73" i="46"/>
  <c r="AE73" i="46"/>
  <c r="AC73" i="46"/>
  <c r="AO72" i="46"/>
  <c r="AN72" i="46"/>
  <c r="AE72" i="46"/>
  <c r="AO71" i="46"/>
  <c r="AN71" i="46"/>
  <c r="AE71" i="46"/>
  <c r="AO70" i="46"/>
  <c r="AN70" i="46"/>
  <c r="AG70" i="46"/>
  <c r="AE70" i="46"/>
  <c r="AC70" i="46"/>
  <c r="AO69" i="46"/>
  <c r="AN69" i="46"/>
  <c r="AE69" i="46"/>
  <c r="AO68" i="46"/>
  <c r="AN68" i="46"/>
  <c r="AE68" i="46"/>
  <c r="AC68" i="46"/>
  <c r="AO67" i="46"/>
  <c r="AN67" i="46"/>
  <c r="AE67" i="46"/>
  <c r="AO66" i="46"/>
  <c r="AN66" i="46"/>
  <c r="AG66" i="46"/>
  <c r="AE66" i="46"/>
  <c r="AC66" i="46"/>
  <c r="Y66" i="46"/>
  <c r="W66" i="46"/>
  <c r="AO65" i="46"/>
  <c r="AN65" i="46"/>
  <c r="AG65" i="46"/>
  <c r="AO64" i="46"/>
  <c r="AN64" i="46"/>
  <c r="AK64" i="46"/>
  <c r="AG64" i="46"/>
  <c r="AO63" i="46"/>
  <c r="AN63" i="46"/>
  <c r="AG63" i="46"/>
  <c r="AC63" i="46"/>
  <c r="AO62" i="46"/>
  <c r="AN62" i="46"/>
  <c r="AG62" i="46"/>
  <c r="AO61" i="46"/>
  <c r="AN61" i="46"/>
  <c r="AG61" i="46"/>
  <c r="AO60" i="46"/>
  <c r="AN60" i="46"/>
  <c r="AG60" i="46"/>
  <c r="AQ59" i="46"/>
  <c r="AO59" i="46"/>
  <c r="AN59" i="46"/>
  <c r="AM59" i="46"/>
  <c r="AK59" i="46"/>
  <c r="AG59" i="46"/>
  <c r="AE59" i="46"/>
  <c r="AC59" i="46"/>
  <c r="AA59" i="46"/>
  <c r="AQ58" i="46"/>
  <c r="AO58" i="46"/>
  <c r="AN58" i="46"/>
  <c r="AM58" i="46"/>
  <c r="AK58" i="46"/>
  <c r="AG58" i="46"/>
  <c r="AE58" i="46"/>
  <c r="AC58" i="46"/>
  <c r="AA58" i="46"/>
  <c r="AO57" i="46"/>
  <c r="AN57" i="46"/>
  <c r="AG57" i="46"/>
  <c r="AO56" i="46"/>
  <c r="AN56" i="46"/>
  <c r="AG56" i="46"/>
  <c r="AO55" i="46"/>
  <c r="AN55" i="46"/>
  <c r="AG55" i="46"/>
  <c r="AQ54" i="46"/>
  <c r="AO54" i="46"/>
  <c r="AN54" i="46"/>
  <c r="AM54" i="46"/>
  <c r="AK54" i="46"/>
  <c r="AG54" i="46"/>
  <c r="AE54" i="46"/>
  <c r="AC54" i="46"/>
  <c r="AA54" i="46"/>
  <c r="AO53" i="46"/>
  <c r="AN53" i="46"/>
  <c r="AI53" i="46"/>
  <c r="AC53" i="46"/>
  <c r="AO52" i="46"/>
  <c r="AN52" i="46"/>
  <c r="AI52" i="46"/>
  <c r="AC52" i="46"/>
  <c r="AQ51" i="46"/>
  <c r="AO51" i="46"/>
  <c r="AN51" i="46"/>
  <c r="AM51" i="46"/>
  <c r="AK51" i="46"/>
  <c r="AI51" i="46"/>
  <c r="AE51" i="46"/>
  <c r="AC51" i="46"/>
  <c r="AA51" i="46"/>
  <c r="AO50" i="46"/>
  <c r="AN50" i="46"/>
  <c r="AI50" i="46"/>
  <c r="AG50" i="46"/>
  <c r="AC50" i="46"/>
  <c r="AO49" i="46"/>
  <c r="AN49" i="46"/>
  <c r="AK49" i="46"/>
  <c r="AI49" i="46"/>
  <c r="W49" i="46"/>
  <c r="AO48" i="46"/>
  <c r="AN48" i="46"/>
  <c r="AI48" i="46"/>
  <c r="AG48" i="46"/>
  <c r="AC48" i="46"/>
  <c r="Y48" i="46"/>
  <c r="W48" i="46"/>
  <c r="AO47" i="46"/>
  <c r="AN47" i="46"/>
  <c r="AI47" i="46"/>
  <c r="AO46" i="46"/>
  <c r="AN46" i="46"/>
  <c r="AI46" i="46"/>
  <c r="AO45" i="46"/>
  <c r="AN45" i="46"/>
  <c r="AI45" i="46"/>
  <c r="AQ44" i="46"/>
  <c r="AO44" i="46"/>
  <c r="AN44" i="46"/>
  <c r="AM44" i="46"/>
  <c r="AK44" i="46"/>
  <c r="AI44" i="46"/>
  <c r="AE44" i="46"/>
  <c r="AC44" i="46"/>
  <c r="AA44" i="46"/>
  <c r="AQ43" i="46"/>
  <c r="AO43" i="46"/>
  <c r="AN43" i="46"/>
  <c r="AM43" i="46"/>
  <c r="AK43" i="46"/>
  <c r="AI43" i="46"/>
  <c r="AE43" i="46"/>
  <c r="AC43" i="46"/>
  <c r="AA43" i="46"/>
  <c r="AO42" i="46"/>
  <c r="AN42" i="46"/>
  <c r="AI42" i="46"/>
  <c r="AO41" i="46"/>
  <c r="AN41" i="46"/>
  <c r="AI41" i="46"/>
  <c r="AC41" i="46"/>
  <c r="AO40" i="46"/>
  <c r="AN40" i="46"/>
  <c r="AI40" i="46"/>
  <c r="AC40" i="46"/>
  <c r="AO39" i="46"/>
  <c r="AN39" i="46"/>
  <c r="AI39" i="46"/>
  <c r="AO38" i="46"/>
  <c r="AN38" i="46"/>
  <c r="AI38" i="46"/>
  <c r="AO37" i="46"/>
  <c r="AN37" i="46"/>
  <c r="AI37" i="46"/>
  <c r="AO36" i="46"/>
  <c r="AN36" i="46"/>
  <c r="AK36" i="46"/>
  <c r="AG36" i="46"/>
  <c r="AC36" i="46"/>
  <c r="AO35" i="46"/>
  <c r="AN35" i="46"/>
  <c r="AK35" i="46"/>
  <c r="AG35" i="46"/>
  <c r="AC35" i="46"/>
  <c r="Y35" i="46"/>
  <c r="W35" i="46"/>
  <c r="AO34" i="46"/>
  <c r="AN34" i="46"/>
  <c r="AK34" i="46"/>
  <c r="AC34" i="46"/>
  <c r="AO33" i="46"/>
  <c r="AN33" i="46"/>
  <c r="AK33" i="46"/>
  <c r="AO32" i="46"/>
  <c r="AN32" i="46"/>
  <c r="AM32" i="46"/>
  <c r="AO31" i="46"/>
  <c r="AN31" i="46"/>
  <c r="AM31" i="46"/>
  <c r="AO30" i="46"/>
  <c r="AN30" i="46"/>
  <c r="AM30" i="46"/>
  <c r="AG30" i="46"/>
  <c r="AC30" i="46"/>
  <c r="AO29" i="46"/>
  <c r="AN29" i="46"/>
  <c r="AM29" i="46"/>
  <c r="AK29" i="46"/>
  <c r="AO28" i="46"/>
  <c r="AN28" i="46"/>
  <c r="AM28" i="46"/>
  <c r="AK28" i="46"/>
  <c r="AO27" i="46"/>
  <c r="AN27" i="46"/>
  <c r="AM27" i="46"/>
  <c r="AO26" i="46"/>
  <c r="AN26" i="46"/>
  <c r="AM26" i="46"/>
  <c r="AG26" i="46"/>
  <c r="AC26" i="46"/>
  <c r="Y26" i="46"/>
  <c r="W26" i="46"/>
  <c r="AO25" i="46"/>
  <c r="AN25" i="46"/>
  <c r="AM25" i="46"/>
  <c r="AC25" i="46"/>
  <c r="Y25" i="46"/>
  <c r="AO24" i="46"/>
  <c r="AN24" i="46"/>
  <c r="AM24" i="46"/>
  <c r="AO23" i="46"/>
  <c r="AN23" i="46"/>
  <c r="AK23" i="46"/>
  <c r="AO22" i="46"/>
  <c r="AN22" i="46"/>
  <c r="AO21" i="46"/>
  <c r="AN21" i="46"/>
  <c r="AO20" i="46"/>
  <c r="AN20" i="46"/>
  <c r="AO19" i="46"/>
  <c r="AN19" i="46"/>
  <c r="AO18" i="46"/>
  <c r="AN18" i="46"/>
  <c r="AO17" i="46"/>
  <c r="AN17" i="46"/>
  <c r="AO16" i="46"/>
  <c r="AN16" i="46"/>
  <c r="AQ15" i="46"/>
  <c r="AO15" i="46"/>
  <c r="AN15" i="46"/>
  <c r="AK15" i="46"/>
  <c r="AQ14" i="46"/>
  <c r="AO14" i="46"/>
  <c r="AN14" i="46"/>
  <c r="AG14" i="46"/>
  <c r="AC14" i="46"/>
  <c r="Y14" i="46"/>
  <c r="W14" i="46"/>
  <c r="AQ13" i="46"/>
  <c r="AO13" i="46"/>
  <c r="AN13" i="46"/>
  <c r="AQ12" i="46"/>
  <c r="AO12" i="46"/>
  <c r="AN12" i="46"/>
  <c r="AQ11" i="46"/>
  <c r="AO11" i="46"/>
  <c r="AN11" i="46"/>
  <c r="AQ10" i="46"/>
  <c r="AO10" i="46"/>
  <c r="R10" i="46" s="1"/>
  <c r="AN10" i="46"/>
  <c r="Q10" i="46" s="1"/>
  <c r="AM10" i="46"/>
  <c r="AK10" i="46"/>
  <c r="AE10" i="46"/>
  <c r="AC10" i="46"/>
  <c r="AA10" i="46"/>
  <c r="J10" i="46" s="1"/>
  <c r="AQ9" i="46"/>
  <c r="AO9" i="46"/>
  <c r="AN9" i="46"/>
  <c r="AQ8" i="46"/>
  <c r="AO8" i="46"/>
  <c r="AN8" i="46"/>
  <c r="AC8" i="46"/>
  <c r="AQ7" i="46"/>
  <c r="AO7" i="46"/>
  <c r="AN7" i="46"/>
  <c r="Y7" i="46"/>
  <c r="AO6" i="46"/>
  <c r="AN6" i="46"/>
  <c r="AC6" i="46"/>
  <c r="AO5" i="46"/>
  <c r="AN5" i="46"/>
  <c r="W5" i="46"/>
  <c r="AO4" i="46"/>
  <c r="AN4" i="46"/>
  <c r="W4" i="46"/>
  <c r="AO3" i="46"/>
  <c r="AN3" i="46"/>
  <c r="V163" i="45"/>
  <c r="U163" i="45"/>
  <c r="W163" i="45" s="1"/>
  <c r="U162" i="45"/>
  <c r="W161" i="45"/>
  <c r="U161" i="45"/>
  <c r="V161" i="45" s="1"/>
  <c r="W160" i="45"/>
  <c r="V160" i="45"/>
  <c r="F75" i="46" s="1"/>
  <c r="U160" i="45"/>
  <c r="U159" i="45"/>
  <c r="W159" i="45" s="1"/>
  <c r="U158" i="45"/>
  <c r="W157" i="45"/>
  <c r="U157" i="45"/>
  <c r="V157" i="45" s="1"/>
  <c r="F20" i="46" s="1"/>
  <c r="W156" i="45"/>
  <c r="V156" i="45"/>
  <c r="F19" i="46" s="1"/>
  <c r="R19" i="46" s="1"/>
  <c r="U156" i="45"/>
  <c r="U155" i="45"/>
  <c r="W155" i="45" s="1"/>
  <c r="U154" i="45"/>
  <c r="W153" i="45"/>
  <c r="U153" i="45"/>
  <c r="V153" i="45" s="1"/>
  <c r="W152" i="45"/>
  <c r="V152" i="45"/>
  <c r="AQ35" i="46" s="1"/>
  <c r="U152" i="45"/>
  <c r="U151" i="45"/>
  <c r="W151" i="45" s="1"/>
  <c r="U150" i="45"/>
  <c r="W149" i="45"/>
  <c r="U149" i="45"/>
  <c r="V149" i="45" s="1"/>
  <c r="F11" i="46" s="1"/>
  <c r="W148" i="45"/>
  <c r="V148" i="45"/>
  <c r="F10" i="46" s="1"/>
  <c r="U148" i="45"/>
  <c r="U147" i="45"/>
  <c r="W147" i="45" s="1"/>
  <c r="U146" i="45"/>
  <c r="W145" i="45"/>
  <c r="U145" i="45"/>
  <c r="V145" i="45" s="1"/>
  <c r="W144" i="45"/>
  <c r="V144" i="45"/>
  <c r="AQ21" i="46" s="1"/>
  <c r="U144" i="45"/>
  <c r="U143" i="45"/>
  <c r="W143" i="45" s="1"/>
  <c r="U142" i="45"/>
  <c r="W141" i="45"/>
  <c r="U141" i="45"/>
  <c r="V141" i="45" s="1"/>
  <c r="F32" i="46" s="1"/>
  <c r="W140" i="45"/>
  <c r="V140" i="45"/>
  <c r="U140" i="45"/>
  <c r="U139" i="45"/>
  <c r="W139" i="45" s="1"/>
  <c r="U138" i="45"/>
  <c r="W137" i="45"/>
  <c r="U137" i="45"/>
  <c r="V137" i="45" s="1"/>
  <c r="W136" i="45"/>
  <c r="V136" i="45"/>
  <c r="U136" i="45"/>
  <c r="U135" i="45"/>
  <c r="W135" i="45" s="1"/>
  <c r="U134" i="45"/>
  <c r="W133" i="45"/>
  <c r="U133" i="45"/>
  <c r="V133" i="45" s="1"/>
  <c r="W132" i="45"/>
  <c r="V132" i="45"/>
  <c r="U132" i="45"/>
  <c r="U131" i="45"/>
  <c r="W131" i="45" s="1"/>
  <c r="U130" i="45"/>
  <c r="W129" i="45"/>
  <c r="U129" i="45"/>
  <c r="V129" i="45" s="1"/>
  <c r="F72" i="46" s="1"/>
  <c r="W128" i="45"/>
  <c r="V128" i="45"/>
  <c r="AC39" i="46" s="1"/>
  <c r="U128" i="45"/>
  <c r="V127" i="45"/>
  <c r="F23" i="46" s="1"/>
  <c r="U127" i="45"/>
  <c r="W127" i="45" s="1"/>
  <c r="U126" i="45"/>
  <c r="W125" i="45"/>
  <c r="U125" i="45"/>
  <c r="V125" i="45" s="1"/>
  <c r="F21" i="46" s="1"/>
  <c r="W124" i="45"/>
  <c r="V124" i="45"/>
  <c r="U124" i="45"/>
  <c r="V123" i="45"/>
  <c r="U123" i="45"/>
  <c r="W123" i="45" s="1"/>
  <c r="U122" i="45"/>
  <c r="W121" i="45"/>
  <c r="U121" i="45"/>
  <c r="V121" i="45" s="1"/>
  <c r="F94" i="46" s="1"/>
  <c r="W120" i="45"/>
  <c r="V120" i="45"/>
  <c r="F93" i="46" s="1"/>
  <c r="U120" i="45"/>
  <c r="V119" i="45"/>
  <c r="F92" i="46" s="1"/>
  <c r="U119" i="45"/>
  <c r="W119" i="45" s="1"/>
  <c r="U118" i="45"/>
  <c r="W117" i="45"/>
  <c r="U117" i="45"/>
  <c r="V117" i="45" s="1"/>
  <c r="F90" i="46" s="1"/>
  <c r="W116" i="45"/>
  <c r="V116" i="45"/>
  <c r="U116" i="45"/>
  <c r="V115" i="45"/>
  <c r="U115" i="45"/>
  <c r="W115" i="45" s="1"/>
  <c r="U114" i="45"/>
  <c r="W113" i="45"/>
  <c r="U113" i="45"/>
  <c r="V113" i="45" s="1"/>
  <c r="W112" i="45"/>
  <c r="V112" i="45"/>
  <c r="U112" i="45"/>
  <c r="V111" i="45"/>
  <c r="F85" i="46" s="1"/>
  <c r="U111" i="45"/>
  <c r="W111" i="45" s="1"/>
  <c r="U110" i="45"/>
  <c r="U109" i="45"/>
  <c r="W108" i="45"/>
  <c r="V108" i="45"/>
  <c r="U108" i="45"/>
  <c r="V107" i="45"/>
  <c r="F82" i="46" s="1"/>
  <c r="U107" i="45"/>
  <c r="W107" i="45" s="1"/>
  <c r="U106" i="45"/>
  <c r="U105" i="45"/>
  <c r="V105" i="45" s="1"/>
  <c r="W104" i="45"/>
  <c r="V104" i="45"/>
  <c r="U104" i="45"/>
  <c r="W103" i="45"/>
  <c r="U103" i="45"/>
  <c r="V103" i="45" s="1"/>
  <c r="F80" i="46" s="1"/>
  <c r="V102" i="45"/>
  <c r="F79" i="46" s="1"/>
  <c r="U102" i="45"/>
  <c r="W102" i="45" s="1"/>
  <c r="U101" i="45"/>
  <c r="W100" i="45"/>
  <c r="V100" i="45"/>
  <c r="U100" i="45"/>
  <c r="W99" i="45"/>
  <c r="V99" i="45"/>
  <c r="U99" i="45"/>
  <c r="U98" i="45"/>
  <c r="W97" i="45"/>
  <c r="U97" i="45"/>
  <c r="V97" i="45" s="1"/>
  <c r="W96" i="45"/>
  <c r="V96" i="45"/>
  <c r="F29" i="46" s="1"/>
  <c r="U96" i="45"/>
  <c r="W95" i="45"/>
  <c r="U95" i="45"/>
  <c r="V95" i="45" s="1"/>
  <c r="U94" i="45"/>
  <c r="W94" i="45" s="1"/>
  <c r="U93" i="45"/>
  <c r="W92" i="45"/>
  <c r="V92" i="45"/>
  <c r="U92" i="45"/>
  <c r="W91" i="45"/>
  <c r="V91" i="45"/>
  <c r="U91" i="45"/>
  <c r="U90" i="45"/>
  <c r="W89" i="45"/>
  <c r="U89" i="45"/>
  <c r="V89" i="45" s="1"/>
  <c r="W88" i="45"/>
  <c r="V88" i="45"/>
  <c r="U88" i="45"/>
  <c r="W87" i="45"/>
  <c r="U87" i="45"/>
  <c r="V87" i="45" s="1"/>
  <c r="V86" i="45"/>
  <c r="U86" i="45"/>
  <c r="W86" i="45" s="1"/>
  <c r="U85" i="45"/>
  <c r="W84" i="45"/>
  <c r="V84" i="45"/>
  <c r="F53" i="46" s="1"/>
  <c r="U84" i="45"/>
  <c r="U83" i="45"/>
  <c r="W83" i="45" s="1"/>
  <c r="U82" i="45"/>
  <c r="W81" i="45"/>
  <c r="U81" i="45"/>
  <c r="V81" i="45" s="1"/>
  <c r="W80" i="45"/>
  <c r="V80" i="45"/>
  <c r="U80" i="45"/>
  <c r="U79" i="45"/>
  <c r="V79" i="45" s="1"/>
  <c r="V78" i="45"/>
  <c r="U78" i="45"/>
  <c r="W78" i="45" s="1"/>
  <c r="U77" i="45"/>
  <c r="W76" i="45"/>
  <c r="V76" i="45"/>
  <c r="U76" i="45"/>
  <c r="V75" i="45"/>
  <c r="F47" i="46" s="1"/>
  <c r="U75" i="45"/>
  <c r="W75" i="45" s="1"/>
  <c r="U74" i="45"/>
  <c r="U73" i="45"/>
  <c r="V73" i="45" s="1"/>
  <c r="F45" i="46" s="1"/>
  <c r="W72" i="45"/>
  <c r="V72" i="45"/>
  <c r="U72" i="45"/>
  <c r="W71" i="45"/>
  <c r="U71" i="45"/>
  <c r="V71" i="45" s="1"/>
  <c r="F43" i="46" s="1"/>
  <c r="V70" i="45"/>
  <c r="F42" i="46" s="1"/>
  <c r="U70" i="45"/>
  <c r="W70" i="45" s="1"/>
  <c r="U69" i="45"/>
  <c r="W68" i="45"/>
  <c r="V68" i="45"/>
  <c r="U68" i="45"/>
  <c r="W67" i="45"/>
  <c r="V67" i="45"/>
  <c r="F40" i="46" s="1"/>
  <c r="U67" i="45"/>
  <c r="U66" i="45"/>
  <c r="W65" i="45"/>
  <c r="U65" i="45"/>
  <c r="V65" i="45" s="1"/>
  <c r="W64" i="45"/>
  <c r="V64" i="45"/>
  <c r="U64" i="45"/>
  <c r="W63" i="45"/>
  <c r="U63" i="45"/>
  <c r="V63" i="45" s="1"/>
  <c r="U62" i="45"/>
  <c r="W62" i="45" s="1"/>
  <c r="U61" i="45"/>
  <c r="W60" i="45"/>
  <c r="V60" i="45"/>
  <c r="F38" i="46" s="1"/>
  <c r="U60" i="45"/>
  <c r="W59" i="45"/>
  <c r="V59" i="45"/>
  <c r="F108" i="46" s="1"/>
  <c r="U59" i="45"/>
  <c r="U58" i="45"/>
  <c r="W57" i="45"/>
  <c r="U57" i="45"/>
  <c r="V57" i="45" s="1"/>
  <c r="W56" i="45"/>
  <c r="V56" i="45"/>
  <c r="F69" i="46" s="1"/>
  <c r="U56" i="45"/>
  <c r="W55" i="45"/>
  <c r="U55" i="45"/>
  <c r="V55" i="45" s="1"/>
  <c r="V54" i="45"/>
  <c r="F16" i="46" s="1"/>
  <c r="U54" i="45"/>
  <c r="W54" i="45" s="1"/>
  <c r="U53" i="45"/>
  <c r="W52" i="45"/>
  <c r="V52" i="45"/>
  <c r="U52" i="45"/>
  <c r="U51" i="45"/>
  <c r="W51" i="45" s="1"/>
  <c r="U50" i="45"/>
  <c r="W49" i="45"/>
  <c r="U49" i="45"/>
  <c r="V49" i="45" s="1"/>
  <c r="W48" i="45"/>
  <c r="V48" i="45"/>
  <c r="F5" i="46" s="1"/>
  <c r="U48" i="45"/>
  <c r="U47" i="45"/>
  <c r="V47" i="45" s="1"/>
  <c r="F67" i="46" s="1"/>
  <c r="V46" i="45"/>
  <c r="F78" i="46" s="1"/>
  <c r="U46" i="45"/>
  <c r="W46" i="45" s="1"/>
  <c r="U45" i="45"/>
  <c r="W44" i="45"/>
  <c r="V44" i="45"/>
  <c r="U44" i="45"/>
  <c r="V43" i="45"/>
  <c r="F3" i="46" s="1"/>
  <c r="U43" i="45"/>
  <c r="W43" i="45" s="1"/>
  <c r="U42" i="45"/>
  <c r="U41" i="45"/>
  <c r="V41" i="45" s="1"/>
  <c r="W40" i="45"/>
  <c r="V40" i="45"/>
  <c r="F106" i="46" s="1"/>
  <c r="U40" i="45"/>
  <c r="W39" i="45"/>
  <c r="U39" i="45"/>
  <c r="V39" i="45" s="1"/>
  <c r="V38" i="45"/>
  <c r="U38" i="45"/>
  <c r="W38" i="45" s="1"/>
  <c r="U37" i="45"/>
  <c r="W36" i="45"/>
  <c r="V36" i="45"/>
  <c r="U36" i="45"/>
  <c r="W35" i="45"/>
  <c r="V35" i="45"/>
  <c r="U35" i="45"/>
  <c r="U34" i="45"/>
  <c r="W33" i="45"/>
  <c r="U33" i="45"/>
  <c r="V33" i="45" s="1"/>
  <c r="W32" i="45"/>
  <c r="V32" i="45"/>
  <c r="U32" i="45"/>
  <c r="W31" i="45"/>
  <c r="U31" i="45"/>
  <c r="V31" i="45" s="1"/>
  <c r="U30" i="45"/>
  <c r="W30" i="45" s="1"/>
  <c r="U29" i="45"/>
  <c r="W28" i="45"/>
  <c r="V28" i="45"/>
  <c r="U28" i="45"/>
  <c r="W27" i="45"/>
  <c r="V27" i="45"/>
  <c r="U27" i="45"/>
  <c r="U26" i="45"/>
  <c r="W25" i="45"/>
  <c r="U25" i="45"/>
  <c r="V25" i="45" s="1"/>
  <c r="W24" i="45"/>
  <c r="V24" i="45"/>
  <c r="U24" i="45"/>
  <c r="W23" i="45"/>
  <c r="U23" i="45"/>
  <c r="V23" i="45" s="1"/>
  <c r="V22" i="45"/>
  <c r="F96" i="46" s="1"/>
  <c r="U22" i="45"/>
  <c r="W22" i="45" s="1"/>
  <c r="U21" i="45"/>
  <c r="W20" i="45"/>
  <c r="V20" i="45"/>
  <c r="U20" i="45"/>
  <c r="U19" i="45"/>
  <c r="W19" i="45" s="1"/>
  <c r="U18" i="45"/>
  <c r="W17" i="45"/>
  <c r="U17" i="45"/>
  <c r="V17" i="45" s="1"/>
  <c r="W16" i="45"/>
  <c r="V16" i="45"/>
  <c r="U16" i="45"/>
  <c r="U15" i="45"/>
  <c r="V15" i="45" s="1"/>
  <c r="F61" i="46" s="1"/>
  <c r="V14" i="45"/>
  <c r="F37" i="46" s="1"/>
  <c r="U14" i="45"/>
  <c r="W14" i="45" s="1"/>
  <c r="U13" i="45"/>
  <c r="W12" i="45"/>
  <c r="V12" i="45"/>
  <c r="F104" i="46" s="1"/>
  <c r="U12" i="45"/>
  <c r="V11" i="45"/>
  <c r="F59" i="46" s="1"/>
  <c r="U11" i="45"/>
  <c r="W11" i="45" s="1"/>
  <c r="U10" i="45"/>
  <c r="U9" i="45"/>
  <c r="V9" i="45" s="1"/>
  <c r="W8" i="45"/>
  <c r="V8" i="45"/>
  <c r="U8" i="45"/>
  <c r="W7" i="45"/>
  <c r="U7" i="45"/>
  <c r="V7" i="45" s="1"/>
  <c r="V6" i="45"/>
  <c r="F57" i="46" s="1"/>
  <c r="U6" i="45"/>
  <c r="W6" i="45" s="1"/>
  <c r="U5" i="45"/>
  <c r="W4" i="45"/>
  <c r="V4" i="45"/>
  <c r="F55" i="46" s="1"/>
  <c r="U4" i="45"/>
  <c r="W3" i="45"/>
  <c r="V3" i="45"/>
  <c r="F54" i="46" s="1"/>
  <c r="U3" i="45"/>
  <c r="U66" i="44"/>
  <c r="W65" i="44"/>
  <c r="U65" i="44"/>
  <c r="V65" i="44" s="1"/>
  <c r="W64" i="44"/>
  <c r="V64" i="44"/>
  <c r="U64" i="44"/>
  <c r="W63" i="44"/>
  <c r="U63" i="44"/>
  <c r="V63" i="44" s="1"/>
  <c r="U62" i="44"/>
  <c r="W62" i="44" s="1"/>
  <c r="U61" i="44"/>
  <c r="W60" i="44"/>
  <c r="V60" i="44"/>
  <c r="U60" i="44"/>
  <c r="W59" i="44"/>
  <c r="V59" i="44"/>
  <c r="U59" i="44"/>
  <c r="U58" i="44"/>
  <c r="W57" i="44"/>
  <c r="U57" i="44"/>
  <c r="V57" i="44" s="1"/>
  <c r="W56" i="44"/>
  <c r="V56" i="44"/>
  <c r="U56" i="44"/>
  <c r="W55" i="44"/>
  <c r="U55" i="44"/>
  <c r="V55" i="44" s="1"/>
  <c r="V54" i="44"/>
  <c r="U54" i="44"/>
  <c r="W54" i="44" s="1"/>
  <c r="U53" i="44"/>
  <c r="W52" i="44"/>
  <c r="V52" i="44"/>
  <c r="U52" i="44"/>
  <c r="U51" i="44"/>
  <c r="W51" i="44" s="1"/>
  <c r="U50" i="44"/>
  <c r="W49" i="44"/>
  <c r="U49" i="44"/>
  <c r="V49" i="44" s="1"/>
  <c r="W48" i="44"/>
  <c r="V48" i="44"/>
  <c r="U48" i="44"/>
  <c r="U47" i="44"/>
  <c r="V47" i="44" s="1"/>
  <c r="V46" i="44"/>
  <c r="U46" i="44"/>
  <c r="W46" i="44" s="1"/>
  <c r="U45" i="44"/>
  <c r="W44" i="44"/>
  <c r="V44" i="44"/>
  <c r="U44" i="44"/>
  <c r="V43" i="44"/>
  <c r="U43" i="44"/>
  <c r="W43" i="44" s="1"/>
  <c r="U42" i="44"/>
  <c r="U41" i="44"/>
  <c r="V41" i="44" s="1"/>
  <c r="W40" i="44"/>
  <c r="V40" i="44"/>
  <c r="U40" i="44"/>
  <c r="W39" i="44"/>
  <c r="U39" i="44"/>
  <c r="V39" i="44" s="1"/>
  <c r="V38" i="44"/>
  <c r="U38" i="44"/>
  <c r="W38" i="44" s="1"/>
  <c r="U37" i="44"/>
  <c r="W36" i="44"/>
  <c r="V36" i="44"/>
  <c r="U36" i="44"/>
  <c r="W35" i="44"/>
  <c r="V35" i="44"/>
  <c r="U35" i="44"/>
  <c r="U34" i="44"/>
  <c r="W33" i="44"/>
  <c r="U33" i="44"/>
  <c r="V33" i="44" s="1"/>
  <c r="W32" i="44"/>
  <c r="V32" i="44"/>
  <c r="U32" i="44"/>
  <c r="W31" i="44"/>
  <c r="U31" i="44"/>
  <c r="V31" i="44" s="1"/>
  <c r="U30" i="44"/>
  <c r="W30" i="44" s="1"/>
  <c r="U29" i="44"/>
  <c r="W28" i="44"/>
  <c r="V28" i="44"/>
  <c r="U28" i="44"/>
  <c r="W27" i="44"/>
  <c r="V27" i="44"/>
  <c r="U27" i="44"/>
  <c r="U26" i="44"/>
  <c r="W25" i="44"/>
  <c r="U25" i="44"/>
  <c r="V25" i="44" s="1"/>
  <c r="W24" i="44"/>
  <c r="V24" i="44"/>
  <c r="U24" i="44"/>
  <c r="W23" i="44"/>
  <c r="U23" i="44"/>
  <c r="V23" i="44" s="1"/>
  <c r="V22" i="44"/>
  <c r="U22" i="44"/>
  <c r="W22" i="44" s="1"/>
  <c r="U21" i="44"/>
  <c r="W20" i="44"/>
  <c r="V20" i="44"/>
  <c r="U20" i="44"/>
  <c r="U19" i="44"/>
  <c r="W19" i="44" s="1"/>
  <c r="U18" i="44"/>
  <c r="W17" i="44"/>
  <c r="U17" i="44"/>
  <c r="V17" i="44" s="1"/>
  <c r="W16" i="44"/>
  <c r="V16" i="44"/>
  <c r="U16" i="44"/>
  <c r="U15" i="44"/>
  <c r="V15" i="44" s="1"/>
  <c r="V14" i="44"/>
  <c r="U14" i="44"/>
  <c r="W14" i="44" s="1"/>
  <c r="U13" i="44"/>
  <c r="W12" i="44"/>
  <c r="V12" i="44"/>
  <c r="U12" i="44"/>
  <c r="V11" i="44"/>
  <c r="U11" i="44"/>
  <c r="W11" i="44" s="1"/>
  <c r="U10" i="44"/>
  <c r="U9" i="44"/>
  <c r="V9" i="44" s="1"/>
  <c r="W8" i="44"/>
  <c r="V8" i="44"/>
  <c r="U8" i="44"/>
  <c r="W7" i="44"/>
  <c r="U7" i="44"/>
  <c r="V7" i="44" s="1"/>
  <c r="V6" i="44"/>
  <c r="U6" i="44"/>
  <c r="W6" i="44" s="1"/>
  <c r="U5" i="44"/>
  <c r="W4" i="44"/>
  <c r="V4" i="44"/>
  <c r="U4" i="44"/>
  <c r="W3" i="44"/>
  <c r="V3" i="44"/>
  <c r="U3" i="44"/>
  <c r="T82" i="43"/>
  <c r="V81" i="43"/>
  <c r="T81" i="43"/>
  <c r="U81" i="43" s="1"/>
  <c r="V80" i="43"/>
  <c r="U80" i="43"/>
  <c r="T80" i="43"/>
  <c r="V79" i="43"/>
  <c r="T79" i="43"/>
  <c r="U79" i="43" s="1"/>
  <c r="T78" i="43"/>
  <c r="V78" i="43" s="1"/>
  <c r="T77" i="43"/>
  <c r="V76" i="43"/>
  <c r="U76" i="43"/>
  <c r="T76" i="43"/>
  <c r="V75" i="43"/>
  <c r="U75" i="43"/>
  <c r="T75" i="43"/>
  <c r="T74" i="43"/>
  <c r="V73" i="43"/>
  <c r="T73" i="43"/>
  <c r="U73" i="43" s="1"/>
  <c r="V72" i="43"/>
  <c r="U72" i="43"/>
  <c r="T72" i="43"/>
  <c r="V71" i="43"/>
  <c r="T71" i="43"/>
  <c r="U71" i="43" s="1"/>
  <c r="U70" i="43"/>
  <c r="T70" i="43"/>
  <c r="V70" i="43" s="1"/>
  <c r="T69" i="43"/>
  <c r="V68" i="43"/>
  <c r="U68" i="43"/>
  <c r="T68" i="43"/>
  <c r="T67" i="43"/>
  <c r="V67" i="43" s="1"/>
  <c r="T66" i="43"/>
  <c r="V65" i="43"/>
  <c r="T65" i="43"/>
  <c r="U65" i="43" s="1"/>
  <c r="V64" i="43"/>
  <c r="U64" i="43"/>
  <c r="T64" i="43"/>
  <c r="T63" i="43"/>
  <c r="U63" i="43" s="1"/>
  <c r="U62" i="43"/>
  <c r="T62" i="43"/>
  <c r="V62" i="43" s="1"/>
  <c r="T61" i="43"/>
  <c r="V60" i="43"/>
  <c r="U60" i="43"/>
  <c r="T60" i="43"/>
  <c r="U59" i="43"/>
  <c r="T59" i="43"/>
  <c r="V59" i="43" s="1"/>
  <c r="T58" i="43"/>
  <c r="T57" i="43"/>
  <c r="U57" i="43" s="1"/>
  <c r="V56" i="43"/>
  <c r="U56" i="43"/>
  <c r="T56" i="43"/>
  <c r="V55" i="43"/>
  <c r="T55" i="43"/>
  <c r="U55" i="43" s="1"/>
  <c r="U54" i="43"/>
  <c r="T54" i="43"/>
  <c r="V54" i="43" s="1"/>
  <c r="T53" i="43"/>
  <c r="V52" i="43"/>
  <c r="U52" i="43"/>
  <c r="T52" i="43"/>
  <c r="V51" i="43"/>
  <c r="U51" i="43"/>
  <c r="T51" i="43"/>
  <c r="T50" i="43"/>
  <c r="V49" i="43"/>
  <c r="T49" i="43"/>
  <c r="U49" i="43" s="1"/>
  <c r="V48" i="43"/>
  <c r="U48" i="43"/>
  <c r="T48" i="43"/>
  <c r="V47" i="43"/>
  <c r="T47" i="43"/>
  <c r="U47" i="43" s="1"/>
  <c r="T46" i="43"/>
  <c r="V46" i="43" s="1"/>
  <c r="T45" i="43"/>
  <c r="V44" i="43"/>
  <c r="U44" i="43"/>
  <c r="T44" i="43"/>
  <c r="V43" i="43"/>
  <c r="U43" i="43"/>
  <c r="T43" i="43"/>
  <c r="T42" i="43"/>
  <c r="V41" i="43"/>
  <c r="T41" i="43"/>
  <c r="U41" i="43" s="1"/>
  <c r="V40" i="43"/>
  <c r="U40" i="43"/>
  <c r="T40" i="43"/>
  <c r="V39" i="43"/>
  <c r="T39" i="43"/>
  <c r="U39" i="43" s="1"/>
  <c r="U38" i="43"/>
  <c r="T38" i="43"/>
  <c r="V38" i="43" s="1"/>
  <c r="T37" i="43"/>
  <c r="V36" i="43"/>
  <c r="U36" i="43"/>
  <c r="T36" i="43"/>
  <c r="T35" i="43"/>
  <c r="V35" i="43" s="1"/>
  <c r="T34" i="43"/>
  <c r="V33" i="43"/>
  <c r="T33" i="43"/>
  <c r="U33" i="43" s="1"/>
  <c r="V32" i="43"/>
  <c r="U32" i="43"/>
  <c r="T32" i="43"/>
  <c r="T31" i="43"/>
  <c r="U31" i="43" s="1"/>
  <c r="U30" i="43"/>
  <c r="T30" i="43"/>
  <c r="V30" i="43" s="1"/>
  <c r="T29" i="43"/>
  <c r="V28" i="43"/>
  <c r="U28" i="43"/>
  <c r="T28" i="43"/>
  <c r="U27" i="43"/>
  <c r="T27" i="43"/>
  <c r="V27" i="43" s="1"/>
  <c r="T26" i="43"/>
  <c r="T25" i="43"/>
  <c r="U25" i="43" s="1"/>
  <c r="V24" i="43"/>
  <c r="U24" i="43"/>
  <c r="T24" i="43"/>
  <c r="V23" i="43"/>
  <c r="T23" i="43"/>
  <c r="U23" i="43" s="1"/>
  <c r="U22" i="43"/>
  <c r="T22" i="43"/>
  <c r="V22" i="43" s="1"/>
  <c r="T21" i="43"/>
  <c r="V20" i="43"/>
  <c r="U20" i="43"/>
  <c r="T20" i="43"/>
  <c r="V19" i="43"/>
  <c r="U19" i="43"/>
  <c r="T19" i="43"/>
  <c r="T18" i="43"/>
  <c r="V17" i="43"/>
  <c r="T17" i="43"/>
  <c r="U17" i="43" s="1"/>
  <c r="V16" i="43"/>
  <c r="U16" i="43"/>
  <c r="T16" i="43"/>
  <c r="V15" i="43"/>
  <c r="T15" i="43"/>
  <c r="U15" i="43" s="1"/>
  <c r="T14" i="43"/>
  <c r="V14" i="43" s="1"/>
  <c r="T13" i="43"/>
  <c r="V12" i="43"/>
  <c r="U12" i="43"/>
  <c r="T12" i="43"/>
  <c r="V11" i="43"/>
  <c r="U11" i="43"/>
  <c r="T11" i="43"/>
  <c r="T10" i="43"/>
  <c r="V9" i="43"/>
  <c r="T9" i="43"/>
  <c r="U9" i="43" s="1"/>
  <c r="V8" i="43"/>
  <c r="U8" i="43"/>
  <c r="T8" i="43"/>
  <c r="V7" i="43"/>
  <c r="T7" i="43"/>
  <c r="U7" i="43" s="1"/>
  <c r="U6" i="43"/>
  <c r="T6" i="43"/>
  <c r="V6" i="43" s="1"/>
  <c r="T5" i="43"/>
  <c r="V4" i="43"/>
  <c r="U4" i="43"/>
  <c r="T4" i="43"/>
  <c r="T3" i="43"/>
  <c r="V3" i="43" s="1"/>
  <c r="T19" i="42"/>
  <c r="V18" i="42"/>
  <c r="T18" i="42"/>
  <c r="U18" i="42" s="1"/>
  <c r="V17" i="42"/>
  <c r="U17" i="42"/>
  <c r="T17" i="42"/>
  <c r="T16" i="42"/>
  <c r="U16" i="42" s="1"/>
  <c r="U15" i="42"/>
  <c r="T15" i="42"/>
  <c r="V15" i="42" s="1"/>
  <c r="T14" i="42"/>
  <c r="V13" i="42"/>
  <c r="U13" i="42"/>
  <c r="T13" i="42"/>
  <c r="U12" i="42"/>
  <c r="T12" i="42"/>
  <c r="V12" i="42" s="1"/>
  <c r="T11" i="42"/>
  <c r="T10" i="42"/>
  <c r="U10" i="42" s="1"/>
  <c r="V9" i="42"/>
  <c r="U9" i="42"/>
  <c r="T9" i="42"/>
  <c r="V8" i="42"/>
  <c r="T8" i="42"/>
  <c r="U8" i="42" s="1"/>
  <c r="U7" i="42"/>
  <c r="T7" i="42"/>
  <c r="V7" i="42" s="1"/>
  <c r="T6" i="42"/>
  <c r="V5" i="42"/>
  <c r="U5" i="42"/>
  <c r="T5" i="42"/>
  <c r="V4" i="42"/>
  <c r="U4" i="42"/>
  <c r="T4" i="42"/>
  <c r="T3" i="42"/>
  <c r="Q23" i="41"/>
  <c r="O23" i="41"/>
  <c r="P23" i="41" s="1"/>
  <c r="Q22" i="41"/>
  <c r="P22" i="41"/>
  <c r="O22" i="41"/>
  <c r="Q21" i="41"/>
  <c r="O21" i="41"/>
  <c r="P21" i="41" s="1"/>
  <c r="O20" i="41"/>
  <c r="Q20" i="41" s="1"/>
  <c r="O19" i="41"/>
  <c r="Q18" i="41"/>
  <c r="P18" i="41"/>
  <c r="O18" i="41"/>
  <c r="Q17" i="41"/>
  <c r="P17" i="41"/>
  <c r="O17" i="41"/>
  <c r="P16" i="41"/>
  <c r="O16" i="41"/>
  <c r="Q16" i="41" s="1"/>
  <c r="Q15" i="41"/>
  <c r="O15" i="41"/>
  <c r="P15" i="41" s="1"/>
  <c r="Q14" i="41"/>
  <c r="P14" i="41"/>
  <c r="O14" i="41"/>
  <c r="P13" i="41"/>
  <c r="O13" i="41"/>
  <c r="Q13" i="41" s="1"/>
  <c r="P12" i="41"/>
  <c r="O12" i="41"/>
  <c r="Q12" i="41" s="1"/>
  <c r="Q11" i="41"/>
  <c r="O11" i="41"/>
  <c r="P11" i="41" s="1"/>
  <c r="Q10" i="41"/>
  <c r="P10" i="41"/>
  <c r="O10" i="41"/>
  <c r="Q9" i="41"/>
  <c r="P9" i="41"/>
  <c r="O9" i="41"/>
  <c r="P8" i="41"/>
  <c r="O8" i="41"/>
  <c r="Q8" i="41" s="1"/>
  <c r="Q7" i="41"/>
  <c r="O7" i="41"/>
  <c r="P7" i="41" s="1"/>
  <c r="Q6" i="41"/>
  <c r="P6" i="41"/>
  <c r="O6" i="41"/>
  <c r="P5" i="41"/>
  <c r="O5" i="41"/>
  <c r="Q5" i="41" s="1"/>
  <c r="P4" i="41"/>
  <c r="O4" i="41"/>
  <c r="Q4" i="41" s="1"/>
  <c r="Q3" i="41"/>
  <c r="O3" i="41"/>
  <c r="P3" i="41" s="1"/>
  <c r="N3" i="39"/>
  <c r="M3" i="39"/>
  <c r="N7" i="38"/>
  <c r="M7" i="38"/>
  <c r="N6" i="38"/>
  <c r="M6" i="38"/>
  <c r="N5" i="38"/>
  <c r="M5" i="38"/>
  <c r="N4" i="38"/>
  <c r="M4" i="38"/>
  <c r="N3" i="38"/>
  <c r="M3" i="38"/>
  <c r="N8" i="37"/>
  <c r="M8" i="37"/>
  <c r="N7" i="37"/>
  <c r="M7" i="37"/>
  <c r="N6" i="37"/>
  <c r="M6" i="37"/>
  <c r="N5" i="37"/>
  <c r="M5" i="37"/>
  <c r="N4" i="37"/>
  <c r="M4" i="37"/>
  <c r="N3" i="37"/>
  <c r="M3" i="37"/>
  <c r="N34" i="36"/>
  <c r="M34" i="36"/>
  <c r="N33" i="36"/>
  <c r="M33" i="36"/>
  <c r="N32" i="36"/>
  <c r="M32" i="36"/>
  <c r="N31" i="36"/>
  <c r="M31" i="36"/>
  <c r="N30" i="36"/>
  <c r="M30" i="36"/>
  <c r="N29" i="36"/>
  <c r="M29" i="36"/>
  <c r="N28" i="36"/>
  <c r="M28" i="36"/>
  <c r="N27" i="36"/>
  <c r="M27" i="36"/>
  <c r="N26" i="36"/>
  <c r="M26" i="36"/>
  <c r="N25" i="36"/>
  <c r="M25" i="36"/>
  <c r="N24" i="36"/>
  <c r="M24" i="36"/>
  <c r="N23" i="36"/>
  <c r="M23" i="36"/>
  <c r="N22" i="36"/>
  <c r="M22" i="36"/>
  <c r="N21" i="36"/>
  <c r="M21" i="36"/>
  <c r="N20" i="36"/>
  <c r="M20" i="36"/>
  <c r="N19" i="36"/>
  <c r="M19" i="36"/>
  <c r="N18" i="36"/>
  <c r="M18" i="36"/>
  <c r="N17" i="36"/>
  <c r="M17" i="36"/>
  <c r="N16" i="36"/>
  <c r="M16" i="36"/>
  <c r="N15" i="36"/>
  <c r="M15" i="36"/>
  <c r="N14" i="36"/>
  <c r="M14" i="36"/>
  <c r="N13" i="36"/>
  <c r="M13" i="36"/>
  <c r="N12" i="36"/>
  <c r="M12" i="36"/>
  <c r="N11" i="36"/>
  <c r="M11" i="36"/>
  <c r="N10" i="36"/>
  <c r="M10" i="36"/>
  <c r="N9" i="36"/>
  <c r="M9" i="36"/>
  <c r="N8" i="36"/>
  <c r="M8" i="36"/>
  <c r="N7" i="36"/>
  <c r="M7" i="36"/>
  <c r="N6" i="36"/>
  <c r="M6" i="36"/>
  <c r="N5" i="36"/>
  <c r="M5" i="36"/>
  <c r="N4" i="36"/>
  <c r="M4" i="36"/>
  <c r="N3" i="36"/>
  <c r="M3" i="36"/>
  <c r="N6" i="35"/>
  <c r="M6" i="35"/>
  <c r="N5" i="35"/>
  <c r="M5" i="35"/>
  <c r="N4" i="35"/>
  <c r="M4" i="35"/>
  <c r="N3" i="35"/>
  <c r="M3" i="35"/>
  <c r="N36" i="34"/>
  <c r="M36" i="34"/>
  <c r="N35" i="34"/>
  <c r="M35" i="34"/>
  <c r="N34" i="34"/>
  <c r="M34" i="34"/>
  <c r="N33" i="34"/>
  <c r="M33" i="34"/>
  <c r="N32" i="34"/>
  <c r="M32" i="34"/>
  <c r="N31" i="34"/>
  <c r="M31" i="34"/>
  <c r="N30" i="34"/>
  <c r="M30" i="34"/>
  <c r="N29" i="34"/>
  <c r="M29" i="34"/>
  <c r="N28" i="34"/>
  <c r="M28" i="34"/>
  <c r="N27" i="34"/>
  <c r="M27" i="34"/>
  <c r="N26" i="34"/>
  <c r="M26" i="34"/>
  <c r="N25" i="34"/>
  <c r="M25" i="34"/>
  <c r="N24" i="34"/>
  <c r="M24" i="34"/>
  <c r="N23" i="34"/>
  <c r="M23" i="34"/>
  <c r="N22" i="34"/>
  <c r="M22" i="34"/>
  <c r="N21" i="34"/>
  <c r="M21" i="34"/>
  <c r="N20" i="34"/>
  <c r="M20" i="34"/>
  <c r="N19" i="34"/>
  <c r="M19" i="34"/>
  <c r="N18" i="34"/>
  <c r="M18" i="34"/>
  <c r="N17" i="34"/>
  <c r="M17" i="34"/>
  <c r="N16" i="34"/>
  <c r="M16" i="34"/>
  <c r="N15" i="34"/>
  <c r="M15" i="34"/>
  <c r="N14" i="34"/>
  <c r="M14" i="34"/>
  <c r="N13" i="34"/>
  <c r="M13" i="34"/>
  <c r="N12" i="34"/>
  <c r="M12" i="34"/>
  <c r="N11" i="34"/>
  <c r="M11" i="34"/>
  <c r="N10" i="34"/>
  <c r="M10" i="34"/>
  <c r="N9" i="34"/>
  <c r="M9" i="34"/>
  <c r="N8" i="34"/>
  <c r="M8" i="34"/>
  <c r="N7" i="34"/>
  <c r="M7" i="34"/>
  <c r="N6" i="34"/>
  <c r="M6" i="34"/>
  <c r="N5" i="34"/>
  <c r="M5" i="34"/>
  <c r="N4" i="34"/>
  <c r="M4" i="34"/>
  <c r="N3" i="34"/>
  <c r="M3" i="34"/>
  <c r="N4" i="33"/>
  <c r="M4" i="33"/>
  <c r="N3" i="33"/>
  <c r="M3" i="33"/>
  <c r="N6" i="32"/>
  <c r="M6" i="32"/>
  <c r="N5" i="32"/>
  <c r="M5" i="32"/>
  <c r="N4" i="32"/>
  <c r="M4" i="32"/>
  <c r="N3" i="32"/>
  <c r="M3" i="32"/>
  <c r="N52" i="31"/>
  <c r="M52" i="31"/>
  <c r="N51" i="31"/>
  <c r="M51" i="31"/>
  <c r="N50" i="31"/>
  <c r="M50" i="31"/>
  <c r="N49" i="31"/>
  <c r="M49" i="31"/>
  <c r="N48" i="31"/>
  <c r="M48" i="31"/>
  <c r="N47" i="31"/>
  <c r="M47" i="31"/>
  <c r="N46" i="31"/>
  <c r="M46" i="31"/>
  <c r="N45" i="31"/>
  <c r="M45" i="31"/>
  <c r="N44" i="31"/>
  <c r="M44" i="31"/>
  <c r="N43" i="31"/>
  <c r="M43" i="31"/>
  <c r="N42" i="31"/>
  <c r="M42" i="31"/>
  <c r="N41" i="31"/>
  <c r="M41" i="31"/>
  <c r="N40" i="31"/>
  <c r="M40" i="31"/>
  <c r="N39" i="31"/>
  <c r="M39" i="31"/>
  <c r="N38" i="31"/>
  <c r="M38" i="31"/>
  <c r="N37" i="31"/>
  <c r="M37" i="31"/>
  <c r="N36" i="31"/>
  <c r="M36" i="31"/>
  <c r="N35" i="31"/>
  <c r="M35" i="31"/>
  <c r="N34" i="31"/>
  <c r="M34" i="31"/>
  <c r="N33" i="31"/>
  <c r="M33" i="31"/>
  <c r="N32" i="31"/>
  <c r="M32" i="31"/>
  <c r="N31" i="31"/>
  <c r="M31" i="31"/>
  <c r="N30" i="31"/>
  <c r="M30" i="31"/>
  <c r="N29" i="31"/>
  <c r="M29" i="31"/>
  <c r="N28" i="31"/>
  <c r="M28" i="31"/>
  <c r="N27" i="31"/>
  <c r="M27" i="31"/>
  <c r="N26" i="31"/>
  <c r="M26" i="31"/>
  <c r="N25" i="31"/>
  <c r="M25" i="31"/>
  <c r="N24" i="31"/>
  <c r="M24" i="31"/>
  <c r="N23" i="31"/>
  <c r="M23" i="31"/>
  <c r="N22" i="31"/>
  <c r="M22" i="31"/>
  <c r="N21" i="31"/>
  <c r="M21" i="31"/>
  <c r="N20" i="31"/>
  <c r="M20" i="31"/>
  <c r="N19" i="31"/>
  <c r="M19" i="31"/>
  <c r="N18" i="31"/>
  <c r="M18" i="31"/>
  <c r="N17" i="31"/>
  <c r="M17" i="31"/>
  <c r="N16" i="31"/>
  <c r="M16" i="31"/>
  <c r="N15" i="31"/>
  <c r="M15" i="31"/>
  <c r="N14" i="31"/>
  <c r="M14" i="31"/>
  <c r="N13" i="31"/>
  <c r="M13" i="31"/>
  <c r="N12" i="31"/>
  <c r="M12" i="31"/>
  <c r="N11" i="31"/>
  <c r="M11" i="31"/>
  <c r="N10" i="31"/>
  <c r="M10" i="31"/>
  <c r="N9" i="31"/>
  <c r="M9" i="31"/>
  <c r="N8" i="31"/>
  <c r="M8" i="31"/>
  <c r="N7" i="31"/>
  <c r="M7" i="31"/>
  <c r="N6" i="31"/>
  <c r="M6" i="31"/>
  <c r="N5" i="31"/>
  <c r="M5" i="31"/>
  <c r="N4" i="31"/>
  <c r="M4" i="31"/>
  <c r="N3" i="31"/>
  <c r="M3" i="31"/>
  <c r="N95" i="30"/>
  <c r="M95" i="30"/>
  <c r="N94" i="30"/>
  <c r="M94" i="30"/>
  <c r="N93" i="30"/>
  <c r="M93" i="30"/>
  <c r="N92" i="30"/>
  <c r="M92" i="30"/>
  <c r="N91" i="30"/>
  <c r="M91" i="30"/>
  <c r="N90" i="30"/>
  <c r="M90" i="30"/>
  <c r="N89" i="30"/>
  <c r="M89" i="30"/>
  <c r="N88" i="30"/>
  <c r="M88" i="30"/>
  <c r="N87" i="30"/>
  <c r="M87" i="30"/>
  <c r="N86" i="30"/>
  <c r="M86" i="30"/>
  <c r="N85" i="30"/>
  <c r="M85" i="30"/>
  <c r="N84" i="30"/>
  <c r="M84" i="30"/>
  <c r="N83" i="30"/>
  <c r="M83" i="30"/>
  <c r="N82" i="30"/>
  <c r="M82" i="30"/>
  <c r="N81" i="30"/>
  <c r="M81" i="30"/>
  <c r="N80" i="30"/>
  <c r="M80" i="30"/>
  <c r="N79" i="30"/>
  <c r="M79" i="30"/>
  <c r="N78" i="30"/>
  <c r="M78" i="30"/>
  <c r="N77" i="30"/>
  <c r="M77" i="30"/>
  <c r="N76" i="30"/>
  <c r="M76" i="30"/>
  <c r="N75" i="30"/>
  <c r="M75" i="30"/>
  <c r="N74" i="30"/>
  <c r="M74" i="30"/>
  <c r="N73" i="30"/>
  <c r="M73" i="30"/>
  <c r="N72" i="30"/>
  <c r="M72" i="30"/>
  <c r="N71" i="30"/>
  <c r="M71" i="30"/>
  <c r="N70" i="30"/>
  <c r="M70" i="30"/>
  <c r="N69" i="30"/>
  <c r="M69" i="30"/>
  <c r="N68" i="30"/>
  <c r="M68" i="30"/>
  <c r="N67" i="30"/>
  <c r="M67" i="30"/>
  <c r="N66" i="30"/>
  <c r="M66" i="30"/>
  <c r="N65" i="30"/>
  <c r="M65" i="30"/>
  <c r="N64" i="30"/>
  <c r="M64" i="30"/>
  <c r="N63" i="30"/>
  <c r="M63" i="30"/>
  <c r="N62" i="30"/>
  <c r="M62" i="30"/>
  <c r="N61" i="30"/>
  <c r="M61" i="30"/>
  <c r="N60" i="30"/>
  <c r="M60" i="30"/>
  <c r="N59" i="30"/>
  <c r="M59" i="30"/>
  <c r="N58" i="30"/>
  <c r="M58" i="30"/>
  <c r="N57" i="30"/>
  <c r="M57" i="30"/>
  <c r="N56" i="30"/>
  <c r="M56" i="30"/>
  <c r="N55" i="30"/>
  <c r="M55" i="30"/>
  <c r="N54" i="30"/>
  <c r="M54" i="30"/>
  <c r="N53" i="30"/>
  <c r="M53" i="30"/>
  <c r="N52" i="30"/>
  <c r="M52" i="30"/>
  <c r="N51" i="30"/>
  <c r="M51" i="30"/>
  <c r="N50" i="30"/>
  <c r="M50" i="30"/>
  <c r="N49" i="30"/>
  <c r="M49" i="30"/>
  <c r="N48" i="30"/>
  <c r="M48" i="30"/>
  <c r="N47" i="30"/>
  <c r="M47" i="30"/>
  <c r="N46" i="30"/>
  <c r="M46" i="30"/>
  <c r="N45" i="30"/>
  <c r="M45" i="30"/>
  <c r="N44" i="30"/>
  <c r="M44" i="30"/>
  <c r="N43" i="30"/>
  <c r="M43" i="30"/>
  <c r="N42" i="30"/>
  <c r="M42" i="30"/>
  <c r="N41" i="30"/>
  <c r="M41" i="30"/>
  <c r="N40" i="30"/>
  <c r="M40" i="30"/>
  <c r="N39" i="30"/>
  <c r="M39" i="30"/>
  <c r="N38" i="30"/>
  <c r="M38" i="30"/>
  <c r="N37" i="30"/>
  <c r="M37" i="30"/>
  <c r="N36" i="30"/>
  <c r="M36" i="30"/>
  <c r="N35" i="30"/>
  <c r="M35" i="30"/>
  <c r="N34" i="30"/>
  <c r="M34" i="30"/>
  <c r="N33" i="30"/>
  <c r="M33" i="30"/>
  <c r="N32" i="30"/>
  <c r="M32" i="30"/>
  <c r="N31" i="30"/>
  <c r="M31" i="30"/>
  <c r="N30" i="30"/>
  <c r="M30" i="30"/>
  <c r="N29" i="30"/>
  <c r="M29" i="30"/>
  <c r="N28" i="30"/>
  <c r="M28" i="30"/>
  <c r="N27" i="30"/>
  <c r="M27" i="30"/>
  <c r="N26" i="30"/>
  <c r="M26" i="30"/>
  <c r="N25" i="30"/>
  <c r="M25" i="30"/>
  <c r="N24" i="30"/>
  <c r="M24" i="30"/>
  <c r="N23" i="30"/>
  <c r="M23" i="30"/>
  <c r="N22" i="30"/>
  <c r="M22" i="30"/>
  <c r="N21" i="30"/>
  <c r="M21" i="30"/>
  <c r="N20" i="30"/>
  <c r="M20" i="30"/>
  <c r="N19" i="30"/>
  <c r="M19" i="30"/>
  <c r="N18" i="30"/>
  <c r="M18" i="30"/>
  <c r="N17" i="30"/>
  <c r="M17" i="30"/>
  <c r="N16" i="30"/>
  <c r="M16" i="30"/>
  <c r="N15" i="30"/>
  <c r="M15" i="30"/>
  <c r="N14" i="30"/>
  <c r="M14" i="30"/>
  <c r="N13" i="30"/>
  <c r="M13" i="30"/>
  <c r="N12" i="30"/>
  <c r="M12" i="30"/>
  <c r="N11" i="30"/>
  <c r="M11" i="30"/>
  <c r="N10" i="30"/>
  <c r="M10" i="30"/>
  <c r="N9" i="30"/>
  <c r="M9" i="30"/>
  <c r="N8" i="30"/>
  <c r="M8" i="30"/>
  <c r="N7" i="30"/>
  <c r="M7" i="30"/>
  <c r="N6" i="30"/>
  <c r="M6" i="30"/>
  <c r="N5" i="30"/>
  <c r="M5" i="30"/>
  <c r="N4" i="30"/>
  <c r="M4" i="30"/>
  <c r="N3" i="30"/>
  <c r="M3" i="30"/>
  <c r="N5" i="29"/>
  <c r="M5" i="29"/>
  <c r="N4" i="29"/>
  <c r="M4" i="29"/>
  <c r="N3" i="29"/>
  <c r="M3" i="29"/>
  <c r="N10" i="28"/>
  <c r="M10" i="28"/>
  <c r="N9" i="28"/>
  <c r="M9" i="28"/>
  <c r="N8" i="28"/>
  <c r="M8" i="28"/>
  <c r="N7" i="28"/>
  <c r="M7" i="28"/>
  <c r="N6" i="28"/>
  <c r="M6" i="28"/>
  <c r="N5" i="28"/>
  <c r="M5" i="28"/>
  <c r="N4" i="28"/>
  <c r="M4" i="28"/>
  <c r="N3" i="28"/>
  <c r="M3" i="28"/>
  <c r="N30" i="27"/>
  <c r="M30" i="27"/>
  <c r="N29" i="27"/>
  <c r="M29" i="27"/>
  <c r="N28" i="27"/>
  <c r="M28" i="27"/>
  <c r="N27" i="27"/>
  <c r="M27" i="27"/>
  <c r="N26" i="27"/>
  <c r="M26" i="27"/>
  <c r="N25" i="27"/>
  <c r="M25" i="27"/>
  <c r="N24" i="27"/>
  <c r="M24" i="27"/>
  <c r="N23" i="27"/>
  <c r="M23" i="27"/>
  <c r="N22" i="27"/>
  <c r="M22" i="27"/>
  <c r="N21" i="27"/>
  <c r="M21" i="27"/>
  <c r="N20" i="27"/>
  <c r="M20" i="27"/>
  <c r="N19" i="27"/>
  <c r="M19" i="27"/>
  <c r="N18" i="27"/>
  <c r="M18" i="27"/>
  <c r="N17" i="27"/>
  <c r="M17" i="27"/>
  <c r="N16" i="27"/>
  <c r="M16" i="27"/>
  <c r="N15" i="27"/>
  <c r="M15" i="27"/>
  <c r="N14" i="27"/>
  <c r="M14" i="27"/>
  <c r="N13" i="27"/>
  <c r="M13" i="27"/>
  <c r="N12" i="27"/>
  <c r="M12" i="27"/>
  <c r="N11" i="27"/>
  <c r="M11" i="27"/>
  <c r="N10" i="27"/>
  <c r="M10" i="27"/>
  <c r="N9" i="27"/>
  <c r="M9" i="27"/>
  <c r="N8" i="27"/>
  <c r="M8" i="27"/>
  <c r="N7" i="27"/>
  <c r="M7" i="27"/>
  <c r="N6" i="27"/>
  <c r="M6" i="27"/>
  <c r="N5" i="27"/>
  <c r="M5" i="27"/>
  <c r="N4" i="27"/>
  <c r="M4" i="27"/>
  <c r="N3" i="27"/>
  <c r="M3" i="27"/>
  <c r="N29" i="26"/>
  <c r="M29" i="26"/>
  <c r="N28" i="26"/>
  <c r="M28" i="26"/>
  <c r="N27" i="26"/>
  <c r="M27" i="26"/>
  <c r="N26" i="26"/>
  <c r="M26" i="26"/>
  <c r="N25" i="26"/>
  <c r="M25" i="26"/>
  <c r="N24" i="26"/>
  <c r="M24" i="26"/>
  <c r="N23" i="26"/>
  <c r="M23" i="26"/>
  <c r="N22" i="26"/>
  <c r="M22" i="26"/>
  <c r="N21" i="26"/>
  <c r="M21" i="26"/>
  <c r="N20" i="26"/>
  <c r="M20" i="26"/>
  <c r="N19" i="26"/>
  <c r="M19" i="26"/>
  <c r="N18" i="26"/>
  <c r="M18" i="26"/>
  <c r="N17" i="26"/>
  <c r="M17" i="26"/>
  <c r="N16" i="26"/>
  <c r="M16" i="26"/>
  <c r="N15" i="26"/>
  <c r="M15" i="26"/>
  <c r="N14" i="26"/>
  <c r="M14" i="26"/>
  <c r="N13" i="26"/>
  <c r="M13" i="26"/>
  <c r="N12" i="26"/>
  <c r="M12" i="26"/>
  <c r="N11" i="26"/>
  <c r="M11" i="26"/>
  <c r="N10" i="26"/>
  <c r="M10" i="26"/>
  <c r="N9" i="26"/>
  <c r="M9" i="26"/>
  <c r="N8" i="26"/>
  <c r="M8" i="26"/>
  <c r="N7" i="26"/>
  <c r="M7" i="26"/>
  <c r="N6" i="26"/>
  <c r="M6" i="26"/>
  <c r="N5" i="26"/>
  <c r="M5" i="26"/>
  <c r="N4" i="26"/>
  <c r="M4" i="26"/>
  <c r="N3" i="26"/>
  <c r="M3" i="26"/>
  <c r="N5" i="25"/>
  <c r="M5" i="25"/>
  <c r="N4" i="25"/>
  <c r="M4" i="25"/>
  <c r="N3" i="25"/>
  <c r="M3" i="25"/>
  <c r="N17" i="24"/>
  <c r="M17" i="24"/>
  <c r="N16" i="24"/>
  <c r="M16" i="24"/>
  <c r="N15" i="24"/>
  <c r="M15" i="24"/>
  <c r="N14" i="24"/>
  <c r="M14" i="24"/>
  <c r="N13" i="24"/>
  <c r="M13" i="24"/>
  <c r="N12" i="24"/>
  <c r="M12" i="24"/>
  <c r="N11" i="24"/>
  <c r="M11" i="24"/>
  <c r="N10" i="24"/>
  <c r="M10" i="24"/>
  <c r="N9" i="24"/>
  <c r="M9" i="24"/>
  <c r="N8" i="24"/>
  <c r="M8" i="24"/>
  <c r="N7" i="24"/>
  <c r="M7" i="24"/>
  <c r="N6" i="24"/>
  <c r="M6" i="24"/>
  <c r="N5" i="24"/>
  <c r="M5" i="24"/>
  <c r="N4" i="24"/>
  <c r="M4" i="24"/>
  <c r="N3" i="24"/>
  <c r="M3" i="24"/>
  <c r="N23" i="23"/>
  <c r="M23" i="23"/>
  <c r="N22" i="23"/>
  <c r="M22" i="23"/>
  <c r="N21" i="23"/>
  <c r="M21" i="23"/>
  <c r="N20" i="23"/>
  <c r="M20" i="23"/>
  <c r="N19" i="23"/>
  <c r="M19" i="23"/>
  <c r="N18" i="23"/>
  <c r="M18" i="23"/>
  <c r="N17" i="23"/>
  <c r="M17" i="23"/>
  <c r="N16" i="23"/>
  <c r="M16" i="23"/>
  <c r="N15" i="23"/>
  <c r="M15" i="23"/>
  <c r="N14" i="23"/>
  <c r="M14" i="23"/>
  <c r="N13" i="23"/>
  <c r="M13" i="23"/>
  <c r="N12" i="23"/>
  <c r="M12" i="23"/>
  <c r="N11" i="23"/>
  <c r="M11" i="23"/>
  <c r="N10" i="23"/>
  <c r="M10" i="23"/>
  <c r="N9" i="23"/>
  <c r="M9" i="23"/>
  <c r="N8" i="23"/>
  <c r="M8" i="23"/>
  <c r="N7" i="23"/>
  <c r="M7" i="23"/>
  <c r="N6" i="23"/>
  <c r="M6" i="23"/>
  <c r="N5" i="23"/>
  <c r="M5" i="23"/>
  <c r="N4" i="23"/>
  <c r="M4" i="23"/>
  <c r="N3" i="23"/>
  <c r="M3" i="23"/>
  <c r="N6" i="22"/>
  <c r="M6" i="22"/>
  <c r="N5" i="22"/>
  <c r="M5" i="22"/>
  <c r="N4" i="22"/>
  <c r="M4" i="22"/>
  <c r="N3" i="22"/>
  <c r="M3" i="22"/>
  <c r="N39" i="21"/>
  <c r="M39" i="21"/>
  <c r="N38" i="21"/>
  <c r="M38" i="21"/>
  <c r="N37" i="21"/>
  <c r="M37" i="21"/>
  <c r="N36" i="21"/>
  <c r="M36" i="21"/>
  <c r="N35" i="21"/>
  <c r="M35" i="21"/>
  <c r="N34" i="21"/>
  <c r="M34" i="21"/>
  <c r="N33" i="21"/>
  <c r="M33" i="21"/>
  <c r="N32" i="21"/>
  <c r="M32" i="21"/>
  <c r="N31" i="21"/>
  <c r="M31" i="21"/>
  <c r="N30" i="21"/>
  <c r="M30" i="21"/>
  <c r="N29" i="21"/>
  <c r="M29" i="21"/>
  <c r="N28" i="21"/>
  <c r="M28" i="21"/>
  <c r="N27" i="21"/>
  <c r="M27" i="21"/>
  <c r="N26" i="21"/>
  <c r="M26" i="21"/>
  <c r="N25" i="21"/>
  <c r="M25" i="21"/>
  <c r="N24" i="21"/>
  <c r="M24" i="21"/>
  <c r="N23" i="21"/>
  <c r="M23" i="21"/>
  <c r="N22" i="21"/>
  <c r="M22" i="21"/>
  <c r="N21" i="21"/>
  <c r="M21" i="21"/>
  <c r="N20" i="21"/>
  <c r="M20" i="21"/>
  <c r="N19" i="21"/>
  <c r="M19" i="21"/>
  <c r="N18" i="21"/>
  <c r="M18" i="21"/>
  <c r="N17" i="21"/>
  <c r="M17" i="21"/>
  <c r="N16" i="21"/>
  <c r="M16" i="21"/>
  <c r="N15" i="21"/>
  <c r="M15" i="21"/>
  <c r="N14" i="21"/>
  <c r="M14" i="21"/>
  <c r="N13" i="21"/>
  <c r="M13" i="21"/>
  <c r="N12" i="21"/>
  <c r="M12" i="21"/>
  <c r="N11" i="21"/>
  <c r="M11" i="21"/>
  <c r="N10" i="21"/>
  <c r="M10" i="21"/>
  <c r="N9" i="21"/>
  <c r="M9" i="21"/>
  <c r="N8" i="21"/>
  <c r="M8" i="21"/>
  <c r="N7" i="21"/>
  <c r="M7" i="21"/>
  <c r="N6" i="21"/>
  <c r="M6" i="21"/>
  <c r="N5" i="21"/>
  <c r="M5" i="21"/>
  <c r="N4" i="21"/>
  <c r="M4" i="21"/>
  <c r="N3" i="21"/>
  <c r="M3" i="21"/>
  <c r="N60" i="20"/>
  <c r="M60" i="20"/>
  <c r="N59" i="20"/>
  <c r="M59" i="20"/>
  <c r="N58" i="20"/>
  <c r="M58" i="20"/>
  <c r="N57" i="20"/>
  <c r="M57" i="20"/>
  <c r="N56" i="20"/>
  <c r="M56" i="20"/>
  <c r="N55" i="20"/>
  <c r="M55" i="20"/>
  <c r="N54" i="20"/>
  <c r="M54" i="20"/>
  <c r="N53" i="20"/>
  <c r="M53" i="20"/>
  <c r="N52" i="20"/>
  <c r="M52" i="20"/>
  <c r="N51" i="20"/>
  <c r="M51" i="20"/>
  <c r="N50" i="20"/>
  <c r="M50" i="20"/>
  <c r="N49" i="20"/>
  <c r="M49" i="20"/>
  <c r="N48" i="20"/>
  <c r="M48" i="20"/>
  <c r="N47" i="20"/>
  <c r="M47" i="20"/>
  <c r="N46" i="20"/>
  <c r="M46" i="20"/>
  <c r="N45" i="20"/>
  <c r="M45" i="20"/>
  <c r="N44" i="20"/>
  <c r="M44" i="20"/>
  <c r="N43" i="20"/>
  <c r="M43" i="20"/>
  <c r="N42" i="20"/>
  <c r="M42" i="20"/>
  <c r="N41" i="20"/>
  <c r="M41" i="20"/>
  <c r="N40" i="20"/>
  <c r="M40" i="20"/>
  <c r="N39" i="20"/>
  <c r="M39" i="20"/>
  <c r="N38" i="20"/>
  <c r="M38" i="20"/>
  <c r="N37" i="20"/>
  <c r="M37" i="20"/>
  <c r="N36" i="20"/>
  <c r="M36" i="20"/>
  <c r="N35" i="20"/>
  <c r="M35" i="20"/>
  <c r="N34" i="20"/>
  <c r="M34" i="20"/>
  <c r="N33" i="20"/>
  <c r="M33" i="20"/>
  <c r="N32" i="20"/>
  <c r="M32" i="20"/>
  <c r="N31" i="20"/>
  <c r="M31" i="20"/>
  <c r="N30" i="20"/>
  <c r="M30" i="20"/>
  <c r="N29" i="20"/>
  <c r="M29" i="20"/>
  <c r="N28" i="20"/>
  <c r="M28" i="20"/>
  <c r="N27" i="20"/>
  <c r="M27" i="20"/>
  <c r="N26" i="20"/>
  <c r="M26" i="20"/>
  <c r="N25" i="20"/>
  <c r="M25" i="20"/>
  <c r="N24" i="20"/>
  <c r="M24" i="20"/>
  <c r="N23" i="20"/>
  <c r="M23" i="20"/>
  <c r="N22" i="20"/>
  <c r="M22" i="20"/>
  <c r="N21" i="20"/>
  <c r="M21" i="20"/>
  <c r="N20" i="20"/>
  <c r="M20" i="20"/>
  <c r="N19" i="20"/>
  <c r="M19" i="20"/>
  <c r="N18" i="20"/>
  <c r="M18" i="20"/>
  <c r="N17" i="20"/>
  <c r="M17" i="20"/>
  <c r="N16" i="20"/>
  <c r="M16" i="20"/>
  <c r="N15" i="20"/>
  <c r="M15" i="20"/>
  <c r="N14" i="20"/>
  <c r="M14" i="20"/>
  <c r="N13" i="20"/>
  <c r="M13" i="20"/>
  <c r="N12" i="20"/>
  <c r="M12" i="20"/>
  <c r="N11" i="20"/>
  <c r="M11" i="20"/>
  <c r="N10" i="20"/>
  <c r="M10" i="20"/>
  <c r="N9" i="20"/>
  <c r="M9" i="20"/>
  <c r="N8" i="20"/>
  <c r="M8" i="20"/>
  <c r="N7" i="20"/>
  <c r="M7" i="20"/>
  <c r="N6" i="20"/>
  <c r="M6" i="20"/>
  <c r="N5" i="20"/>
  <c r="M5" i="20"/>
  <c r="N4" i="20"/>
  <c r="M4" i="20"/>
  <c r="N3" i="20"/>
  <c r="M3" i="20"/>
  <c r="N6" i="19"/>
  <c r="M6" i="19"/>
  <c r="N5" i="19"/>
  <c r="M5" i="19"/>
  <c r="N4" i="19"/>
  <c r="M4" i="19"/>
  <c r="N3" i="19"/>
  <c r="M3" i="19"/>
  <c r="N4" i="18"/>
  <c r="M4" i="18"/>
  <c r="N3" i="18"/>
  <c r="M3" i="18"/>
  <c r="N444" i="16"/>
  <c r="M444" i="16"/>
  <c r="N443" i="16"/>
  <c r="M443" i="16"/>
  <c r="N442" i="16"/>
  <c r="M442" i="16"/>
  <c r="N441" i="16"/>
  <c r="M441" i="16"/>
  <c r="N440" i="16"/>
  <c r="M440" i="16"/>
  <c r="N439" i="16"/>
  <c r="M439" i="16"/>
  <c r="N438" i="16"/>
  <c r="M438" i="16"/>
  <c r="N437" i="16"/>
  <c r="M437" i="16"/>
  <c r="N436" i="16"/>
  <c r="M436" i="16"/>
  <c r="N435" i="16"/>
  <c r="M435" i="16"/>
  <c r="N434" i="16"/>
  <c r="M434" i="16"/>
  <c r="N433" i="16"/>
  <c r="M433" i="16"/>
  <c r="N432" i="16"/>
  <c r="M432" i="16"/>
  <c r="N431" i="16"/>
  <c r="M431" i="16"/>
  <c r="N430" i="16"/>
  <c r="M430" i="16"/>
  <c r="N429" i="16"/>
  <c r="M429" i="16"/>
  <c r="N428" i="16"/>
  <c r="M428" i="16"/>
  <c r="N427" i="16"/>
  <c r="M427" i="16"/>
  <c r="N426" i="16"/>
  <c r="M426" i="16"/>
  <c r="N425" i="16"/>
  <c r="M425" i="16"/>
  <c r="N424" i="16"/>
  <c r="M424" i="16"/>
  <c r="N423" i="16"/>
  <c r="M423" i="16"/>
  <c r="N422" i="16"/>
  <c r="M422" i="16"/>
  <c r="N421" i="16"/>
  <c r="M421" i="16"/>
  <c r="N420" i="16"/>
  <c r="M420" i="16"/>
  <c r="N419" i="16"/>
  <c r="M419" i="16"/>
  <c r="N418" i="16"/>
  <c r="M418" i="16"/>
  <c r="N417" i="16"/>
  <c r="M417" i="16"/>
  <c r="N416" i="16"/>
  <c r="M416" i="16"/>
  <c r="N415" i="16"/>
  <c r="M415" i="16"/>
  <c r="N414" i="16"/>
  <c r="M414" i="16"/>
  <c r="N413" i="16"/>
  <c r="M413" i="16"/>
  <c r="N412" i="16"/>
  <c r="M412" i="16"/>
  <c r="N411" i="16"/>
  <c r="M411" i="16"/>
  <c r="N410" i="16"/>
  <c r="M410" i="16"/>
  <c r="N409" i="16"/>
  <c r="M409" i="16"/>
  <c r="N408" i="16"/>
  <c r="M408" i="16"/>
  <c r="N407" i="16"/>
  <c r="M407" i="16"/>
  <c r="N406" i="16"/>
  <c r="M406" i="16"/>
  <c r="N405" i="16"/>
  <c r="M405" i="16"/>
  <c r="N404" i="16"/>
  <c r="M404" i="16"/>
  <c r="N403" i="16"/>
  <c r="M403" i="16"/>
  <c r="N402" i="16"/>
  <c r="M402" i="16"/>
  <c r="N401" i="16"/>
  <c r="M401" i="16"/>
  <c r="N400" i="16"/>
  <c r="M400" i="16"/>
  <c r="N399" i="16"/>
  <c r="M399" i="16"/>
  <c r="N398" i="16"/>
  <c r="M398" i="16"/>
  <c r="N397" i="16"/>
  <c r="M397" i="16"/>
  <c r="N396" i="16"/>
  <c r="M396" i="16"/>
  <c r="N395" i="16"/>
  <c r="M395" i="16"/>
  <c r="N394" i="16"/>
  <c r="M394" i="16"/>
  <c r="N393" i="16"/>
  <c r="M393" i="16"/>
  <c r="N392" i="16"/>
  <c r="M392" i="16"/>
  <c r="N391" i="16"/>
  <c r="M391" i="16"/>
  <c r="N390" i="16"/>
  <c r="M390" i="16"/>
  <c r="N389" i="16"/>
  <c r="M389" i="16"/>
  <c r="N388" i="16"/>
  <c r="M388" i="16"/>
  <c r="N387" i="16"/>
  <c r="M387" i="16"/>
  <c r="N386" i="16"/>
  <c r="M386" i="16"/>
  <c r="N385" i="16"/>
  <c r="M385" i="16"/>
  <c r="N384" i="16"/>
  <c r="M384" i="16"/>
  <c r="N383" i="16"/>
  <c r="M383" i="16"/>
  <c r="N382" i="16"/>
  <c r="M382" i="16"/>
  <c r="N381" i="16"/>
  <c r="M381" i="16"/>
  <c r="N380" i="16"/>
  <c r="M380" i="16"/>
  <c r="N379" i="16"/>
  <c r="M379" i="16"/>
  <c r="N378" i="16"/>
  <c r="M378" i="16"/>
  <c r="N377" i="16"/>
  <c r="M377" i="16"/>
  <c r="N376" i="16"/>
  <c r="M376" i="16"/>
  <c r="N375" i="16"/>
  <c r="M375" i="16"/>
  <c r="N374" i="16"/>
  <c r="M374" i="16"/>
  <c r="N373" i="16"/>
  <c r="M373" i="16"/>
  <c r="N372" i="16"/>
  <c r="M372" i="16"/>
  <c r="N371" i="16"/>
  <c r="M371" i="16"/>
  <c r="N370" i="16"/>
  <c r="M370" i="16"/>
  <c r="N369" i="16"/>
  <c r="M369" i="16"/>
  <c r="N368" i="16"/>
  <c r="M368" i="16"/>
  <c r="N367" i="16"/>
  <c r="M367" i="16"/>
  <c r="N366" i="16"/>
  <c r="M366" i="16"/>
  <c r="N365" i="16"/>
  <c r="M365" i="16"/>
  <c r="N364" i="16"/>
  <c r="M364" i="16"/>
  <c r="N363" i="16"/>
  <c r="M363" i="16"/>
  <c r="N362" i="16"/>
  <c r="M362" i="16"/>
  <c r="N361" i="16"/>
  <c r="M361" i="16"/>
  <c r="N360" i="16"/>
  <c r="M360" i="16"/>
  <c r="N359" i="16"/>
  <c r="M359" i="16"/>
  <c r="N358" i="16"/>
  <c r="M358" i="16"/>
  <c r="N357" i="16"/>
  <c r="M357" i="16"/>
  <c r="N356" i="16"/>
  <c r="M356" i="16"/>
  <c r="N355" i="16"/>
  <c r="M355" i="16"/>
  <c r="N354" i="16"/>
  <c r="M354" i="16"/>
  <c r="N353" i="16"/>
  <c r="M353" i="16"/>
  <c r="N352" i="16"/>
  <c r="M352" i="16"/>
  <c r="N351" i="16"/>
  <c r="M351" i="16"/>
  <c r="N350" i="16"/>
  <c r="M350" i="16"/>
  <c r="N349" i="16"/>
  <c r="M349" i="16"/>
  <c r="N348" i="16"/>
  <c r="M348" i="16"/>
  <c r="N347" i="16"/>
  <c r="M347" i="16"/>
  <c r="N346" i="16"/>
  <c r="M346" i="16"/>
  <c r="N345" i="16"/>
  <c r="M345" i="16"/>
  <c r="N344" i="16"/>
  <c r="M344" i="16"/>
  <c r="N343" i="16"/>
  <c r="M343" i="16"/>
  <c r="N342" i="16"/>
  <c r="M342" i="16"/>
  <c r="N341" i="16"/>
  <c r="M341" i="16"/>
  <c r="N340" i="16"/>
  <c r="M340" i="16"/>
  <c r="N339" i="16"/>
  <c r="M339" i="16"/>
  <c r="N338" i="16"/>
  <c r="M338" i="16"/>
  <c r="N337" i="16"/>
  <c r="M337" i="16"/>
  <c r="N336" i="16"/>
  <c r="M336" i="16"/>
  <c r="N335" i="16"/>
  <c r="M335" i="16"/>
  <c r="N334" i="16"/>
  <c r="M334" i="16"/>
  <c r="N333" i="16"/>
  <c r="M333" i="16"/>
  <c r="N332" i="16"/>
  <c r="M332" i="16"/>
  <c r="N331" i="16"/>
  <c r="M331" i="16"/>
  <c r="N330" i="16"/>
  <c r="M330" i="16"/>
  <c r="N329" i="16"/>
  <c r="M329" i="16"/>
  <c r="N328" i="16"/>
  <c r="M328" i="16"/>
  <c r="N327" i="16"/>
  <c r="M327" i="16"/>
  <c r="N326" i="16"/>
  <c r="M326" i="16"/>
  <c r="N325" i="16"/>
  <c r="M325" i="16"/>
  <c r="N324" i="16"/>
  <c r="M324" i="16"/>
  <c r="N323" i="16"/>
  <c r="M323" i="16"/>
  <c r="N322" i="16"/>
  <c r="M322" i="16"/>
  <c r="N321" i="16"/>
  <c r="M321" i="16"/>
  <c r="N320" i="16"/>
  <c r="M320" i="16"/>
  <c r="N319" i="16"/>
  <c r="M319" i="16"/>
  <c r="N318" i="16"/>
  <c r="M318" i="16"/>
  <c r="N317" i="16"/>
  <c r="M317" i="16"/>
  <c r="N316" i="16"/>
  <c r="M316" i="16"/>
  <c r="N315" i="16"/>
  <c r="M315" i="16"/>
  <c r="N314" i="16"/>
  <c r="M314" i="16"/>
  <c r="N313" i="16"/>
  <c r="M313" i="16"/>
  <c r="N312" i="16"/>
  <c r="M312" i="16"/>
  <c r="N311" i="16"/>
  <c r="M311" i="16"/>
  <c r="N310" i="16"/>
  <c r="M310" i="16"/>
  <c r="N309" i="16"/>
  <c r="M309" i="16"/>
  <c r="N308" i="16"/>
  <c r="M308" i="16"/>
  <c r="N307" i="16"/>
  <c r="M307" i="16"/>
  <c r="N306" i="16"/>
  <c r="M306" i="16"/>
  <c r="N305" i="16"/>
  <c r="M305" i="16"/>
  <c r="N304" i="16"/>
  <c r="M304" i="16"/>
  <c r="N303" i="16"/>
  <c r="M303" i="16"/>
  <c r="N302" i="16"/>
  <c r="M302" i="16"/>
  <c r="N301" i="16"/>
  <c r="M301" i="16"/>
  <c r="N300" i="16"/>
  <c r="M300" i="16"/>
  <c r="N299" i="16"/>
  <c r="M299" i="16"/>
  <c r="N298" i="16"/>
  <c r="M298" i="16"/>
  <c r="N297" i="16"/>
  <c r="M297" i="16"/>
  <c r="N296" i="16"/>
  <c r="M296" i="16"/>
  <c r="N295" i="16"/>
  <c r="M295" i="16"/>
  <c r="N294" i="16"/>
  <c r="M294" i="16"/>
  <c r="N293" i="16"/>
  <c r="M293" i="16"/>
  <c r="N292" i="16"/>
  <c r="M292" i="16"/>
  <c r="N291" i="16"/>
  <c r="M291" i="16"/>
  <c r="N290" i="16"/>
  <c r="M290" i="16"/>
  <c r="N289" i="16"/>
  <c r="M289" i="16"/>
  <c r="N288" i="16"/>
  <c r="M288" i="16"/>
  <c r="N287" i="16"/>
  <c r="M287" i="16"/>
  <c r="N286" i="16"/>
  <c r="M286" i="16"/>
  <c r="N285" i="16"/>
  <c r="M285" i="16"/>
  <c r="N284" i="16"/>
  <c r="M284" i="16"/>
  <c r="N283" i="16"/>
  <c r="M283" i="16"/>
  <c r="N282" i="16"/>
  <c r="M282" i="16"/>
  <c r="N281" i="16"/>
  <c r="M281" i="16"/>
  <c r="N280" i="16"/>
  <c r="M280" i="16"/>
  <c r="N279" i="16"/>
  <c r="M279" i="16"/>
  <c r="N278" i="16"/>
  <c r="M278" i="16"/>
  <c r="N277" i="16"/>
  <c r="M277" i="16"/>
  <c r="N276" i="16"/>
  <c r="M276" i="16"/>
  <c r="N275" i="16"/>
  <c r="M275" i="16"/>
  <c r="N274" i="16"/>
  <c r="M274" i="16"/>
  <c r="N273" i="16"/>
  <c r="M273" i="16"/>
  <c r="N272" i="16"/>
  <c r="M272" i="16"/>
  <c r="N271" i="16"/>
  <c r="M271" i="16"/>
  <c r="N270" i="16"/>
  <c r="M270" i="16"/>
  <c r="N269" i="16"/>
  <c r="M269" i="16"/>
  <c r="N268" i="16"/>
  <c r="M268" i="16"/>
  <c r="N267" i="16"/>
  <c r="M267" i="16"/>
  <c r="N266" i="16"/>
  <c r="M266" i="16"/>
  <c r="N265" i="16"/>
  <c r="M265" i="16"/>
  <c r="N264" i="16"/>
  <c r="M264" i="16"/>
  <c r="N263" i="16"/>
  <c r="M263" i="16"/>
  <c r="N262" i="16"/>
  <c r="M262" i="16"/>
  <c r="N261" i="16"/>
  <c r="M261" i="16"/>
  <c r="N260" i="16"/>
  <c r="M260" i="16"/>
  <c r="N259" i="16"/>
  <c r="M259" i="16"/>
  <c r="N258" i="16"/>
  <c r="M258" i="16"/>
  <c r="N257" i="16"/>
  <c r="M257" i="16"/>
  <c r="N256" i="16"/>
  <c r="M256" i="16"/>
  <c r="N255" i="16"/>
  <c r="M255" i="16"/>
  <c r="N254" i="16"/>
  <c r="M254" i="16"/>
  <c r="N253" i="16"/>
  <c r="M253" i="16"/>
  <c r="N252" i="16"/>
  <c r="M252" i="16"/>
  <c r="N251" i="16"/>
  <c r="M251" i="16"/>
  <c r="N250" i="16"/>
  <c r="M250" i="16"/>
  <c r="N249" i="16"/>
  <c r="M249" i="16"/>
  <c r="N248" i="16"/>
  <c r="M248" i="16"/>
  <c r="N247" i="16"/>
  <c r="M247" i="16"/>
  <c r="N246" i="16"/>
  <c r="M246" i="16"/>
  <c r="N245" i="16"/>
  <c r="M245" i="16"/>
  <c r="N244" i="16"/>
  <c r="M244" i="16"/>
  <c r="N243" i="16"/>
  <c r="M243" i="16"/>
  <c r="N242" i="16"/>
  <c r="M242" i="16"/>
  <c r="N241" i="16"/>
  <c r="M241" i="16"/>
  <c r="N240" i="16"/>
  <c r="M240" i="16"/>
  <c r="N239" i="16"/>
  <c r="M239" i="16"/>
  <c r="N238" i="16"/>
  <c r="M238" i="16"/>
  <c r="N237" i="16"/>
  <c r="M237" i="16"/>
  <c r="N236" i="16"/>
  <c r="M236" i="16"/>
  <c r="N235" i="16"/>
  <c r="M235" i="16"/>
  <c r="N234" i="16"/>
  <c r="M234" i="16"/>
  <c r="N233" i="16"/>
  <c r="M233" i="16"/>
  <c r="N232" i="16"/>
  <c r="M232" i="16"/>
  <c r="N231" i="16"/>
  <c r="M231" i="16"/>
  <c r="N230" i="16"/>
  <c r="M230" i="16"/>
  <c r="N229" i="16"/>
  <c r="M229" i="16"/>
  <c r="N228" i="16"/>
  <c r="M228" i="16"/>
  <c r="N227" i="16"/>
  <c r="M227" i="16"/>
  <c r="N226" i="16"/>
  <c r="M226" i="16"/>
  <c r="N225" i="16"/>
  <c r="M225" i="16"/>
  <c r="N224" i="16"/>
  <c r="M224" i="16"/>
  <c r="N223" i="16"/>
  <c r="M223" i="16"/>
  <c r="N222" i="16"/>
  <c r="M222" i="16"/>
  <c r="N221" i="16"/>
  <c r="M221" i="16"/>
  <c r="N220" i="16"/>
  <c r="M220" i="16"/>
  <c r="N219" i="16"/>
  <c r="M219" i="16"/>
  <c r="N218" i="16"/>
  <c r="M218" i="16"/>
  <c r="N217" i="16"/>
  <c r="M217" i="16"/>
  <c r="N216" i="16"/>
  <c r="M216" i="16"/>
  <c r="N215" i="16"/>
  <c r="M215" i="16"/>
  <c r="N214" i="16"/>
  <c r="M214" i="16"/>
  <c r="N213" i="16"/>
  <c r="M213" i="16"/>
  <c r="N212" i="16"/>
  <c r="M212" i="16"/>
  <c r="N211" i="16"/>
  <c r="M211" i="16"/>
  <c r="N210" i="16"/>
  <c r="M210" i="16"/>
  <c r="N209" i="16"/>
  <c r="M209" i="16"/>
  <c r="N208" i="16"/>
  <c r="M208" i="16"/>
  <c r="N207" i="16"/>
  <c r="M207" i="16"/>
  <c r="N206" i="16"/>
  <c r="M206" i="16"/>
  <c r="N205" i="16"/>
  <c r="M205" i="16"/>
  <c r="N204" i="16"/>
  <c r="M204" i="16"/>
  <c r="N203" i="16"/>
  <c r="M203" i="16"/>
  <c r="N202" i="16"/>
  <c r="M202" i="16"/>
  <c r="N201" i="16"/>
  <c r="M201" i="16"/>
  <c r="N200" i="16"/>
  <c r="M200" i="16"/>
  <c r="N199" i="16"/>
  <c r="M199" i="16"/>
  <c r="N198" i="16"/>
  <c r="M198" i="16"/>
  <c r="N197" i="16"/>
  <c r="M197" i="16"/>
  <c r="N196" i="16"/>
  <c r="M196" i="16"/>
  <c r="N195" i="16"/>
  <c r="M195" i="16"/>
  <c r="N194" i="16"/>
  <c r="M194" i="16"/>
  <c r="N193" i="16"/>
  <c r="M193" i="16"/>
  <c r="N192" i="16"/>
  <c r="M192" i="16"/>
  <c r="N191" i="16"/>
  <c r="M191" i="16"/>
  <c r="N190" i="16"/>
  <c r="M190" i="16"/>
  <c r="N189" i="16"/>
  <c r="M189" i="16"/>
  <c r="N188" i="16"/>
  <c r="M188" i="16"/>
  <c r="N187" i="16"/>
  <c r="M187" i="16"/>
  <c r="N186" i="16"/>
  <c r="M186" i="16"/>
  <c r="N185" i="16"/>
  <c r="M185" i="16"/>
  <c r="N184" i="16"/>
  <c r="M184" i="16"/>
  <c r="N183" i="16"/>
  <c r="M183" i="16"/>
  <c r="N182" i="16"/>
  <c r="M182" i="16"/>
  <c r="N181" i="16"/>
  <c r="M181" i="16"/>
  <c r="N180" i="16"/>
  <c r="M180" i="16"/>
  <c r="N179" i="16"/>
  <c r="M179" i="16"/>
  <c r="N178" i="16"/>
  <c r="M178" i="16"/>
  <c r="N177" i="16"/>
  <c r="M177" i="16"/>
  <c r="N176" i="16"/>
  <c r="M176" i="16"/>
  <c r="N175" i="16"/>
  <c r="M175" i="16"/>
  <c r="N174" i="16"/>
  <c r="M174" i="16"/>
  <c r="N173" i="16"/>
  <c r="M173" i="16"/>
  <c r="N172" i="16"/>
  <c r="M172" i="16"/>
  <c r="N171" i="16"/>
  <c r="M171" i="16"/>
  <c r="N170" i="16"/>
  <c r="M170" i="16"/>
  <c r="N169" i="16"/>
  <c r="M169" i="16"/>
  <c r="N168" i="16"/>
  <c r="M168" i="16"/>
  <c r="N167" i="16"/>
  <c r="M167" i="16"/>
  <c r="N166" i="16"/>
  <c r="M166" i="16"/>
  <c r="N165" i="16"/>
  <c r="M165" i="16"/>
  <c r="N164" i="16"/>
  <c r="M164" i="16"/>
  <c r="N163" i="16"/>
  <c r="M163" i="16"/>
  <c r="N162" i="16"/>
  <c r="M162" i="16"/>
  <c r="N161" i="16"/>
  <c r="M161" i="16"/>
  <c r="N160" i="16"/>
  <c r="M160" i="16"/>
  <c r="N159" i="16"/>
  <c r="M159" i="16"/>
  <c r="N158" i="16"/>
  <c r="M158" i="16"/>
  <c r="N157" i="16"/>
  <c r="M157" i="16"/>
  <c r="N156" i="16"/>
  <c r="M156" i="16"/>
  <c r="N155" i="16"/>
  <c r="M155" i="16"/>
  <c r="N154" i="16"/>
  <c r="M154" i="16"/>
  <c r="N153" i="16"/>
  <c r="M153" i="16"/>
  <c r="N152" i="16"/>
  <c r="M152" i="16"/>
  <c r="N151" i="16"/>
  <c r="M151" i="16"/>
  <c r="N150" i="16"/>
  <c r="M150" i="16"/>
  <c r="N149" i="16"/>
  <c r="M149" i="16"/>
  <c r="N148" i="16"/>
  <c r="M148" i="16"/>
  <c r="N147" i="16"/>
  <c r="M147" i="16"/>
  <c r="N146" i="16"/>
  <c r="M146" i="16"/>
  <c r="N145" i="16"/>
  <c r="M145" i="16"/>
  <c r="N144" i="16"/>
  <c r="M144" i="16"/>
  <c r="N143" i="16"/>
  <c r="M143" i="16"/>
  <c r="N142" i="16"/>
  <c r="M142" i="16"/>
  <c r="N141" i="16"/>
  <c r="M141" i="16"/>
  <c r="N140" i="16"/>
  <c r="M140" i="16"/>
  <c r="N139" i="16"/>
  <c r="M139" i="16"/>
  <c r="N138" i="16"/>
  <c r="M138" i="16"/>
  <c r="N137" i="16"/>
  <c r="M137" i="16"/>
  <c r="N136" i="16"/>
  <c r="M136" i="16"/>
  <c r="N135" i="16"/>
  <c r="M135" i="16"/>
  <c r="N134" i="16"/>
  <c r="M134" i="16"/>
  <c r="N133" i="16"/>
  <c r="M133" i="16"/>
  <c r="N132" i="16"/>
  <c r="M132" i="16"/>
  <c r="N131" i="16"/>
  <c r="M131" i="16"/>
  <c r="N130" i="16"/>
  <c r="M130" i="16"/>
  <c r="N129" i="16"/>
  <c r="M129" i="16"/>
  <c r="N128" i="16"/>
  <c r="M128" i="16"/>
  <c r="N127" i="16"/>
  <c r="M127" i="16"/>
  <c r="N126" i="16"/>
  <c r="M126" i="16"/>
  <c r="N125" i="16"/>
  <c r="M125" i="16"/>
  <c r="N124" i="16"/>
  <c r="M124" i="16"/>
  <c r="N123" i="16"/>
  <c r="M123" i="16"/>
  <c r="N122" i="16"/>
  <c r="M122" i="16"/>
  <c r="N121" i="16"/>
  <c r="M121" i="16"/>
  <c r="N120" i="16"/>
  <c r="M120" i="16"/>
  <c r="N119" i="16"/>
  <c r="M119" i="16"/>
  <c r="N118" i="16"/>
  <c r="M118" i="16"/>
  <c r="N117" i="16"/>
  <c r="M117" i="16"/>
  <c r="N116" i="16"/>
  <c r="M116" i="16"/>
  <c r="N115" i="16"/>
  <c r="M115" i="16"/>
  <c r="N114" i="16"/>
  <c r="M114" i="16"/>
  <c r="N113" i="16"/>
  <c r="M113" i="16"/>
  <c r="N112" i="16"/>
  <c r="M112" i="16"/>
  <c r="N111" i="16"/>
  <c r="M111" i="16"/>
  <c r="N110" i="16"/>
  <c r="M110" i="16"/>
  <c r="N109" i="16"/>
  <c r="M109" i="16"/>
  <c r="N108" i="16"/>
  <c r="M108" i="16"/>
  <c r="N107" i="16"/>
  <c r="M107" i="16"/>
  <c r="N106" i="16"/>
  <c r="M106" i="16"/>
  <c r="N105" i="16"/>
  <c r="M105" i="16"/>
  <c r="N104" i="16"/>
  <c r="M104" i="16"/>
  <c r="N103" i="16"/>
  <c r="M103" i="16"/>
  <c r="N102" i="16"/>
  <c r="M102" i="16"/>
  <c r="N101" i="16"/>
  <c r="M101" i="16"/>
  <c r="N100" i="16"/>
  <c r="M100" i="16"/>
  <c r="N99" i="16"/>
  <c r="M99" i="16"/>
  <c r="N98" i="16"/>
  <c r="M98" i="16"/>
  <c r="N97" i="16"/>
  <c r="M97" i="16"/>
  <c r="N96" i="16"/>
  <c r="M96" i="16"/>
  <c r="N95" i="16"/>
  <c r="M95" i="16"/>
  <c r="N94" i="16"/>
  <c r="M94" i="16"/>
  <c r="N93" i="16"/>
  <c r="M93" i="16"/>
  <c r="N92" i="16"/>
  <c r="M92" i="16"/>
  <c r="N91" i="16"/>
  <c r="M91" i="16"/>
  <c r="N90" i="16"/>
  <c r="M90" i="16"/>
  <c r="N89" i="16"/>
  <c r="M89" i="16"/>
  <c r="N88" i="16"/>
  <c r="M88" i="16"/>
  <c r="N87" i="16"/>
  <c r="M87" i="16"/>
  <c r="N86" i="16"/>
  <c r="M86" i="16"/>
  <c r="N85" i="16"/>
  <c r="M85" i="16"/>
  <c r="N84" i="16"/>
  <c r="M84" i="16"/>
  <c r="N83" i="16"/>
  <c r="M83" i="16"/>
  <c r="N82" i="16"/>
  <c r="M82" i="16"/>
  <c r="N81" i="16"/>
  <c r="M81" i="16"/>
  <c r="N80" i="16"/>
  <c r="M80" i="16"/>
  <c r="N79" i="16"/>
  <c r="M79" i="16"/>
  <c r="N78" i="16"/>
  <c r="M78" i="16"/>
  <c r="N77" i="16"/>
  <c r="M77" i="16"/>
  <c r="N76" i="16"/>
  <c r="M76" i="16"/>
  <c r="N75" i="16"/>
  <c r="M75" i="16"/>
  <c r="N74" i="16"/>
  <c r="M74" i="16"/>
  <c r="N73" i="16"/>
  <c r="M73" i="16"/>
  <c r="N72" i="16"/>
  <c r="M72" i="16"/>
  <c r="N71" i="16"/>
  <c r="M71" i="16"/>
  <c r="N70" i="16"/>
  <c r="M70" i="16"/>
  <c r="N69" i="16"/>
  <c r="M69" i="16"/>
  <c r="N68" i="16"/>
  <c r="M68" i="16"/>
  <c r="N67" i="16"/>
  <c r="M67" i="16"/>
  <c r="N66" i="16"/>
  <c r="M66" i="16"/>
  <c r="N65" i="16"/>
  <c r="M65" i="16"/>
  <c r="N64" i="16"/>
  <c r="M64" i="16"/>
  <c r="N63" i="16"/>
  <c r="M63" i="16"/>
  <c r="N62" i="16"/>
  <c r="M62" i="16"/>
  <c r="N61" i="16"/>
  <c r="M61" i="16"/>
  <c r="N60" i="16"/>
  <c r="M60" i="16"/>
  <c r="N59" i="16"/>
  <c r="M59" i="16"/>
  <c r="N58" i="16"/>
  <c r="M58" i="16"/>
  <c r="N57" i="16"/>
  <c r="M57" i="16"/>
  <c r="N56" i="16"/>
  <c r="M56" i="16"/>
  <c r="N55" i="16"/>
  <c r="M55" i="16"/>
  <c r="N54" i="16"/>
  <c r="M54" i="16"/>
  <c r="N53" i="16"/>
  <c r="M53" i="16"/>
  <c r="N52" i="16"/>
  <c r="M52" i="16"/>
  <c r="N51" i="16"/>
  <c r="M51" i="16"/>
  <c r="N50" i="16"/>
  <c r="M50" i="16"/>
  <c r="N49" i="16"/>
  <c r="M49" i="16"/>
  <c r="N48" i="16"/>
  <c r="M48" i="16"/>
  <c r="N47" i="16"/>
  <c r="M47" i="16"/>
  <c r="N46" i="16"/>
  <c r="M46" i="16"/>
  <c r="N45" i="16"/>
  <c r="M45" i="16"/>
  <c r="N44" i="16"/>
  <c r="M44" i="16"/>
  <c r="N43" i="16"/>
  <c r="M43" i="16"/>
  <c r="N42" i="16"/>
  <c r="M42" i="16"/>
  <c r="N41" i="16"/>
  <c r="M41" i="16"/>
  <c r="N40" i="16"/>
  <c r="M40" i="16"/>
  <c r="N39" i="16"/>
  <c r="M39" i="16"/>
  <c r="N38" i="16"/>
  <c r="M38" i="16"/>
  <c r="N37" i="16"/>
  <c r="M37" i="16"/>
  <c r="N36" i="16"/>
  <c r="M36" i="16"/>
  <c r="N35" i="16"/>
  <c r="M35" i="16"/>
  <c r="N34" i="16"/>
  <c r="M34" i="16"/>
  <c r="N33" i="16"/>
  <c r="M33" i="16"/>
  <c r="N32" i="16"/>
  <c r="M32" i="16"/>
  <c r="N31" i="16"/>
  <c r="M31" i="16"/>
  <c r="N30" i="16"/>
  <c r="M30" i="16"/>
  <c r="N29" i="16"/>
  <c r="M29" i="16"/>
  <c r="N28" i="16"/>
  <c r="M28" i="16"/>
  <c r="N27" i="16"/>
  <c r="M27" i="16"/>
  <c r="N26" i="16"/>
  <c r="M26" i="16"/>
  <c r="N25" i="16"/>
  <c r="M25" i="16"/>
  <c r="N24" i="16"/>
  <c r="M24" i="16"/>
  <c r="N23" i="16"/>
  <c r="M23" i="16"/>
  <c r="N22" i="16"/>
  <c r="M22" i="16"/>
  <c r="N21" i="16"/>
  <c r="M21" i="16"/>
  <c r="N20" i="16"/>
  <c r="M20" i="16"/>
  <c r="N19" i="16"/>
  <c r="M19" i="16"/>
  <c r="N18" i="16"/>
  <c r="M18" i="16"/>
  <c r="N17" i="16"/>
  <c r="M17" i="16"/>
  <c r="N16" i="16"/>
  <c r="M16" i="16"/>
  <c r="N15" i="16"/>
  <c r="M15" i="16"/>
  <c r="N14" i="16"/>
  <c r="M14" i="16"/>
  <c r="N13" i="16"/>
  <c r="M13" i="16"/>
  <c r="N12" i="16"/>
  <c r="M12" i="16"/>
  <c r="N11" i="16"/>
  <c r="M11" i="16"/>
  <c r="N10" i="16"/>
  <c r="M10" i="16"/>
  <c r="N9" i="16"/>
  <c r="M9" i="16"/>
  <c r="N8" i="16"/>
  <c r="M8" i="16"/>
  <c r="N7" i="16"/>
  <c r="M7" i="16"/>
  <c r="N6" i="16"/>
  <c r="M6" i="16"/>
  <c r="N5" i="16"/>
  <c r="M5" i="16"/>
  <c r="N4" i="16"/>
  <c r="M4" i="16"/>
  <c r="N3" i="16"/>
  <c r="M3" i="16"/>
  <c r="N98" i="15"/>
  <c r="M98" i="15"/>
  <c r="N97" i="15"/>
  <c r="M97" i="15"/>
  <c r="N96" i="15"/>
  <c r="M96" i="15"/>
  <c r="N95" i="15"/>
  <c r="M95" i="15"/>
  <c r="N94" i="15"/>
  <c r="M94" i="15"/>
  <c r="N93" i="15"/>
  <c r="M93" i="15"/>
  <c r="N92" i="15"/>
  <c r="M92" i="15"/>
  <c r="N91" i="15"/>
  <c r="M91" i="15"/>
  <c r="N90" i="15"/>
  <c r="M90" i="15"/>
  <c r="N89" i="15"/>
  <c r="M89" i="15"/>
  <c r="N88" i="15"/>
  <c r="M88" i="15"/>
  <c r="N87" i="15"/>
  <c r="M87" i="15"/>
  <c r="N86" i="15"/>
  <c r="M86" i="15"/>
  <c r="N85" i="15"/>
  <c r="M85" i="15"/>
  <c r="N84" i="15"/>
  <c r="M84" i="15"/>
  <c r="N83" i="15"/>
  <c r="M83" i="15"/>
  <c r="N82" i="15"/>
  <c r="M82" i="15"/>
  <c r="N81" i="15"/>
  <c r="M81" i="15"/>
  <c r="N80" i="15"/>
  <c r="M80" i="15"/>
  <c r="N79" i="15"/>
  <c r="M79" i="15"/>
  <c r="N78" i="15"/>
  <c r="M78" i="15"/>
  <c r="N77" i="15"/>
  <c r="M77" i="15"/>
  <c r="N76" i="15"/>
  <c r="M76" i="15"/>
  <c r="N75" i="15"/>
  <c r="M75" i="15"/>
  <c r="N74" i="15"/>
  <c r="M74" i="15"/>
  <c r="N73" i="15"/>
  <c r="M73" i="15"/>
  <c r="N72" i="15"/>
  <c r="M72" i="15"/>
  <c r="N71" i="15"/>
  <c r="M71" i="15"/>
  <c r="N70" i="15"/>
  <c r="M70" i="15"/>
  <c r="N69" i="15"/>
  <c r="M69" i="15"/>
  <c r="N68" i="15"/>
  <c r="M68" i="15"/>
  <c r="N67" i="15"/>
  <c r="M67" i="15"/>
  <c r="N66" i="15"/>
  <c r="M66" i="15"/>
  <c r="N65" i="15"/>
  <c r="M65" i="15"/>
  <c r="N64" i="15"/>
  <c r="M64" i="15"/>
  <c r="N63" i="15"/>
  <c r="M63" i="15"/>
  <c r="N62" i="15"/>
  <c r="M62" i="15"/>
  <c r="N61" i="15"/>
  <c r="M61" i="15"/>
  <c r="N60" i="15"/>
  <c r="M60" i="15"/>
  <c r="N59" i="15"/>
  <c r="M59" i="15"/>
  <c r="N58" i="15"/>
  <c r="M58" i="15"/>
  <c r="N57" i="15"/>
  <c r="M57" i="15"/>
  <c r="N56" i="15"/>
  <c r="M56" i="15"/>
  <c r="N55" i="15"/>
  <c r="M55" i="15"/>
  <c r="N54" i="15"/>
  <c r="M54" i="15"/>
  <c r="N53" i="15"/>
  <c r="M53" i="15"/>
  <c r="N52" i="15"/>
  <c r="M52" i="15"/>
  <c r="N51" i="15"/>
  <c r="M51" i="15"/>
  <c r="N50" i="15"/>
  <c r="M50" i="15"/>
  <c r="N49" i="15"/>
  <c r="M49" i="15"/>
  <c r="N48" i="15"/>
  <c r="M48" i="15"/>
  <c r="N47" i="15"/>
  <c r="M47" i="15"/>
  <c r="N46" i="15"/>
  <c r="M46" i="15"/>
  <c r="N45" i="15"/>
  <c r="M45" i="15"/>
  <c r="N44" i="15"/>
  <c r="M44" i="15"/>
  <c r="N43" i="15"/>
  <c r="M43" i="15"/>
  <c r="N42" i="15"/>
  <c r="M42" i="15"/>
  <c r="N41" i="15"/>
  <c r="M41" i="15"/>
  <c r="N40" i="15"/>
  <c r="M40" i="15"/>
  <c r="N39" i="15"/>
  <c r="M39" i="15"/>
  <c r="N38" i="15"/>
  <c r="M38" i="15"/>
  <c r="N37" i="15"/>
  <c r="M37" i="15"/>
  <c r="N36" i="15"/>
  <c r="M36" i="15"/>
  <c r="N35" i="15"/>
  <c r="M35" i="15"/>
  <c r="N34" i="15"/>
  <c r="M34" i="15"/>
  <c r="N33" i="15"/>
  <c r="M33" i="15"/>
  <c r="N32" i="15"/>
  <c r="M32" i="15"/>
  <c r="N31" i="15"/>
  <c r="M31" i="15"/>
  <c r="N30" i="15"/>
  <c r="M30" i="15"/>
  <c r="N29" i="15"/>
  <c r="M29" i="15"/>
  <c r="N28" i="15"/>
  <c r="M28" i="15"/>
  <c r="N27" i="15"/>
  <c r="M27" i="15"/>
  <c r="N26" i="15"/>
  <c r="M26" i="15"/>
  <c r="N25" i="15"/>
  <c r="M25" i="15"/>
  <c r="N24" i="15"/>
  <c r="M24" i="15"/>
  <c r="N23" i="15"/>
  <c r="M23" i="15"/>
  <c r="N22" i="15"/>
  <c r="M22" i="15"/>
  <c r="N21" i="15"/>
  <c r="M21" i="15"/>
  <c r="N20" i="15"/>
  <c r="M20" i="15"/>
  <c r="N19" i="15"/>
  <c r="M19" i="15"/>
  <c r="N18" i="15"/>
  <c r="M18" i="15"/>
  <c r="N17" i="15"/>
  <c r="M17" i="15"/>
  <c r="N16" i="15"/>
  <c r="M16" i="15"/>
  <c r="N15" i="15"/>
  <c r="M15" i="15"/>
  <c r="N14" i="15"/>
  <c r="M14" i="15"/>
  <c r="N13" i="15"/>
  <c r="M13" i="15"/>
  <c r="N12" i="15"/>
  <c r="M12" i="15"/>
  <c r="N11" i="15"/>
  <c r="M11" i="15"/>
  <c r="N10" i="15"/>
  <c r="M10" i="15"/>
  <c r="N9" i="15"/>
  <c r="M9" i="15"/>
  <c r="N8" i="15"/>
  <c r="M8" i="15"/>
  <c r="N7" i="15"/>
  <c r="M7" i="15"/>
  <c r="N6" i="15"/>
  <c r="M6" i="15"/>
  <c r="N5" i="15"/>
  <c r="M5" i="15"/>
  <c r="N4" i="15"/>
  <c r="M4" i="15"/>
  <c r="N3" i="15"/>
  <c r="M3" i="15"/>
  <c r="N354" i="14"/>
  <c r="M354" i="14"/>
  <c r="N353" i="14"/>
  <c r="M353" i="14"/>
  <c r="N352" i="14"/>
  <c r="M352" i="14"/>
  <c r="N351" i="14"/>
  <c r="M351" i="14"/>
  <c r="N350" i="14"/>
  <c r="M350" i="14"/>
  <c r="N349" i="14"/>
  <c r="M349" i="14"/>
  <c r="N347" i="14"/>
  <c r="M347" i="14"/>
  <c r="N346" i="14"/>
  <c r="M346" i="14"/>
  <c r="N345" i="14"/>
  <c r="M345" i="14"/>
  <c r="N344" i="14"/>
  <c r="M344" i="14"/>
  <c r="N342" i="14"/>
  <c r="M342" i="14"/>
  <c r="N341" i="14"/>
  <c r="M341" i="14"/>
  <c r="N340" i="14"/>
  <c r="M340" i="14"/>
  <c r="N339" i="14"/>
  <c r="M339" i="14"/>
  <c r="N338" i="14"/>
  <c r="M338" i="14"/>
  <c r="N337" i="14"/>
  <c r="M337" i="14"/>
  <c r="N336" i="14"/>
  <c r="M336" i="14"/>
  <c r="N335" i="14"/>
  <c r="M335" i="14"/>
  <c r="N334" i="14"/>
  <c r="M334" i="14"/>
  <c r="N333" i="14"/>
  <c r="M333" i="14"/>
  <c r="N332" i="14"/>
  <c r="M332" i="14"/>
  <c r="N331" i="14"/>
  <c r="M331" i="14"/>
  <c r="N330" i="14"/>
  <c r="M330" i="14"/>
  <c r="N329" i="14"/>
  <c r="M329" i="14"/>
  <c r="N328" i="14"/>
  <c r="M328" i="14"/>
  <c r="N327" i="14"/>
  <c r="M327" i="14"/>
  <c r="N326" i="14"/>
  <c r="M326" i="14"/>
  <c r="N325" i="14"/>
  <c r="M325" i="14"/>
  <c r="N322" i="14"/>
  <c r="M322" i="14"/>
  <c r="N321" i="14"/>
  <c r="M321" i="14"/>
  <c r="N320" i="14"/>
  <c r="M320" i="14"/>
  <c r="N319" i="14"/>
  <c r="M319" i="14"/>
  <c r="N318" i="14"/>
  <c r="M318" i="14"/>
  <c r="N317" i="14"/>
  <c r="M317" i="14"/>
  <c r="N316" i="14"/>
  <c r="M316" i="14"/>
  <c r="N315" i="14"/>
  <c r="M315" i="14"/>
  <c r="N314" i="14"/>
  <c r="M314" i="14"/>
  <c r="N313" i="14"/>
  <c r="M313" i="14"/>
  <c r="N312" i="14"/>
  <c r="M312" i="14"/>
  <c r="N311" i="14"/>
  <c r="M311" i="14"/>
  <c r="N310" i="14"/>
  <c r="M310" i="14"/>
  <c r="N309" i="14"/>
  <c r="M309" i="14"/>
  <c r="N308" i="14"/>
  <c r="M308" i="14"/>
  <c r="N307" i="14"/>
  <c r="M307" i="14"/>
  <c r="N306" i="14"/>
  <c r="M306" i="14"/>
  <c r="N305" i="14"/>
  <c r="M305" i="14"/>
  <c r="N304" i="14"/>
  <c r="M304" i="14"/>
  <c r="N303" i="14"/>
  <c r="M303" i="14"/>
  <c r="N302" i="14"/>
  <c r="M302" i="14"/>
  <c r="N301" i="14"/>
  <c r="M301" i="14"/>
  <c r="N300" i="14"/>
  <c r="M300" i="14"/>
  <c r="N299" i="14"/>
  <c r="M299" i="14"/>
  <c r="N298" i="14"/>
  <c r="M298" i="14"/>
  <c r="N297" i="14"/>
  <c r="M297" i="14"/>
  <c r="N296" i="14"/>
  <c r="M296" i="14"/>
  <c r="N295" i="14"/>
  <c r="M295" i="14"/>
  <c r="N294" i="14"/>
  <c r="M294" i="14"/>
  <c r="N293" i="14"/>
  <c r="M293" i="14"/>
  <c r="N292" i="14"/>
  <c r="M292" i="14"/>
  <c r="N291" i="14"/>
  <c r="M291" i="14"/>
  <c r="N290" i="14"/>
  <c r="M290" i="14"/>
  <c r="N289" i="14"/>
  <c r="M289" i="14"/>
  <c r="N288" i="14"/>
  <c r="M288" i="14"/>
  <c r="N287" i="14"/>
  <c r="M287" i="14"/>
  <c r="N286" i="14"/>
  <c r="M286" i="14"/>
  <c r="N285" i="14"/>
  <c r="M285" i="14"/>
  <c r="N284" i="14"/>
  <c r="M284" i="14"/>
  <c r="N283" i="14"/>
  <c r="M283" i="14"/>
  <c r="N282" i="14"/>
  <c r="M282" i="14"/>
  <c r="N281" i="14"/>
  <c r="M281" i="14"/>
  <c r="N280" i="14"/>
  <c r="M280" i="14"/>
  <c r="N279" i="14"/>
  <c r="M279" i="14"/>
  <c r="N278" i="14"/>
  <c r="M278" i="14"/>
  <c r="N277" i="14"/>
  <c r="M277" i="14"/>
  <c r="N276" i="14"/>
  <c r="M276" i="14"/>
  <c r="N275" i="14"/>
  <c r="M275" i="14"/>
  <c r="N274" i="14"/>
  <c r="M274" i="14"/>
  <c r="N273" i="14"/>
  <c r="M273" i="14"/>
  <c r="N272" i="14"/>
  <c r="M272" i="14"/>
  <c r="N271" i="14"/>
  <c r="M271" i="14"/>
  <c r="N270" i="14"/>
  <c r="M270" i="14"/>
  <c r="N269" i="14"/>
  <c r="M269" i="14"/>
  <c r="N268" i="14"/>
  <c r="M268" i="14"/>
  <c r="N267" i="14"/>
  <c r="M267" i="14"/>
  <c r="N266" i="14"/>
  <c r="M266" i="14"/>
  <c r="N265" i="14"/>
  <c r="M265" i="14"/>
  <c r="N264" i="14"/>
  <c r="M264" i="14"/>
  <c r="N263" i="14"/>
  <c r="M263" i="14"/>
  <c r="N262" i="14"/>
  <c r="M262" i="14"/>
  <c r="N261" i="14"/>
  <c r="M261" i="14"/>
  <c r="N260" i="14"/>
  <c r="M260" i="14"/>
  <c r="N259" i="14"/>
  <c r="M259" i="14"/>
  <c r="N258" i="14"/>
  <c r="M258" i="14"/>
  <c r="N257" i="14"/>
  <c r="M257" i="14"/>
  <c r="N256" i="14"/>
  <c r="M256" i="14"/>
  <c r="N255" i="14"/>
  <c r="M255" i="14"/>
  <c r="N254" i="14"/>
  <c r="M254" i="14"/>
  <c r="N253" i="14"/>
  <c r="M253" i="14"/>
  <c r="N252" i="14"/>
  <c r="M252" i="14"/>
  <c r="N251" i="14"/>
  <c r="M251" i="14"/>
  <c r="N250" i="14"/>
  <c r="M250" i="14"/>
  <c r="N249" i="14"/>
  <c r="M249" i="14"/>
  <c r="N248" i="14"/>
  <c r="M248" i="14"/>
  <c r="N247" i="14"/>
  <c r="M247" i="14"/>
  <c r="N246" i="14"/>
  <c r="M246" i="14"/>
  <c r="N245" i="14"/>
  <c r="M245" i="14"/>
  <c r="N244" i="14"/>
  <c r="M244" i="14"/>
  <c r="N243" i="14"/>
  <c r="M243" i="14"/>
  <c r="N242" i="14"/>
  <c r="M242" i="14"/>
  <c r="N241" i="14"/>
  <c r="M241" i="14"/>
  <c r="N240" i="14"/>
  <c r="M240" i="14"/>
  <c r="N239" i="14"/>
  <c r="M239" i="14"/>
  <c r="N238" i="14"/>
  <c r="M238" i="14"/>
  <c r="N237" i="14"/>
  <c r="M237" i="14"/>
  <c r="N236" i="14"/>
  <c r="M236" i="14"/>
  <c r="N235" i="14"/>
  <c r="M235" i="14"/>
  <c r="N234" i="14"/>
  <c r="M234" i="14"/>
  <c r="N233" i="14"/>
  <c r="M233" i="14"/>
  <c r="N232" i="14"/>
  <c r="M232" i="14"/>
  <c r="N231" i="14"/>
  <c r="M231" i="14"/>
  <c r="N230" i="14"/>
  <c r="M230" i="14"/>
  <c r="N229" i="14"/>
  <c r="M229" i="14"/>
  <c r="N228" i="14"/>
  <c r="M228" i="14"/>
  <c r="N227" i="14"/>
  <c r="M227" i="14"/>
  <c r="N226" i="14"/>
  <c r="M226" i="14"/>
  <c r="N225" i="14"/>
  <c r="M225" i="14"/>
  <c r="N224" i="14"/>
  <c r="M224" i="14"/>
  <c r="N223" i="14"/>
  <c r="M223" i="14"/>
  <c r="N222" i="14"/>
  <c r="M222" i="14"/>
  <c r="N221" i="14"/>
  <c r="M221" i="14"/>
  <c r="N220" i="14"/>
  <c r="M220" i="14"/>
  <c r="N219" i="14"/>
  <c r="M219" i="14"/>
  <c r="N218" i="14"/>
  <c r="M218" i="14"/>
  <c r="N217" i="14"/>
  <c r="M217" i="14"/>
  <c r="N216" i="14"/>
  <c r="M216" i="14"/>
  <c r="N215" i="14"/>
  <c r="M215" i="14"/>
  <c r="N214" i="14"/>
  <c r="M214" i="14"/>
  <c r="N213" i="14"/>
  <c r="M213" i="14"/>
  <c r="N212" i="14"/>
  <c r="M212" i="14"/>
  <c r="N211" i="14"/>
  <c r="M211" i="14"/>
  <c r="N210" i="14"/>
  <c r="M210" i="14"/>
  <c r="N209" i="14"/>
  <c r="M209" i="14"/>
  <c r="N208" i="14"/>
  <c r="M208" i="14"/>
  <c r="N207" i="14"/>
  <c r="M207" i="14"/>
  <c r="N206" i="14"/>
  <c r="M206" i="14"/>
  <c r="N205" i="14"/>
  <c r="M205" i="14"/>
  <c r="N204" i="14"/>
  <c r="M204" i="14"/>
  <c r="N203" i="14"/>
  <c r="M203" i="14"/>
  <c r="N202" i="14"/>
  <c r="M202" i="14"/>
  <c r="N201" i="14"/>
  <c r="M201" i="14"/>
  <c r="N200" i="14"/>
  <c r="M200" i="14"/>
  <c r="N199" i="14"/>
  <c r="M199" i="14"/>
  <c r="N198" i="14"/>
  <c r="M198" i="14"/>
  <c r="N197" i="14"/>
  <c r="M197" i="14"/>
  <c r="N196" i="14"/>
  <c r="M196" i="14"/>
  <c r="N195" i="14"/>
  <c r="M195" i="14"/>
  <c r="N194" i="14"/>
  <c r="M194" i="14"/>
  <c r="N193" i="14"/>
  <c r="M193" i="14"/>
  <c r="N192" i="14"/>
  <c r="M192" i="14"/>
  <c r="N191" i="14"/>
  <c r="M191" i="14"/>
  <c r="N190" i="14"/>
  <c r="M190" i="14"/>
  <c r="N189" i="14"/>
  <c r="M189" i="14"/>
  <c r="N188" i="14"/>
  <c r="M188" i="14"/>
  <c r="N187" i="14"/>
  <c r="M187" i="14"/>
  <c r="N186" i="14"/>
  <c r="M186" i="14"/>
  <c r="N185" i="14"/>
  <c r="M185" i="14"/>
  <c r="N184" i="14"/>
  <c r="M184" i="14"/>
  <c r="N183" i="14"/>
  <c r="M183" i="14"/>
  <c r="N182" i="14"/>
  <c r="M182" i="14"/>
  <c r="N181" i="14"/>
  <c r="M181" i="14"/>
  <c r="N180" i="14"/>
  <c r="M180" i="14"/>
  <c r="N179" i="14"/>
  <c r="M179" i="14"/>
  <c r="N178" i="14"/>
  <c r="M178" i="14"/>
  <c r="N177" i="14"/>
  <c r="M177" i="14"/>
  <c r="N176" i="14"/>
  <c r="M176" i="14"/>
  <c r="N175" i="14"/>
  <c r="M175" i="14"/>
  <c r="N174" i="14"/>
  <c r="M174" i="14"/>
  <c r="N173" i="14"/>
  <c r="M173" i="14"/>
  <c r="N172" i="14"/>
  <c r="M172" i="14"/>
  <c r="N171" i="14"/>
  <c r="M171" i="14"/>
  <c r="N170" i="14"/>
  <c r="M170" i="14"/>
  <c r="N169" i="14"/>
  <c r="M169" i="14"/>
  <c r="N168" i="14"/>
  <c r="M168" i="14"/>
  <c r="N167" i="14"/>
  <c r="M167" i="14"/>
  <c r="N166" i="14"/>
  <c r="M166" i="14"/>
  <c r="N165" i="14"/>
  <c r="M165" i="14"/>
  <c r="N164" i="14"/>
  <c r="M164" i="14"/>
  <c r="N163" i="14"/>
  <c r="M163" i="14"/>
  <c r="N162" i="14"/>
  <c r="M162" i="14"/>
  <c r="N161" i="14"/>
  <c r="M161" i="14"/>
  <c r="N160" i="14"/>
  <c r="M160" i="14"/>
  <c r="N159" i="14"/>
  <c r="M159" i="14"/>
  <c r="N158" i="14"/>
  <c r="M158" i="14"/>
  <c r="N157" i="14"/>
  <c r="M157" i="14"/>
  <c r="N156" i="14"/>
  <c r="M156" i="14"/>
  <c r="N155" i="14"/>
  <c r="M155" i="14"/>
  <c r="N154" i="14"/>
  <c r="M154" i="14"/>
  <c r="N153" i="14"/>
  <c r="M153" i="14"/>
  <c r="N152" i="14"/>
  <c r="M152" i="14"/>
  <c r="N151" i="14"/>
  <c r="M151" i="14"/>
  <c r="N150" i="14"/>
  <c r="M150" i="14"/>
  <c r="N149" i="14"/>
  <c r="M149" i="14"/>
  <c r="N148" i="14"/>
  <c r="M148" i="14"/>
  <c r="N147" i="14"/>
  <c r="M147" i="14"/>
  <c r="N146" i="14"/>
  <c r="M146" i="14"/>
  <c r="N145" i="14"/>
  <c r="M145" i="14"/>
  <c r="N144" i="14"/>
  <c r="M144" i="14"/>
  <c r="N142" i="14"/>
  <c r="M142" i="14"/>
  <c r="N141" i="14"/>
  <c r="M141" i="14"/>
  <c r="N140" i="14"/>
  <c r="M140" i="14"/>
  <c r="N139" i="14"/>
  <c r="M139" i="14"/>
  <c r="N138" i="14"/>
  <c r="M138" i="14"/>
  <c r="N137" i="14"/>
  <c r="M137" i="14"/>
  <c r="N136" i="14"/>
  <c r="M136" i="14"/>
  <c r="N135" i="14"/>
  <c r="M135" i="14"/>
  <c r="N134" i="14"/>
  <c r="M134" i="14"/>
  <c r="N133" i="14"/>
  <c r="M133" i="14"/>
  <c r="N132" i="14"/>
  <c r="M132" i="14"/>
  <c r="N131" i="14"/>
  <c r="M131" i="14"/>
  <c r="N130" i="14"/>
  <c r="M130" i="14"/>
  <c r="N129" i="14"/>
  <c r="M129" i="14"/>
  <c r="N128" i="14"/>
  <c r="M128" i="14"/>
  <c r="N127" i="14"/>
  <c r="M127" i="14"/>
  <c r="N126" i="14"/>
  <c r="M126" i="14"/>
  <c r="N125" i="14"/>
  <c r="M125" i="14"/>
  <c r="N124" i="14"/>
  <c r="M124" i="14"/>
  <c r="N123" i="14"/>
  <c r="M123" i="14"/>
  <c r="N122" i="14"/>
  <c r="M122" i="14"/>
  <c r="N121" i="14"/>
  <c r="M121" i="14"/>
  <c r="N120" i="14"/>
  <c r="M120" i="14"/>
  <c r="N119" i="14"/>
  <c r="M119" i="14"/>
  <c r="N118" i="14"/>
  <c r="M118" i="14"/>
  <c r="N117" i="14"/>
  <c r="M117" i="14"/>
  <c r="N116" i="14"/>
  <c r="M116" i="14"/>
  <c r="N115" i="14"/>
  <c r="M115" i="14"/>
  <c r="N114" i="14"/>
  <c r="M114" i="14"/>
  <c r="N113" i="14"/>
  <c r="M113" i="14"/>
  <c r="N112" i="14"/>
  <c r="M112" i="14"/>
  <c r="N111" i="14"/>
  <c r="M111" i="14"/>
  <c r="N110" i="14"/>
  <c r="M110" i="14"/>
  <c r="N109" i="14"/>
  <c r="M109" i="14"/>
  <c r="N108" i="14"/>
  <c r="M108" i="14"/>
  <c r="N107" i="14"/>
  <c r="M107" i="14"/>
  <c r="N106" i="14"/>
  <c r="M106" i="14"/>
  <c r="N105" i="14"/>
  <c r="M105" i="14"/>
  <c r="N104" i="14"/>
  <c r="M104" i="14"/>
  <c r="N103" i="14"/>
  <c r="M103" i="14"/>
  <c r="N102" i="14"/>
  <c r="M102" i="14"/>
  <c r="N101" i="14"/>
  <c r="M101" i="14"/>
  <c r="N100" i="14"/>
  <c r="M100" i="14"/>
  <c r="N99" i="14"/>
  <c r="M99" i="14"/>
  <c r="N98" i="14"/>
  <c r="M98" i="14"/>
  <c r="N97" i="14"/>
  <c r="M97" i="14"/>
  <c r="N96" i="14"/>
  <c r="M96" i="14"/>
  <c r="N95" i="14"/>
  <c r="M95" i="14"/>
  <c r="N94" i="14"/>
  <c r="M94" i="14"/>
  <c r="N93" i="14"/>
  <c r="M93" i="14"/>
  <c r="N92" i="14"/>
  <c r="M92" i="14"/>
  <c r="N91" i="14"/>
  <c r="M91" i="14"/>
  <c r="N90" i="14"/>
  <c r="M90" i="14"/>
  <c r="N89" i="14"/>
  <c r="M89" i="14"/>
  <c r="N88" i="14"/>
  <c r="M88" i="14"/>
  <c r="N87" i="14"/>
  <c r="M87" i="14"/>
  <c r="N86" i="14"/>
  <c r="M86" i="14"/>
  <c r="N85" i="14"/>
  <c r="M85" i="14"/>
  <c r="N84" i="14"/>
  <c r="M84" i="14"/>
  <c r="N83" i="14"/>
  <c r="M83" i="14"/>
  <c r="N82" i="14"/>
  <c r="M82" i="14"/>
  <c r="N81" i="14"/>
  <c r="M81" i="14"/>
  <c r="N80" i="14"/>
  <c r="M80" i="14"/>
  <c r="N79" i="14"/>
  <c r="M79" i="14"/>
  <c r="N78" i="14"/>
  <c r="M78" i="14"/>
  <c r="N77" i="14"/>
  <c r="M77" i="14"/>
  <c r="N76" i="14"/>
  <c r="M76" i="14"/>
  <c r="N75" i="14"/>
  <c r="M75" i="14"/>
  <c r="N74" i="14"/>
  <c r="M74" i="14"/>
  <c r="N73" i="14"/>
  <c r="M73" i="14"/>
  <c r="N72" i="14"/>
  <c r="M72" i="14"/>
  <c r="N71" i="14"/>
  <c r="M71" i="14"/>
  <c r="N70" i="14"/>
  <c r="M70" i="14"/>
  <c r="N69" i="14"/>
  <c r="M69" i="14"/>
  <c r="N68" i="14"/>
  <c r="M68" i="14"/>
  <c r="N67" i="14"/>
  <c r="M67" i="14"/>
  <c r="N66" i="14"/>
  <c r="M66" i="14"/>
  <c r="N65" i="14"/>
  <c r="M65" i="14"/>
  <c r="N64" i="14"/>
  <c r="M64" i="14"/>
  <c r="N63" i="14"/>
  <c r="M63" i="14"/>
  <c r="N62" i="14"/>
  <c r="M62" i="14"/>
  <c r="N61" i="14"/>
  <c r="M61" i="14"/>
  <c r="N60" i="14"/>
  <c r="M60" i="14"/>
  <c r="N59" i="14"/>
  <c r="M59" i="14"/>
  <c r="N58" i="14"/>
  <c r="M58" i="14"/>
  <c r="N57" i="14"/>
  <c r="M57" i="14"/>
  <c r="N56" i="14"/>
  <c r="M56" i="14"/>
  <c r="N55" i="14"/>
  <c r="M55" i="14"/>
  <c r="N54" i="14"/>
  <c r="M54" i="14"/>
  <c r="N53" i="14"/>
  <c r="M53" i="14"/>
  <c r="N52" i="14"/>
  <c r="M52" i="14"/>
  <c r="N51" i="14"/>
  <c r="M51" i="14"/>
  <c r="N50" i="14"/>
  <c r="M50" i="14"/>
  <c r="N49" i="14"/>
  <c r="M49" i="14"/>
  <c r="N48" i="14"/>
  <c r="M48" i="14"/>
  <c r="N47" i="14"/>
  <c r="M47" i="14"/>
  <c r="N46" i="14"/>
  <c r="M46" i="14"/>
  <c r="N45" i="14"/>
  <c r="M45" i="14"/>
  <c r="N44" i="14"/>
  <c r="M44" i="14"/>
  <c r="N43" i="14"/>
  <c r="M43" i="14"/>
  <c r="N42" i="14"/>
  <c r="M42" i="14"/>
  <c r="N41" i="14"/>
  <c r="M41" i="14"/>
  <c r="N40" i="14"/>
  <c r="M40" i="14"/>
  <c r="N39" i="14"/>
  <c r="M39" i="14"/>
  <c r="N38" i="14"/>
  <c r="M38" i="14"/>
  <c r="N37" i="14"/>
  <c r="M37" i="14"/>
  <c r="N36" i="14"/>
  <c r="M36" i="14"/>
  <c r="N35" i="14"/>
  <c r="M35" i="14"/>
  <c r="N34" i="14"/>
  <c r="M34" i="14"/>
  <c r="N33" i="14"/>
  <c r="M33" i="14"/>
  <c r="N32" i="14"/>
  <c r="M32" i="14"/>
  <c r="N31" i="14"/>
  <c r="M31" i="14"/>
  <c r="N30" i="14"/>
  <c r="M30" i="14"/>
  <c r="N29" i="14"/>
  <c r="M29" i="14"/>
  <c r="N28" i="14"/>
  <c r="M28" i="14"/>
  <c r="N27" i="14"/>
  <c r="M27" i="14"/>
  <c r="N26" i="14"/>
  <c r="M26" i="14"/>
  <c r="N25" i="14"/>
  <c r="M25" i="14"/>
  <c r="N24" i="14"/>
  <c r="M24" i="14"/>
  <c r="N23" i="14"/>
  <c r="M23" i="14"/>
  <c r="N22" i="14"/>
  <c r="M22" i="14"/>
  <c r="N21" i="14"/>
  <c r="M21" i="14"/>
  <c r="N20" i="14"/>
  <c r="M20" i="14"/>
  <c r="N19" i="14"/>
  <c r="M19" i="14"/>
  <c r="N18" i="14"/>
  <c r="M18" i="14"/>
  <c r="N17" i="14"/>
  <c r="M17" i="14"/>
  <c r="N16" i="14"/>
  <c r="M16" i="14"/>
  <c r="N15" i="14"/>
  <c r="M15" i="14"/>
  <c r="N14" i="14"/>
  <c r="M14" i="14"/>
  <c r="N13" i="14"/>
  <c r="M13" i="14"/>
  <c r="N12" i="14"/>
  <c r="M12" i="14"/>
  <c r="N11" i="14"/>
  <c r="M11" i="14"/>
  <c r="N10" i="14"/>
  <c r="M10" i="14"/>
  <c r="N9" i="14"/>
  <c r="M9" i="14"/>
  <c r="N8" i="14"/>
  <c r="M8" i="14"/>
  <c r="N7" i="14"/>
  <c r="M7" i="14"/>
  <c r="N6" i="14"/>
  <c r="M6" i="14"/>
  <c r="N5" i="14"/>
  <c r="M5" i="14"/>
  <c r="N4" i="14"/>
  <c r="M4" i="14"/>
  <c r="N3" i="14"/>
  <c r="M3" i="14"/>
  <c r="T44" i="13"/>
  <c r="S44" i="13"/>
  <c r="R44" i="13"/>
  <c r="V44" i="13" s="1"/>
  <c r="Q44" i="13"/>
  <c r="S43" i="13"/>
  <c r="R43" i="13"/>
  <c r="Q43" i="13"/>
  <c r="T43" i="13" s="1"/>
  <c r="T42" i="13"/>
  <c r="S42" i="13"/>
  <c r="R42" i="13"/>
  <c r="V42" i="13" s="1"/>
  <c r="Q42" i="13"/>
  <c r="S41" i="13"/>
  <c r="R41" i="13"/>
  <c r="Q41" i="13"/>
  <c r="T41" i="13" s="1"/>
  <c r="U41" i="13" s="1"/>
  <c r="T40" i="13"/>
  <c r="S40" i="13"/>
  <c r="R40" i="13"/>
  <c r="V40" i="13" s="1"/>
  <c r="Q40" i="13"/>
  <c r="S39" i="13"/>
  <c r="R39" i="13"/>
  <c r="Q39" i="13"/>
  <c r="T39" i="13" s="1"/>
  <c r="U39" i="13" s="1"/>
  <c r="T38" i="13"/>
  <c r="S38" i="13"/>
  <c r="R38" i="13"/>
  <c r="V38" i="13" s="1"/>
  <c r="Q38" i="13"/>
  <c r="S37" i="13"/>
  <c r="R37" i="13"/>
  <c r="V37" i="13" s="1"/>
  <c r="Q37" i="13"/>
  <c r="T37" i="13" s="1"/>
  <c r="T36" i="13"/>
  <c r="S36" i="13"/>
  <c r="R36" i="13"/>
  <c r="V36" i="13" s="1"/>
  <c r="Q36" i="13"/>
  <c r="S35" i="13"/>
  <c r="R35" i="13"/>
  <c r="Q35" i="13"/>
  <c r="T35" i="13" s="1"/>
  <c r="T34" i="13"/>
  <c r="S34" i="13"/>
  <c r="R34" i="13"/>
  <c r="V34" i="13" s="1"/>
  <c r="Q34" i="13"/>
  <c r="S33" i="13"/>
  <c r="R33" i="13"/>
  <c r="Q33" i="13"/>
  <c r="T33" i="13" s="1"/>
  <c r="T32" i="13"/>
  <c r="S32" i="13"/>
  <c r="R32" i="13"/>
  <c r="V32" i="13" s="1"/>
  <c r="Q32" i="13"/>
  <c r="S31" i="13"/>
  <c r="R31" i="13"/>
  <c r="Q31" i="13"/>
  <c r="T31" i="13" s="1"/>
  <c r="T30" i="13"/>
  <c r="S30" i="13"/>
  <c r="R30" i="13"/>
  <c r="V30" i="13" s="1"/>
  <c r="Q30" i="13"/>
  <c r="S29" i="13"/>
  <c r="R29" i="13"/>
  <c r="V29" i="13" s="1"/>
  <c r="Q29" i="13"/>
  <c r="T29" i="13" s="1"/>
  <c r="T28" i="13"/>
  <c r="S28" i="13"/>
  <c r="R28" i="13"/>
  <c r="V28" i="13" s="1"/>
  <c r="Q28" i="13"/>
  <c r="S27" i="13"/>
  <c r="R27" i="13"/>
  <c r="Q27" i="13"/>
  <c r="T27" i="13" s="1"/>
  <c r="T26" i="13"/>
  <c r="S26" i="13"/>
  <c r="R26" i="13"/>
  <c r="V26" i="13" s="1"/>
  <c r="Q26" i="13"/>
  <c r="S25" i="13"/>
  <c r="R25" i="13"/>
  <c r="Q25" i="13"/>
  <c r="T25" i="13" s="1"/>
  <c r="T24" i="13"/>
  <c r="S24" i="13"/>
  <c r="R24" i="13"/>
  <c r="V24" i="13" s="1"/>
  <c r="Q24" i="13"/>
  <c r="S23" i="13"/>
  <c r="R23" i="13"/>
  <c r="Q23" i="13"/>
  <c r="T23" i="13" s="1"/>
  <c r="U23" i="13" s="1"/>
  <c r="T22" i="13"/>
  <c r="S22" i="13"/>
  <c r="R22" i="13"/>
  <c r="V22" i="13" s="1"/>
  <c r="Q22" i="13"/>
  <c r="S21" i="13"/>
  <c r="R21" i="13"/>
  <c r="V21" i="13" s="1"/>
  <c r="Q21" i="13"/>
  <c r="T21" i="13" s="1"/>
  <c r="U21" i="13" s="1"/>
  <c r="T20" i="13"/>
  <c r="S20" i="13"/>
  <c r="R20" i="13"/>
  <c r="V20" i="13" s="1"/>
  <c r="Q20" i="13"/>
  <c r="S19" i="13"/>
  <c r="R19" i="13"/>
  <c r="Q19" i="13"/>
  <c r="T19" i="13" s="1"/>
  <c r="T18" i="13"/>
  <c r="S18" i="13"/>
  <c r="R18" i="13"/>
  <c r="V18" i="13" s="1"/>
  <c r="Q18" i="13"/>
  <c r="S17" i="13"/>
  <c r="R17" i="13"/>
  <c r="Q17" i="13"/>
  <c r="T17" i="13" s="1"/>
  <c r="T16" i="13"/>
  <c r="S16" i="13"/>
  <c r="R16" i="13"/>
  <c r="V16" i="13" s="1"/>
  <c r="Q16" i="13"/>
  <c r="S15" i="13"/>
  <c r="R15" i="13"/>
  <c r="Q15" i="13"/>
  <c r="T15" i="13" s="1"/>
  <c r="T14" i="13"/>
  <c r="S14" i="13"/>
  <c r="R14" i="13"/>
  <c r="V14" i="13" s="1"/>
  <c r="Q14" i="13"/>
  <c r="S13" i="13"/>
  <c r="R13" i="13"/>
  <c r="V13" i="13" s="1"/>
  <c r="Q13" i="13"/>
  <c r="T13" i="13" s="1"/>
  <c r="T12" i="13"/>
  <c r="S12" i="13"/>
  <c r="R12" i="13"/>
  <c r="V12" i="13" s="1"/>
  <c r="Q12" i="13"/>
  <c r="S11" i="13"/>
  <c r="R11" i="13"/>
  <c r="Q11" i="13"/>
  <c r="T11" i="13" s="1"/>
  <c r="T10" i="13"/>
  <c r="S10" i="13"/>
  <c r="R10" i="13"/>
  <c r="V10" i="13" s="1"/>
  <c r="Q10" i="13"/>
  <c r="S9" i="13"/>
  <c r="R9" i="13"/>
  <c r="Q9" i="13"/>
  <c r="T9" i="13" s="1"/>
  <c r="U9" i="13" s="1"/>
  <c r="T8" i="13"/>
  <c r="S8" i="13"/>
  <c r="R8" i="13"/>
  <c r="V8" i="13" s="1"/>
  <c r="Q8" i="13"/>
  <c r="S7" i="13"/>
  <c r="R7" i="13"/>
  <c r="Q7" i="13"/>
  <c r="T7" i="13" s="1"/>
  <c r="T6" i="13"/>
  <c r="S6" i="13"/>
  <c r="R6" i="13"/>
  <c r="V6" i="13" s="1"/>
  <c r="Q6" i="13"/>
  <c r="S5" i="13"/>
  <c r="R5" i="13"/>
  <c r="V5" i="13" s="1"/>
  <c r="Q5" i="13"/>
  <c r="T5" i="13" s="1"/>
  <c r="U5" i="13" s="1"/>
  <c r="T4" i="13"/>
  <c r="S4" i="13"/>
  <c r="R4" i="13"/>
  <c r="V4" i="13" s="1"/>
  <c r="Q4" i="13"/>
  <c r="S3" i="13"/>
  <c r="R3" i="13"/>
  <c r="Q3" i="13"/>
  <c r="T3" i="13" s="1"/>
  <c r="U3" i="13" s="1"/>
  <c r="F14" i="12"/>
  <c r="E14" i="12"/>
  <c r="F13" i="12"/>
  <c r="E13" i="12"/>
  <c r="F12" i="12"/>
  <c r="E12" i="12"/>
  <c r="F11" i="12"/>
  <c r="E11" i="12"/>
  <c r="F10" i="12"/>
  <c r="E10" i="12"/>
  <c r="F9" i="12"/>
  <c r="E9" i="12"/>
  <c r="F8" i="12"/>
  <c r="E8" i="12"/>
  <c r="F7" i="12"/>
  <c r="E7" i="12"/>
  <c r="F6" i="12"/>
  <c r="E6" i="12"/>
  <c r="F5" i="12"/>
  <c r="E5" i="12"/>
  <c r="F4" i="12"/>
  <c r="E4" i="12"/>
  <c r="F3" i="12"/>
  <c r="E3" i="12"/>
  <c r="J9" i="11"/>
  <c r="I9" i="11"/>
  <c r="J8" i="11"/>
  <c r="I8" i="11"/>
  <c r="J7" i="11"/>
  <c r="I7" i="11"/>
  <c r="J6" i="11"/>
  <c r="I6" i="11"/>
  <c r="J5" i="11"/>
  <c r="I5" i="11"/>
  <c r="J4" i="11"/>
  <c r="I4" i="11"/>
  <c r="J3" i="11"/>
  <c r="I3" i="11"/>
  <c r="Q5" i="10"/>
  <c r="P5" i="10"/>
  <c r="Q4" i="10"/>
  <c r="P4" i="10"/>
  <c r="Q3" i="10"/>
  <c r="P3" i="10"/>
  <c r="N44" i="9"/>
  <c r="M44" i="9"/>
  <c r="N43" i="9"/>
  <c r="M43" i="9"/>
  <c r="N42" i="9"/>
  <c r="M42" i="9"/>
  <c r="N41" i="9"/>
  <c r="M41" i="9"/>
  <c r="N40" i="9"/>
  <c r="M40" i="9"/>
  <c r="N39" i="9"/>
  <c r="M39" i="9"/>
  <c r="N38" i="9"/>
  <c r="M38" i="9"/>
  <c r="N37" i="9"/>
  <c r="M37" i="9"/>
  <c r="N36" i="9"/>
  <c r="M36" i="9"/>
  <c r="N35" i="9"/>
  <c r="M35" i="9"/>
  <c r="N34" i="9"/>
  <c r="M34" i="9"/>
  <c r="N33" i="9"/>
  <c r="M33" i="9"/>
  <c r="N32" i="9"/>
  <c r="M32" i="9"/>
  <c r="N31" i="9"/>
  <c r="M31" i="9"/>
  <c r="N30" i="9"/>
  <c r="M30" i="9"/>
  <c r="N29" i="9"/>
  <c r="M29" i="9"/>
  <c r="N28" i="9"/>
  <c r="M28" i="9"/>
  <c r="N27" i="9"/>
  <c r="M27" i="9"/>
  <c r="N26" i="9"/>
  <c r="M26" i="9"/>
  <c r="N25" i="9"/>
  <c r="M25" i="9"/>
  <c r="N24" i="9"/>
  <c r="M24" i="9"/>
  <c r="N23" i="9"/>
  <c r="M23" i="9"/>
  <c r="N22" i="9"/>
  <c r="M22" i="9"/>
  <c r="N21" i="9"/>
  <c r="M21" i="9"/>
  <c r="N20" i="9"/>
  <c r="M20" i="9"/>
  <c r="N19" i="9"/>
  <c r="M19" i="9"/>
  <c r="N18" i="9"/>
  <c r="M18" i="9"/>
  <c r="N17" i="9"/>
  <c r="M17" i="9"/>
  <c r="N16" i="9"/>
  <c r="M16" i="9"/>
  <c r="N15" i="9"/>
  <c r="M15" i="9"/>
  <c r="N14" i="9"/>
  <c r="M14" i="9"/>
  <c r="N13" i="9"/>
  <c r="M13" i="9"/>
  <c r="N12" i="9"/>
  <c r="M12" i="9"/>
  <c r="N11" i="9"/>
  <c r="M11" i="9"/>
  <c r="N10" i="9"/>
  <c r="M10" i="9"/>
  <c r="N9" i="9"/>
  <c r="M9" i="9"/>
  <c r="N8" i="9"/>
  <c r="M8" i="9"/>
  <c r="N7" i="9"/>
  <c r="M7" i="9"/>
  <c r="N6" i="9"/>
  <c r="M6" i="9"/>
  <c r="N5" i="9"/>
  <c r="M5" i="9"/>
  <c r="N4" i="9"/>
  <c r="M4" i="9"/>
  <c r="N3" i="9"/>
  <c r="M3" i="9"/>
  <c r="N7" i="8"/>
  <c r="M7" i="8"/>
  <c r="N6" i="8"/>
  <c r="M6" i="8"/>
  <c r="N5" i="8"/>
  <c r="M5" i="8"/>
  <c r="N4" i="8"/>
  <c r="M4" i="8"/>
  <c r="N3" i="8"/>
  <c r="M3" i="8"/>
  <c r="N158" i="7"/>
  <c r="M158" i="7"/>
  <c r="N157" i="7"/>
  <c r="M157" i="7"/>
  <c r="N156" i="7"/>
  <c r="M156" i="7"/>
  <c r="N155" i="7"/>
  <c r="M155" i="7"/>
  <c r="N154" i="7"/>
  <c r="M154" i="7"/>
  <c r="N153" i="7"/>
  <c r="M153" i="7"/>
  <c r="N152" i="7"/>
  <c r="M152" i="7"/>
  <c r="N151" i="7"/>
  <c r="M151" i="7"/>
  <c r="N150" i="7"/>
  <c r="M150" i="7"/>
  <c r="N149" i="7"/>
  <c r="M149" i="7"/>
  <c r="N148" i="7"/>
  <c r="M148" i="7"/>
  <c r="N147" i="7"/>
  <c r="M147" i="7"/>
  <c r="N146" i="7"/>
  <c r="M146" i="7"/>
  <c r="N145" i="7"/>
  <c r="M145" i="7"/>
  <c r="N144" i="7"/>
  <c r="M144" i="7"/>
  <c r="N143" i="7"/>
  <c r="M143" i="7"/>
  <c r="N142" i="7"/>
  <c r="M142" i="7"/>
  <c r="N141" i="7"/>
  <c r="M141" i="7"/>
  <c r="N140" i="7"/>
  <c r="M140" i="7"/>
  <c r="N139" i="7"/>
  <c r="M139" i="7"/>
  <c r="N138" i="7"/>
  <c r="M138" i="7"/>
  <c r="N137" i="7"/>
  <c r="M137" i="7"/>
  <c r="N136" i="7"/>
  <c r="M136" i="7"/>
  <c r="N135" i="7"/>
  <c r="M135" i="7"/>
  <c r="N134" i="7"/>
  <c r="M134" i="7"/>
  <c r="N133" i="7"/>
  <c r="M133" i="7"/>
  <c r="N132" i="7"/>
  <c r="M132" i="7"/>
  <c r="N131" i="7"/>
  <c r="M131" i="7"/>
  <c r="N130" i="7"/>
  <c r="M130" i="7"/>
  <c r="N129" i="7"/>
  <c r="M129" i="7"/>
  <c r="N128" i="7"/>
  <c r="M128" i="7"/>
  <c r="N127" i="7"/>
  <c r="M127" i="7"/>
  <c r="N126" i="7"/>
  <c r="M126" i="7"/>
  <c r="N125" i="7"/>
  <c r="M125" i="7"/>
  <c r="N124" i="7"/>
  <c r="M124" i="7"/>
  <c r="N123" i="7"/>
  <c r="M123" i="7"/>
  <c r="N122" i="7"/>
  <c r="M122" i="7"/>
  <c r="N121" i="7"/>
  <c r="M121" i="7"/>
  <c r="N120" i="7"/>
  <c r="M120" i="7"/>
  <c r="N119" i="7"/>
  <c r="M119" i="7"/>
  <c r="N118" i="7"/>
  <c r="M118" i="7"/>
  <c r="N117" i="7"/>
  <c r="M117" i="7"/>
  <c r="N116" i="7"/>
  <c r="M116" i="7"/>
  <c r="N115" i="7"/>
  <c r="M115" i="7"/>
  <c r="N114" i="7"/>
  <c r="M114" i="7"/>
  <c r="N113" i="7"/>
  <c r="M113" i="7"/>
  <c r="N112" i="7"/>
  <c r="M112" i="7"/>
  <c r="N111" i="7"/>
  <c r="M111" i="7"/>
  <c r="N110" i="7"/>
  <c r="M110" i="7"/>
  <c r="N109" i="7"/>
  <c r="M109" i="7"/>
  <c r="N108" i="7"/>
  <c r="M108" i="7"/>
  <c r="N107" i="7"/>
  <c r="M107" i="7"/>
  <c r="N106" i="7"/>
  <c r="M106" i="7"/>
  <c r="N105" i="7"/>
  <c r="M105" i="7"/>
  <c r="N104" i="7"/>
  <c r="M104" i="7"/>
  <c r="N103" i="7"/>
  <c r="M103" i="7"/>
  <c r="N102" i="7"/>
  <c r="M102" i="7"/>
  <c r="N101" i="7"/>
  <c r="M101" i="7"/>
  <c r="N100" i="7"/>
  <c r="M100" i="7"/>
  <c r="N99" i="7"/>
  <c r="M99" i="7"/>
  <c r="N98" i="7"/>
  <c r="M98" i="7"/>
  <c r="N97" i="7"/>
  <c r="M97" i="7"/>
  <c r="N96" i="7"/>
  <c r="M96" i="7"/>
  <c r="N95" i="7"/>
  <c r="M95" i="7"/>
  <c r="N94" i="7"/>
  <c r="M94" i="7"/>
  <c r="N93" i="7"/>
  <c r="M93" i="7"/>
  <c r="N92" i="7"/>
  <c r="M92" i="7"/>
  <c r="N91" i="7"/>
  <c r="M91" i="7"/>
  <c r="N90" i="7"/>
  <c r="M90" i="7"/>
  <c r="N89" i="7"/>
  <c r="M89" i="7"/>
  <c r="N88" i="7"/>
  <c r="M88" i="7"/>
  <c r="N87" i="7"/>
  <c r="M87" i="7"/>
  <c r="N86" i="7"/>
  <c r="M86" i="7"/>
  <c r="N85" i="7"/>
  <c r="M85" i="7"/>
  <c r="N84" i="7"/>
  <c r="M84" i="7"/>
  <c r="N83" i="7"/>
  <c r="M83" i="7"/>
  <c r="N82" i="7"/>
  <c r="M82" i="7"/>
  <c r="N81" i="7"/>
  <c r="M81" i="7"/>
  <c r="N80" i="7"/>
  <c r="M80" i="7"/>
  <c r="N79" i="7"/>
  <c r="M79" i="7"/>
  <c r="N78" i="7"/>
  <c r="M78" i="7"/>
  <c r="N77" i="7"/>
  <c r="M77" i="7"/>
  <c r="N76" i="7"/>
  <c r="M76" i="7"/>
  <c r="N75" i="7"/>
  <c r="M75" i="7"/>
  <c r="N74" i="7"/>
  <c r="M74" i="7"/>
  <c r="N71" i="7"/>
  <c r="M71" i="7"/>
  <c r="N68" i="7"/>
  <c r="M68" i="7"/>
  <c r="N66" i="7"/>
  <c r="M66" i="7"/>
  <c r="N65" i="7"/>
  <c r="M65" i="7"/>
  <c r="N64" i="7"/>
  <c r="M64" i="7"/>
  <c r="N63" i="7"/>
  <c r="M63" i="7"/>
  <c r="N62" i="7"/>
  <c r="M62" i="7"/>
  <c r="N61" i="7"/>
  <c r="M61" i="7"/>
  <c r="N60" i="7"/>
  <c r="M60" i="7"/>
  <c r="N59" i="7"/>
  <c r="M59" i="7"/>
  <c r="N58" i="7"/>
  <c r="M58" i="7"/>
  <c r="N57" i="7"/>
  <c r="M57" i="7"/>
  <c r="N56" i="7"/>
  <c r="M56" i="7"/>
  <c r="N55" i="7"/>
  <c r="M55" i="7"/>
  <c r="N54" i="7"/>
  <c r="M54" i="7"/>
  <c r="N53" i="7"/>
  <c r="M53" i="7"/>
  <c r="N52" i="7"/>
  <c r="M52" i="7"/>
  <c r="N51" i="7"/>
  <c r="M51" i="7"/>
  <c r="N50" i="7"/>
  <c r="M50" i="7"/>
  <c r="N49" i="7"/>
  <c r="M49" i="7"/>
  <c r="N48" i="7"/>
  <c r="M48" i="7"/>
  <c r="N47" i="7"/>
  <c r="M47" i="7"/>
  <c r="N46" i="7"/>
  <c r="M46" i="7"/>
  <c r="N45" i="7"/>
  <c r="M45" i="7"/>
  <c r="N44" i="7"/>
  <c r="M44" i="7"/>
  <c r="N43" i="7"/>
  <c r="M43" i="7"/>
  <c r="N42" i="7"/>
  <c r="M42" i="7"/>
  <c r="N41" i="7"/>
  <c r="M41" i="7"/>
  <c r="N40" i="7"/>
  <c r="M40" i="7"/>
  <c r="N39" i="7"/>
  <c r="M39" i="7"/>
  <c r="N38" i="7"/>
  <c r="M38" i="7"/>
  <c r="N37" i="7"/>
  <c r="M37" i="7"/>
  <c r="N36" i="7"/>
  <c r="M36" i="7"/>
  <c r="N34" i="7"/>
  <c r="M34" i="7"/>
  <c r="N33" i="7"/>
  <c r="M33" i="7"/>
  <c r="N32" i="7"/>
  <c r="M32" i="7"/>
  <c r="N31" i="7"/>
  <c r="M31" i="7"/>
  <c r="N30" i="7"/>
  <c r="M30" i="7"/>
  <c r="N29" i="7"/>
  <c r="M29" i="7"/>
  <c r="N28" i="7"/>
  <c r="M28" i="7"/>
  <c r="N27" i="7"/>
  <c r="M27" i="7"/>
  <c r="N26" i="7"/>
  <c r="M26" i="7"/>
  <c r="N25" i="7"/>
  <c r="M25" i="7"/>
  <c r="N24" i="7"/>
  <c r="M24" i="7"/>
  <c r="N23" i="7"/>
  <c r="M23" i="7"/>
  <c r="N22" i="7"/>
  <c r="M22" i="7"/>
  <c r="N21" i="7"/>
  <c r="M21" i="7"/>
  <c r="N20" i="7"/>
  <c r="M20" i="7"/>
  <c r="N19" i="7"/>
  <c r="M19" i="7"/>
  <c r="N18" i="7"/>
  <c r="M18" i="7"/>
  <c r="N17" i="7"/>
  <c r="M17" i="7"/>
  <c r="N16" i="7"/>
  <c r="M16" i="7"/>
  <c r="N15" i="7"/>
  <c r="M15" i="7"/>
  <c r="N14" i="7"/>
  <c r="M14" i="7"/>
  <c r="N13" i="7"/>
  <c r="M13" i="7"/>
  <c r="N12" i="7"/>
  <c r="M12" i="7"/>
  <c r="N11" i="7"/>
  <c r="M11" i="7"/>
  <c r="N10" i="7"/>
  <c r="M10" i="7"/>
  <c r="N9" i="7"/>
  <c r="M9" i="7"/>
  <c r="N8" i="7"/>
  <c r="M8" i="7"/>
  <c r="N7" i="7"/>
  <c r="M7" i="7"/>
  <c r="N6" i="7"/>
  <c r="M6" i="7"/>
  <c r="N5" i="7"/>
  <c r="M5" i="7"/>
  <c r="N4" i="7"/>
  <c r="M4" i="7"/>
  <c r="N3" i="7"/>
  <c r="M3" i="7"/>
  <c r="N32" i="6"/>
  <c r="M32" i="6"/>
  <c r="N31" i="6"/>
  <c r="M31" i="6"/>
  <c r="N30" i="6"/>
  <c r="M30" i="6"/>
  <c r="N29" i="6"/>
  <c r="M29" i="6"/>
  <c r="N28" i="6"/>
  <c r="M28" i="6"/>
  <c r="N27" i="6"/>
  <c r="M27" i="6"/>
  <c r="N26" i="6"/>
  <c r="M26" i="6"/>
  <c r="N25" i="6"/>
  <c r="M25" i="6"/>
  <c r="N24" i="6"/>
  <c r="M24" i="6"/>
  <c r="N23" i="6"/>
  <c r="M23" i="6"/>
  <c r="N22" i="6"/>
  <c r="M22" i="6"/>
  <c r="N21" i="6"/>
  <c r="M21" i="6"/>
  <c r="N20" i="6"/>
  <c r="M20" i="6"/>
  <c r="N19" i="6"/>
  <c r="M19" i="6"/>
  <c r="N18" i="6"/>
  <c r="M18" i="6"/>
  <c r="N17" i="6"/>
  <c r="M17" i="6"/>
  <c r="N16" i="6"/>
  <c r="M16" i="6"/>
  <c r="N15" i="6"/>
  <c r="M15" i="6"/>
  <c r="N14" i="6"/>
  <c r="M14" i="6"/>
  <c r="N13" i="6"/>
  <c r="M13" i="6"/>
  <c r="N12" i="6"/>
  <c r="M12" i="6"/>
  <c r="N11" i="6"/>
  <c r="M11" i="6"/>
  <c r="N10" i="6"/>
  <c r="M10" i="6"/>
  <c r="N9" i="6"/>
  <c r="M9" i="6"/>
  <c r="N8" i="6"/>
  <c r="M8" i="6"/>
  <c r="N7" i="6"/>
  <c r="M7" i="6"/>
  <c r="N6" i="6"/>
  <c r="M6" i="6"/>
  <c r="N5" i="6"/>
  <c r="M5" i="6"/>
  <c r="N4" i="6"/>
  <c r="M4" i="6"/>
  <c r="N3" i="6"/>
  <c r="M3" i="6"/>
  <c r="N35" i="5"/>
  <c r="M35" i="5"/>
  <c r="N34" i="5"/>
  <c r="M34" i="5"/>
  <c r="N33" i="5"/>
  <c r="M33" i="5"/>
  <c r="N32" i="5"/>
  <c r="M32" i="5"/>
  <c r="N31" i="5"/>
  <c r="M31" i="5"/>
  <c r="N30" i="5"/>
  <c r="M30" i="5"/>
  <c r="N29" i="5"/>
  <c r="M29" i="5"/>
  <c r="N28" i="5"/>
  <c r="M28" i="5"/>
  <c r="N27" i="5"/>
  <c r="M27" i="5"/>
  <c r="N26" i="5"/>
  <c r="M26" i="5"/>
  <c r="N25" i="5"/>
  <c r="M25" i="5"/>
  <c r="N24" i="5"/>
  <c r="M24" i="5"/>
  <c r="N23" i="5"/>
  <c r="M23" i="5"/>
  <c r="N22" i="5"/>
  <c r="M22" i="5"/>
  <c r="N21" i="5"/>
  <c r="M21" i="5"/>
  <c r="N20" i="5"/>
  <c r="M20" i="5"/>
  <c r="N19" i="5"/>
  <c r="M19" i="5"/>
  <c r="N18" i="5"/>
  <c r="M18" i="5"/>
  <c r="N17" i="5"/>
  <c r="M17" i="5"/>
  <c r="N16" i="5"/>
  <c r="M16" i="5"/>
  <c r="N15" i="5"/>
  <c r="M15" i="5"/>
  <c r="N14" i="5"/>
  <c r="M14" i="5"/>
  <c r="N13" i="5"/>
  <c r="M13" i="5"/>
  <c r="N12" i="5"/>
  <c r="M12" i="5"/>
  <c r="N11" i="5"/>
  <c r="M11" i="5"/>
  <c r="N10" i="5"/>
  <c r="M10" i="5"/>
  <c r="N9" i="5"/>
  <c r="M9" i="5"/>
  <c r="N8" i="5"/>
  <c r="M8" i="5"/>
  <c r="N14" i="4"/>
  <c r="M14" i="4"/>
  <c r="N13" i="4"/>
  <c r="M13" i="4"/>
  <c r="N12" i="4"/>
  <c r="M12" i="4"/>
  <c r="N11" i="4"/>
  <c r="M11" i="4"/>
  <c r="N10" i="4"/>
  <c r="M10" i="4"/>
  <c r="N9" i="4"/>
  <c r="M9" i="4"/>
  <c r="N8" i="4"/>
  <c r="M8" i="4"/>
  <c r="N7" i="4"/>
  <c r="M7" i="4"/>
  <c r="N6" i="4"/>
  <c r="M6" i="4"/>
  <c r="N5" i="4"/>
  <c r="M5" i="4"/>
  <c r="N4" i="4"/>
  <c r="M4" i="4"/>
  <c r="N3" i="4"/>
  <c r="M3" i="4"/>
  <c r="N88" i="3"/>
  <c r="M88" i="3"/>
  <c r="N87" i="3"/>
  <c r="M87" i="3"/>
  <c r="N86" i="3"/>
  <c r="M86" i="3"/>
  <c r="N85" i="3"/>
  <c r="M85" i="3"/>
  <c r="N84" i="3"/>
  <c r="M84" i="3"/>
  <c r="N83" i="3"/>
  <c r="M83" i="3"/>
  <c r="N82" i="3"/>
  <c r="M82" i="3"/>
  <c r="N81" i="3"/>
  <c r="M81" i="3"/>
  <c r="N78" i="3"/>
  <c r="M78" i="3"/>
  <c r="N77" i="3"/>
  <c r="M77" i="3"/>
  <c r="N76" i="3"/>
  <c r="M76" i="3"/>
  <c r="N75" i="3"/>
  <c r="M75" i="3"/>
  <c r="N74" i="3"/>
  <c r="M74" i="3"/>
  <c r="N73" i="3"/>
  <c r="M73" i="3"/>
  <c r="N72" i="3"/>
  <c r="M72" i="3"/>
  <c r="N71" i="3"/>
  <c r="M71" i="3"/>
  <c r="N70" i="3"/>
  <c r="M70" i="3"/>
  <c r="N69" i="3"/>
  <c r="M69" i="3"/>
  <c r="N68" i="3"/>
  <c r="M68" i="3"/>
  <c r="N67" i="3"/>
  <c r="M67" i="3"/>
  <c r="N66" i="3"/>
  <c r="M66" i="3"/>
  <c r="N65" i="3"/>
  <c r="M65" i="3"/>
  <c r="N64" i="3"/>
  <c r="M64" i="3"/>
  <c r="N63" i="3"/>
  <c r="M63" i="3"/>
  <c r="N62" i="3"/>
  <c r="M62" i="3"/>
  <c r="N61" i="3"/>
  <c r="M61" i="3"/>
  <c r="N60" i="3"/>
  <c r="M60" i="3"/>
  <c r="N59" i="3"/>
  <c r="M59" i="3"/>
  <c r="N58" i="3"/>
  <c r="M58" i="3"/>
  <c r="N57" i="3"/>
  <c r="M57" i="3"/>
  <c r="N56" i="3"/>
  <c r="M56" i="3"/>
  <c r="N55" i="3"/>
  <c r="M55" i="3"/>
  <c r="N54" i="3"/>
  <c r="M54" i="3"/>
  <c r="N53" i="3"/>
  <c r="M53" i="3"/>
  <c r="N50" i="3"/>
  <c r="M50" i="3"/>
  <c r="N49" i="3"/>
  <c r="M49" i="3"/>
  <c r="N48" i="3"/>
  <c r="M48" i="3"/>
  <c r="N47" i="3"/>
  <c r="M47" i="3"/>
  <c r="N46" i="3"/>
  <c r="M46" i="3"/>
  <c r="N45" i="3"/>
  <c r="M45" i="3"/>
  <c r="N44" i="3"/>
  <c r="M44" i="3"/>
  <c r="N43" i="3"/>
  <c r="M43" i="3"/>
  <c r="N42" i="3"/>
  <c r="M42" i="3"/>
  <c r="N41" i="3"/>
  <c r="M41" i="3"/>
  <c r="N40" i="3"/>
  <c r="M40" i="3"/>
  <c r="N39" i="3"/>
  <c r="M39" i="3"/>
  <c r="N38" i="3"/>
  <c r="M38" i="3"/>
  <c r="N37" i="3"/>
  <c r="M37" i="3"/>
  <c r="N36" i="3"/>
  <c r="M36" i="3"/>
  <c r="N35" i="3"/>
  <c r="M35" i="3"/>
  <c r="N34" i="3"/>
  <c r="M34" i="3"/>
  <c r="N33" i="3"/>
  <c r="M33" i="3"/>
  <c r="N32" i="3"/>
  <c r="M32" i="3"/>
  <c r="N31" i="3"/>
  <c r="M31" i="3"/>
  <c r="N30" i="3"/>
  <c r="M30" i="3"/>
  <c r="N29" i="3"/>
  <c r="M29" i="3"/>
  <c r="N28" i="3"/>
  <c r="M28" i="3"/>
  <c r="N26" i="3"/>
  <c r="M26" i="3"/>
  <c r="N25" i="3"/>
  <c r="M25" i="3"/>
  <c r="N24" i="3"/>
  <c r="M24" i="3"/>
  <c r="N23" i="3"/>
  <c r="M23" i="3"/>
  <c r="N22" i="3"/>
  <c r="M22" i="3"/>
  <c r="N21" i="3"/>
  <c r="M21" i="3"/>
  <c r="N20" i="3"/>
  <c r="M20" i="3"/>
  <c r="N19" i="3"/>
  <c r="M19" i="3"/>
  <c r="N18" i="3"/>
  <c r="M18" i="3"/>
  <c r="N17" i="3"/>
  <c r="M17" i="3"/>
  <c r="N16" i="3"/>
  <c r="M16" i="3"/>
  <c r="N15" i="3"/>
  <c r="M15" i="3"/>
  <c r="N14" i="3"/>
  <c r="M14" i="3"/>
  <c r="N13" i="3"/>
  <c r="M13" i="3"/>
  <c r="N12" i="3"/>
  <c r="M12" i="3"/>
  <c r="N11" i="3"/>
  <c r="M11" i="3"/>
  <c r="N10" i="3"/>
  <c r="M10" i="3"/>
  <c r="N9" i="3"/>
  <c r="M9" i="3"/>
  <c r="N8" i="3"/>
  <c r="M8" i="3"/>
  <c r="N7" i="3"/>
  <c r="M7" i="3"/>
  <c r="N6" i="3"/>
  <c r="M6" i="3"/>
  <c r="N3" i="3"/>
  <c r="M3" i="3"/>
  <c r="R3" i="46" l="1"/>
  <c r="V19" i="13"/>
  <c r="V27" i="13"/>
  <c r="V17" i="13"/>
  <c r="V3" i="13"/>
  <c r="V11" i="13"/>
  <c r="V35" i="13"/>
  <c r="V25" i="13"/>
  <c r="V41" i="13"/>
  <c r="V7" i="13"/>
  <c r="V15" i="13"/>
  <c r="V23" i="13"/>
  <c r="V31" i="13"/>
  <c r="V39" i="13"/>
  <c r="U15" i="13"/>
  <c r="U19" i="13"/>
  <c r="U27" i="13"/>
  <c r="U31" i="13"/>
  <c r="P19" i="41"/>
  <c r="Q19" i="41"/>
  <c r="V19" i="42"/>
  <c r="U19" i="42"/>
  <c r="U13" i="43"/>
  <c r="V13" i="43"/>
  <c r="V34" i="43"/>
  <c r="U34" i="43"/>
  <c r="U45" i="43"/>
  <c r="V45" i="43"/>
  <c r="V66" i="43"/>
  <c r="U66" i="43"/>
  <c r="U77" i="43"/>
  <c r="V77" i="43"/>
  <c r="W18" i="44"/>
  <c r="V18" i="44"/>
  <c r="V29" i="44"/>
  <c r="W29" i="44"/>
  <c r="W50" i="44"/>
  <c r="V50" i="44"/>
  <c r="V61" i="44"/>
  <c r="W61" i="44"/>
  <c r="R54" i="46"/>
  <c r="J54" i="46"/>
  <c r="Q54" i="46"/>
  <c r="M54" i="46"/>
  <c r="P54" i="46"/>
  <c r="L54" i="46"/>
  <c r="S54" i="46"/>
  <c r="O54" i="46"/>
  <c r="K54" i="46"/>
  <c r="Q104" i="46"/>
  <c r="H104" i="46"/>
  <c r="R104" i="46"/>
  <c r="R37" i="46"/>
  <c r="N37" i="46"/>
  <c r="Q37" i="46"/>
  <c r="W18" i="45"/>
  <c r="V18" i="45"/>
  <c r="V29" i="45"/>
  <c r="W29" i="45"/>
  <c r="Y109" i="46"/>
  <c r="Y90" i="46"/>
  <c r="I90" i="46" s="1"/>
  <c r="F103" i="46"/>
  <c r="Y92" i="46"/>
  <c r="I92" i="46" s="1"/>
  <c r="Y91" i="46"/>
  <c r="Y87" i="46"/>
  <c r="Y86" i="46"/>
  <c r="Y73" i="46"/>
  <c r="Y68" i="46"/>
  <c r="Y63" i="46"/>
  <c r="Y34" i="46"/>
  <c r="Y53" i="46"/>
  <c r="I53" i="46" s="1"/>
  <c r="Y52" i="46"/>
  <c r="Y40" i="46"/>
  <c r="I40" i="46" s="1"/>
  <c r="Y8" i="46"/>
  <c r="Y41" i="46"/>
  <c r="Y6" i="46"/>
  <c r="W99" i="46"/>
  <c r="W98" i="46"/>
  <c r="W85" i="46"/>
  <c r="H85" i="46" s="1"/>
  <c r="W84" i="46"/>
  <c r="W76" i="46"/>
  <c r="W83" i="46"/>
  <c r="W75" i="46"/>
  <c r="H75" i="46" s="1"/>
  <c r="W82" i="46"/>
  <c r="H82" i="46" s="1"/>
  <c r="W78" i="46"/>
  <c r="H78" i="46" s="1"/>
  <c r="W72" i="46"/>
  <c r="H72" i="46" s="1"/>
  <c r="W69" i="46"/>
  <c r="H69" i="46" s="1"/>
  <c r="W65" i="46"/>
  <c r="W61" i="46"/>
  <c r="H61" i="46" s="1"/>
  <c r="W57" i="46"/>
  <c r="H57" i="46" s="1"/>
  <c r="W60" i="46"/>
  <c r="W56" i="46"/>
  <c r="W67" i="46"/>
  <c r="H67" i="46" s="1"/>
  <c r="W32" i="46"/>
  <c r="H32" i="46" s="1"/>
  <c r="W55" i="46"/>
  <c r="H55" i="46" s="1"/>
  <c r="W47" i="46"/>
  <c r="H47" i="46" s="1"/>
  <c r="W31" i="46"/>
  <c r="W27" i="46"/>
  <c r="W46" i="46"/>
  <c r="W45" i="46"/>
  <c r="H45" i="46" s="1"/>
  <c r="W37" i="46"/>
  <c r="H37" i="46" s="1"/>
  <c r="W22" i="46"/>
  <c r="W18" i="46"/>
  <c r="W42" i="46"/>
  <c r="H42" i="46" s="1"/>
  <c r="W38" i="46"/>
  <c r="H38" i="46" s="1"/>
  <c r="W17" i="46"/>
  <c r="W13" i="46"/>
  <c r="W9" i="46"/>
  <c r="W20" i="46"/>
  <c r="H20" i="46" s="1"/>
  <c r="W11" i="46"/>
  <c r="H11" i="46" s="1"/>
  <c r="W3" i="46"/>
  <c r="H3" i="46" s="1"/>
  <c r="W12" i="46"/>
  <c r="W16" i="46"/>
  <c r="H16" i="46" s="1"/>
  <c r="F105" i="46"/>
  <c r="W97" i="46"/>
  <c r="W96" i="46"/>
  <c r="H96" i="46" s="1"/>
  <c r="W58" i="46"/>
  <c r="W59" i="46"/>
  <c r="H59" i="46" s="1"/>
  <c r="W44" i="46"/>
  <c r="W51" i="46"/>
  <c r="W43" i="46"/>
  <c r="H43" i="46" s="1"/>
  <c r="W54" i="46"/>
  <c r="H54" i="46" s="1"/>
  <c r="W10" i="46"/>
  <c r="H10" i="46" s="1"/>
  <c r="AE108" i="46"/>
  <c r="L108" i="46" s="1"/>
  <c r="AE104" i="46"/>
  <c r="L104" i="46" s="1"/>
  <c r="AE106" i="46"/>
  <c r="L106" i="46" s="1"/>
  <c r="AE99" i="46"/>
  <c r="AE98" i="46"/>
  <c r="AE85" i="46"/>
  <c r="L85" i="46" s="1"/>
  <c r="AE84" i="46"/>
  <c r="AE76" i="46"/>
  <c r="AE83" i="46"/>
  <c r="AE82" i="46"/>
  <c r="L82" i="46" s="1"/>
  <c r="AE78" i="46"/>
  <c r="L78" i="46" s="1"/>
  <c r="AE65" i="46"/>
  <c r="AE61" i="46"/>
  <c r="L61" i="46" s="1"/>
  <c r="AE57" i="46"/>
  <c r="L57" i="46" s="1"/>
  <c r="AE60" i="46"/>
  <c r="AE56" i="46"/>
  <c r="AE32" i="46"/>
  <c r="L32" i="46" s="1"/>
  <c r="AE55" i="46"/>
  <c r="L55" i="46" s="1"/>
  <c r="AE47" i="46"/>
  <c r="L47" i="46" s="1"/>
  <c r="AE31" i="46"/>
  <c r="AE27" i="46"/>
  <c r="AE46" i="46"/>
  <c r="AE45" i="46"/>
  <c r="L45" i="46" s="1"/>
  <c r="AE37" i="46"/>
  <c r="L37" i="46" s="1"/>
  <c r="AE42" i="46"/>
  <c r="L42" i="46" s="1"/>
  <c r="AE38" i="46"/>
  <c r="L38" i="46" s="1"/>
  <c r="AE22" i="46"/>
  <c r="AE18" i="46"/>
  <c r="AE17" i="46"/>
  <c r="AE13" i="46"/>
  <c r="AE9" i="46"/>
  <c r="AE5" i="46"/>
  <c r="L5" i="46" s="1"/>
  <c r="AE16" i="46"/>
  <c r="L16" i="46" s="1"/>
  <c r="AE4" i="46"/>
  <c r="AE20" i="46"/>
  <c r="L20" i="46" s="1"/>
  <c r="AE11" i="46"/>
  <c r="L11" i="46" s="1"/>
  <c r="AE3" i="46"/>
  <c r="L3" i="46" s="1"/>
  <c r="AE12" i="46"/>
  <c r="R78" i="46"/>
  <c r="J78" i="46"/>
  <c r="Q78" i="46"/>
  <c r="Q5" i="46"/>
  <c r="H5" i="46"/>
  <c r="R5" i="46"/>
  <c r="W50" i="45"/>
  <c r="V50" i="45"/>
  <c r="F68" i="46" s="1"/>
  <c r="V61" i="45"/>
  <c r="W61" i="45"/>
  <c r="K40" i="46"/>
  <c r="Q40" i="46"/>
  <c r="N40" i="46"/>
  <c r="R40" i="46"/>
  <c r="Q43" i="46"/>
  <c r="P43" i="46"/>
  <c r="L43" i="46"/>
  <c r="R43" i="46"/>
  <c r="N43" i="46"/>
  <c r="J43" i="46"/>
  <c r="S43" i="46"/>
  <c r="O43" i="46"/>
  <c r="K43" i="46"/>
  <c r="AI89" i="46"/>
  <c r="AI66" i="46"/>
  <c r="AI26" i="46"/>
  <c r="F48" i="46"/>
  <c r="AI35" i="46"/>
  <c r="AI14" i="46"/>
  <c r="AI111" i="46"/>
  <c r="AI101" i="46"/>
  <c r="AI93" i="46"/>
  <c r="N93" i="46" s="1"/>
  <c r="AI95" i="46"/>
  <c r="AI94" i="46"/>
  <c r="N94" i="46" s="1"/>
  <c r="AI70" i="46"/>
  <c r="AI30" i="46"/>
  <c r="N30" i="46" s="1"/>
  <c r="F50" i="46"/>
  <c r="AI36" i="46"/>
  <c r="W82" i="45"/>
  <c r="V82" i="45"/>
  <c r="F51" i="46" s="1"/>
  <c r="V93" i="45"/>
  <c r="W93" i="45"/>
  <c r="AM111" i="46"/>
  <c r="AM95" i="46"/>
  <c r="AM94" i="46"/>
  <c r="P94" i="46" s="1"/>
  <c r="AM101" i="46"/>
  <c r="AM93" i="46"/>
  <c r="P93" i="46" s="1"/>
  <c r="AM70" i="46"/>
  <c r="AM36" i="46"/>
  <c r="AM50" i="46"/>
  <c r="P50" i="46" s="1"/>
  <c r="F30" i="46"/>
  <c r="Q80" i="46"/>
  <c r="O80" i="46"/>
  <c r="R80" i="46"/>
  <c r="J80" i="46"/>
  <c r="Q3" i="46"/>
  <c r="U11" i="13"/>
  <c r="U17" i="13"/>
  <c r="U29" i="13"/>
  <c r="U35" i="13"/>
  <c r="U37" i="13"/>
  <c r="U43" i="13"/>
  <c r="V9" i="13"/>
  <c r="V33" i="13"/>
  <c r="V43" i="13"/>
  <c r="V10" i="43"/>
  <c r="U10" i="43"/>
  <c r="U21" i="43"/>
  <c r="V21" i="43"/>
  <c r="V42" i="43"/>
  <c r="U42" i="43"/>
  <c r="U53" i="43"/>
  <c r="V53" i="43"/>
  <c r="V74" i="43"/>
  <c r="U74" i="43"/>
  <c r="V5" i="44"/>
  <c r="W5" i="44"/>
  <c r="W26" i="44"/>
  <c r="V26" i="44"/>
  <c r="V37" i="44"/>
  <c r="W37" i="44"/>
  <c r="W58" i="44"/>
  <c r="V58" i="44"/>
  <c r="V5" i="45"/>
  <c r="W5" i="45"/>
  <c r="AG105" i="46"/>
  <c r="M105" i="46" s="1"/>
  <c r="AG97" i="46"/>
  <c r="AG96" i="46"/>
  <c r="M96" i="46" s="1"/>
  <c r="F58" i="46"/>
  <c r="AG51" i="46"/>
  <c r="AG43" i="46"/>
  <c r="M43" i="46" s="1"/>
  <c r="AG44" i="46"/>
  <c r="AG10" i="46"/>
  <c r="M10" i="46" s="1"/>
  <c r="S59" i="46"/>
  <c r="O59" i="46"/>
  <c r="K59" i="46"/>
  <c r="R59" i="46"/>
  <c r="J59" i="46"/>
  <c r="Q59" i="46"/>
  <c r="M59" i="46"/>
  <c r="P59" i="46"/>
  <c r="L59" i="46"/>
  <c r="Q61" i="46"/>
  <c r="M61" i="46"/>
  <c r="R61" i="46"/>
  <c r="AE89" i="46"/>
  <c r="F66" i="46"/>
  <c r="AE48" i="46"/>
  <c r="L48" i="46" s="1"/>
  <c r="AE35" i="46"/>
  <c r="AE14" i="46"/>
  <c r="AE26" i="46"/>
  <c r="S96" i="46"/>
  <c r="O96" i="46"/>
  <c r="K96" i="46"/>
  <c r="R96" i="46"/>
  <c r="J96" i="46"/>
  <c r="Q96" i="46"/>
  <c r="I96" i="46"/>
  <c r="P96" i="46"/>
  <c r="L96" i="46"/>
  <c r="Y108" i="46"/>
  <c r="I108" i="46" s="1"/>
  <c r="Y104" i="46"/>
  <c r="I104" i="46" s="1"/>
  <c r="Y106" i="46"/>
  <c r="I106" i="46" s="1"/>
  <c r="Y105" i="46"/>
  <c r="I105" i="46" s="1"/>
  <c r="F98" i="46"/>
  <c r="Y84" i="46"/>
  <c r="Y76" i="46"/>
  <c r="Y83" i="46"/>
  <c r="Y75" i="46"/>
  <c r="I75" i="46" s="1"/>
  <c r="Y82" i="46"/>
  <c r="I82" i="46" s="1"/>
  <c r="Y78" i="46"/>
  <c r="I78" i="46" s="1"/>
  <c r="Y85" i="46"/>
  <c r="I85" i="46" s="1"/>
  <c r="Y69" i="46"/>
  <c r="I69" i="46" s="1"/>
  <c r="Y65" i="46"/>
  <c r="Y61" i="46"/>
  <c r="I61" i="46" s="1"/>
  <c r="Y57" i="46"/>
  <c r="I57" i="46" s="1"/>
  <c r="Y60" i="46"/>
  <c r="Y56" i="46"/>
  <c r="Y67" i="46"/>
  <c r="I67" i="46" s="1"/>
  <c r="Y72" i="46"/>
  <c r="I72" i="46" s="1"/>
  <c r="Y58" i="46"/>
  <c r="I58" i="46" s="1"/>
  <c r="Y55" i="46"/>
  <c r="I55" i="46" s="1"/>
  <c r="Y51" i="46"/>
  <c r="Y47" i="46"/>
  <c r="I47" i="46" s="1"/>
  <c r="Y43" i="46"/>
  <c r="I43" i="46" s="1"/>
  <c r="Y31" i="46"/>
  <c r="Y27" i="46"/>
  <c r="Y54" i="46"/>
  <c r="I54" i="46" s="1"/>
  <c r="Y46" i="46"/>
  <c r="Y42" i="46"/>
  <c r="I42" i="46" s="1"/>
  <c r="Y38" i="46"/>
  <c r="I38" i="46" s="1"/>
  <c r="Y45" i="46"/>
  <c r="I45" i="46" s="1"/>
  <c r="Y44" i="46"/>
  <c r="Y32" i="46"/>
  <c r="I32" i="46" s="1"/>
  <c r="Y17" i="46"/>
  <c r="Y13" i="46"/>
  <c r="Y9" i="46"/>
  <c r="Y5" i="46"/>
  <c r="I5" i="46" s="1"/>
  <c r="Y37" i="46"/>
  <c r="I37" i="46" s="1"/>
  <c r="Y20" i="46"/>
  <c r="I20" i="46" s="1"/>
  <c r="Y16" i="46"/>
  <c r="I16" i="46" s="1"/>
  <c r="Y12" i="46"/>
  <c r="Y4" i="46"/>
  <c r="Y22" i="46"/>
  <c r="Y10" i="46"/>
  <c r="I10" i="46" s="1"/>
  <c r="Y18" i="46"/>
  <c r="Y11" i="46"/>
  <c r="I11" i="46" s="1"/>
  <c r="W26" i="45"/>
  <c r="V26" i="45"/>
  <c r="F99" i="46" s="1"/>
  <c r="V37" i="45"/>
  <c r="W37" i="45"/>
  <c r="R67" i="46"/>
  <c r="Q67" i="46"/>
  <c r="L67" i="46"/>
  <c r="R16" i="46"/>
  <c r="Q16" i="46"/>
  <c r="Q69" i="46"/>
  <c r="L69" i="46"/>
  <c r="R69" i="46"/>
  <c r="W58" i="45"/>
  <c r="V58" i="45"/>
  <c r="V69" i="45"/>
  <c r="W69" i="45"/>
  <c r="R45" i="46"/>
  <c r="N45" i="46"/>
  <c r="Q45" i="46"/>
  <c r="Q47" i="46"/>
  <c r="R47" i="46"/>
  <c r="N47" i="46"/>
  <c r="AI110" i="46"/>
  <c r="AI112" i="46"/>
  <c r="AI100" i="46"/>
  <c r="AI79" i="46"/>
  <c r="N79" i="46" s="1"/>
  <c r="AI74" i="46"/>
  <c r="AI81" i="46"/>
  <c r="AI80" i="46"/>
  <c r="N80" i="46" s="1"/>
  <c r="AI64" i="46"/>
  <c r="F49" i="46"/>
  <c r="AI29" i="46"/>
  <c r="N29" i="46" s="1"/>
  <c r="AI15" i="46"/>
  <c r="AI28" i="46"/>
  <c r="AI23" i="46"/>
  <c r="N23" i="46" s="1"/>
  <c r="K53" i="46"/>
  <c r="R53" i="46"/>
  <c r="N53" i="46"/>
  <c r="Q53" i="46"/>
  <c r="AK107" i="46"/>
  <c r="AK88" i="46"/>
  <c r="AK102" i="46"/>
  <c r="AK77" i="46"/>
  <c r="AK71" i="46"/>
  <c r="AK62" i="46"/>
  <c r="F33" i="46"/>
  <c r="AK24" i="46"/>
  <c r="AK19" i="46"/>
  <c r="O19" i="46" s="1"/>
  <c r="AK7" i="46"/>
  <c r="AK39" i="46"/>
  <c r="AK21" i="46"/>
  <c r="O21" i="46" s="1"/>
  <c r="W90" i="45"/>
  <c r="V90" i="45"/>
  <c r="V101" i="45"/>
  <c r="F112" i="46" s="1"/>
  <c r="W101" i="45"/>
  <c r="R82" i="46"/>
  <c r="J82" i="46"/>
  <c r="Q82" i="46"/>
  <c r="R85" i="46"/>
  <c r="J85" i="46"/>
  <c r="Q85" i="46"/>
  <c r="AA103" i="46"/>
  <c r="J103" i="46" s="1"/>
  <c r="AA109" i="46"/>
  <c r="F86" i="46"/>
  <c r="F87" i="46"/>
  <c r="AA73" i="46"/>
  <c r="AA68" i="46"/>
  <c r="J68" i="46" s="1"/>
  <c r="AA63" i="46"/>
  <c r="AA34" i="46"/>
  <c r="AA53" i="46"/>
  <c r="J53" i="46" s="1"/>
  <c r="AA41" i="46"/>
  <c r="AA25" i="46"/>
  <c r="AA52" i="46"/>
  <c r="AA8" i="46"/>
  <c r="AA40" i="46"/>
  <c r="J40" i="46" s="1"/>
  <c r="AA6" i="46"/>
  <c r="AA107" i="46"/>
  <c r="F88" i="46"/>
  <c r="AA102" i="46"/>
  <c r="AA77" i="46"/>
  <c r="AA71" i="46"/>
  <c r="AA62" i="46"/>
  <c r="AA33" i="46"/>
  <c r="AA39" i="46"/>
  <c r="AA24" i="46"/>
  <c r="AA19" i="46"/>
  <c r="J19" i="46" s="1"/>
  <c r="AA7" i="46"/>
  <c r="AA21" i="46"/>
  <c r="J21" i="46" s="1"/>
  <c r="Q90" i="46"/>
  <c r="K90" i="46"/>
  <c r="R90" i="46"/>
  <c r="J90" i="46"/>
  <c r="K92" i="46"/>
  <c r="R92" i="46"/>
  <c r="J92" i="46"/>
  <c r="Q92" i="46"/>
  <c r="Q94" i="46"/>
  <c r="M94" i="46"/>
  <c r="K94" i="46"/>
  <c r="R94" i="46"/>
  <c r="J94" i="46"/>
  <c r="AA111" i="46"/>
  <c r="AA101" i="46"/>
  <c r="F95" i="46"/>
  <c r="AA70" i="46"/>
  <c r="AA50" i="46"/>
  <c r="J50" i="46" s="1"/>
  <c r="AA30" i="46"/>
  <c r="J30" i="46" s="1"/>
  <c r="AA36" i="46"/>
  <c r="Q21" i="46"/>
  <c r="R21" i="46"/>
  <c r="Q23" i="46"/>
  <c r="O23" i="46"/>
  <c r="R72" i="46"/>
  <c r="L72" i="46"/>
  <c r="Q72" i="46"/>
  <c r="V131" i="45"/>
  <c r="F17" i="46" s="1"/>
  <c r="V135" i="45"/>
  <c r="V139" i="45"/>
  <c r="P32" i="46"/>
  <c r="Q32" i="46"/>
  <c r="R32" i="46"/>
  <c r="V143" i="45"/>
  <c r="AQ109" i="46"/>
  <c r="AQ103" i="46"/>
  <c r="S103" i="46" s="1"/>
  <c r="AQ92" i="46"/>
  <c r="S92" i="46" s="1"/>
  <c r="AQ91" i="46"/>
  <c r="AQ87" i="46"/>
  <c r="S87" i="46" s="1"/>
  <c r="AQ90" i="46"/>
  <c r="S90" i="46" s="1"/>
  <c r="AQ86" i="46"/>
  <c r="S86" i="46" s="1"/>
  <c r="AQ73" i="46"/>
  <c r="AQ63" i="46"/>
  <c r="AQ68" i="46"/>
  <c r="S68" i="46" s="1"/>
  <c r="AQ53" i="46"/>
  <c r="S53" i="46" s="1"/>
  <c r="AQ41" i="46"/>
  <c r="AQ25" i="46"/>
  <c r="AQ52" i="46"/>
  <c r="AQ40" i="46"/>
  <c r="S40" i="46" s="1"/>
  <c r="AQ34" i="46"/>
  <c r="AQ6" i="46"/>
  <c r="F8" i="46"/>
  <c r="V147" i="45"/>
  <c r="F9" i="46" s="1"/>
  <c r="S11" i="46"/>
  <c r="R11" i="46"/>
  <c r="V151" i="45"/>
  <c r="AQ110" i="46"/>
  <c r="AQ112" i="46"/>
  <c r="S112" i="46" s="1"/>
  <c r="AQ100" i="46"/>
  <c r="AQ74" i="46"/>
  <c r="AQ81" i="46"/>
  <c r="AQ80" i="46"/>
  <c r="S80" i="46" s="1"/>
  <c r="AQ79" i="46"/>
  <c r="S79" i="46" s="1"/>
  <c r="AQ64" i="46"/>
  <c r="AQ49" i="46"/>
  <c r="S49" i="46" s="1"/>
  <c r="AQ29" i="46"/>
  <c r="S29" i="46" s="1"/>
  <c r="AQ28" i="46"/>
  <c r="F15" i="46"/>
  <c r="AQ23" i="46"/>
  <c r="S23" i="46" s="1"/>
  <c r="V155" i="45"/>
  <c r="F18" i="46" s="1"/>
  <c r="R20" i="46"/>
  <c r="Q20" i="46"/>
  <c r="V159" i="45"/>
  <c r="U7" i="13"/>
  <c r="U13" i="13"/>
  <c r="U6" i="42"/>
  <c r="V6" i="42"/>
  <c r="U4" i="13"/>
  <c r="U6" i="13"/>
  <c r="U8" i="13"/>
  <c r="U10" i="13"/>
  <c r="U12" i="13"/>
  <c r="U14" i="13"/>
  <c r="U16" i="13"/>
  <c r="U18" i="13"/>
  <c r="U20" i="13"/>
  <c r="U22" i="13"/>
  <c r="U24" i="13"/>
  <c r="U26" i="13"/>
  <c r="U28" i="13"/>
  <c r="U30" i="13"/>
  <c r="U32" i="13"/>
  <c r="U34" i="13"/>
  <c r="U36" i="13"/>
  <c r="U38" i="13"/>
  <c r="U40" i="13"/>
  <c r="U42" i="13"/>
  <c r="U44" i="13"/>
  <c r="P20" i="41"/>
  <c r="V3" i="42"/>
  <c r="U3" i="42"/>
  <c r="V10" i="42"/>
  <c r="U14" i="42"/>
  <c r="V14" i="42"/>
  <c r="V16" i="42"/>
  <c r="U3" i="43"/>
  <c r="U14" i="43"/>
  <c r="V18" i="43"/>
  <c r="U18" i="43"/>
  <c r="V25" i="43"/>
  <c r="U29" i="43"/>
  <c r="V29" i="43"/>
  <c r="V31" i="43"/>
  <c r="U35" i="43"/>
  <c r="U46" i="43"/>
  <c r="V50" i="43"/>
  <c r="U50" i="43"/>
  <c r="V57" i="43"/>
  <c r="U61" i="43"/>
  <c r="V61" i="43"/>
  <c r="V63" i="43"/>
  <c r="U67" i="43"/>
  <c r="U78" i="43"/>
  <c r="V82" i="43"/>
  <c r="U82" i="43"/>
  <c r="W9" i="44"/>
  <c r="V13" i="44"/>
  <c r="W13" i="44"/>
  <c r="W15" i="44"/>
  <c r="V19" i="44"/>
  <c r="V30" i="44"/>
  <c r="W34" i="44"/>
  <c r="V34" i="44"/>
  <c r="W41" i="44"/>
  <c r="V45" i="44"/>
  <c r="W45" i="44"/>
  <c r="W47" i="44"/>
  <c r="V51" i="44"/>
  <c r="V62" i="44"/>
  <c r="W66" i="44"/>
  <c r="V66" i="44"/>
  <c r="W9" i="45"/>
  <c r="V13" i="45"/>
  <c r="F60" i="46" s="1"/>
  <c r="W13" i="45"/>
  <c r="W15" i="45"/>
  <c r="V19" i="45"/>
  <c r="F97" i="46"/>
  <c r="Y59" i="46"/>
  <c r="I59" i="46" s="1"/>
  <c r="V30" i="45"/>
  <c r="Y107" i="46"/>
  <c r="I107" i="46" s="1"/>
  <c r="F102" i="46"/>
  <c r="Y88" i="46"/>
  <c r="I88" i="46" s="1"/>
  <c r="Y77" i="46"/>
  <c r="Y71" i="46"/>
  <c r="Y62" i="46"/>
  <c r="Y39" i="46"/>
  <c r="Y21" i="46"/>
  <c r="I21" i="46" s="1"/>
  <c r="Y33" i="46"/>
  <c r="I33" i="46" s="1"/>
  <c r="Y19" i="46"/>
  <c r="I19" i="46" s="1"/>
  <c r="Y24" i="46"/>
  <c r="W34" i="45"/>
  <c r="V34" i="45"/>
  <c r="W41" i="45"/>
  <c r="V45" i="45"/>
  <c r="F4" i="46" s="1"/>
  <c r="W45" i="45"/>
  <c r="W47" i="45"/>
  <c r="F107" i="46"/>
  <c r="W102" i="46"/>
  <c r="H102" i="46" s="1"/>
  <c r="W77" i="46"/>
  <c r="W71" i="46"/>
  <c r="W88" i="46"/>
  <c r="H88" i="46" s="1"/>
  <c r="W62" i="46"/>
  <c r="W24" i="46"/>
  <c r="W39" i="46"/>
  <c r="W33" i="46"/>
  <c r="H33" i="46" s="1"/>
  <c r="W21" i="46"/>
  <c r="H21" i="46" s="1"/>
  <c r="W7" i="46"/>
  <c r="W19" i="46"/>
  <c r="H19" i="46" s="1"/>
  <c r="V51" i="45"/>
  <c r="AC106" i="46"/>
  <c r="K106" i="46" s="1"/>
  <c r="AC108" i="46"/>
  <c r="K108" i="46" s="1"/>
  <c r="AC104" i="46"/>
  <c r="K104" i="46" s="1"/>
  <c r="AC99" i="46"/>
  <c r="K99" i="46" s="1"/>
  <c r="AC98" i="46"/>
  <c r="K98" i="46" s="1"/>
  <c r="AC82" i="46"/>
  <c r="K82" i="46" s="1"/>
  <c r="AC78" i="46"/>
  <c r="K78" i="46" s="1"/>
  <c r="AC85" i="46"/>
  <c r="K85" i="46" s="1"/>
  <c r="AC84" i="46"/>
  <c r="F76" i="46"/>
  <c r="AC72" i="46"/>
  <c r="K72" i="46" s="1"/>
  <c r="AC83" i="46"/>
  <c r="AC75" i="46"/>
  <c r="K75" i="46" s="1"/>
  <c r="AC67" i="46"/>
  <c r="K67" i="46" s="1"/>
  <c r="AC69" i="46"/>
  <c r="K69" i="46" s="1"/>
  <c r="AC65" i="46"/>
  <c r="AC61" i="46"/>
  <c r="K61" i="46" s="1"/>
  <c r="AC57" i="46"/>
  <c r="K57" i="46" s="1"/>
  <c r="AC60" i="46"/>
  <c r="K60" i="46" s="1"/>
  <c r="AC56" i="46"/>
  <c r="AC45" i="46"/>
  <c r="K45" i="46" s="1"/>
  <c r="AC37" i="46"/>
  <c r="K37" i="46" s="1"/>
  <c r="AC32" i="46"/>
  <c r="K32" i="46" s="1"/>
  <c r="AC55" i="46"/>
  <c r="K55" i="46" s="1"/>
  <c r="AC47" i="46"/>
  <c r="K47" i="46" s="1"/>
  <c r="AC46" i="46"/>
  <c r="AC42" i="46"/>
  <c r="K42" i="46" s="1"/>
  <c r="AC38" i="46"/>
  <c r="K38" i="46" s="1"/>
  <c r="AC27" i="46"/>
  <c r="AC11" i="46"/>
  <c r="K11" i="46" s="1"/>
  <c r="AC3" i="46"/>
  <c r="K3" i="46" s="1"/>
  <c r="AC22" i="46"/>
  <c r="AC18" i="46"/>
  <c r="K18" i="46" s="1"/>
  <c r="AC31" i="46"/>
  <c r="AC12" i="46"/>
  <c r="AC16" i="46"/>
  <c r="K16" i="46" s="1"/>
  <c r="AC13" i="46"/>
  <c r="AC9" i="46"/>
  <c r="K9" i="46" s="1"/>
  <c r="AC5" i="46"/>
  <c r="K5" i="46" s="1"/>
  <c r="AC4" i="46"/>
  <c r="AC17" i="46"/>
  <c r="K17" i="46" s="1"/>
  <c r="AC20" i="46"/>
  <c r="K20" i="46" s="1"/>
  <c r="R38" i="46"/>
  <c r="N38" i="46"/>
  <c r="Q38" i="46"/>
  <c r="V62" i="45"/>
  <c r="W66" i="45"/>
  <c r="V66" i="45"/>
  <c r="W73" i="45"/>
  <c r="V77" i="45"/>
  <c r="W77" i="45"/>
  <c r="W79" i="45"/>
  <c r="V83" i="45"/>
  <c r="F52" i="46" s="1"/>
  <c r="AK109" i="46"/>
  <c r="AK103" i="46"/>
  <c r="O103" i="46" s="1"/>
  <c r="AK92" i="46"/>
  <c r="O92" i="46" s="1"/>
  <c r="AK91" i="46"/>
  <c r="AK90" i="46"/>
  <c r="O90" i="46" s="1"/>
  <c r="AK86" i="46"/>
  <c r="O86" i="46" s="1"/>
  <c r="AK87" i="46"/>
  <c r="O87" i="46" s="1"/>
  <c r="AK73" i="46"/>
  <c r="AK63" i="46"/>
  <c r="AK68" i="46"/>
  <c r="O68" i="46" s="1"/>
  <c r="AK53" i="46"/>
  <c r="O53" i="46" s="1"/>
  <c r="AK41" i="46"/>
  <c r="O41" i="46" s="1"/>
  <c r="AK25" i="46"/>
  <c r="AK52" i="46"/>
  <c r="AK40" i="46"/>
  <c r="O40" i="46" s="1"/>
  <c r="F34" i="46"/>
  <c r="AK6" i="46"/>
  <c r="AK8" i="46"/>
  <c r="O8" i="46" s="1"/>
  <c r="V94" i="45"/>
  <c r="O29" i="46"/>
  <c r="R29" i="46"/>
  <c r="P29" i="46"/>
  <c r="Q29" i="46"/>
  <c r="W98" i="45"/>
  <c r="V98" i="45"/>
  <c r="F31" i="46" s="1"/>
  <c r="W105" i="45"/>
  <c r="V109" i="45"/>
  <c r="W109" i="45"/>
  <c r="K8" i="46"/>
  <c r="U25" i="13"/>
  <c r="U33" i="13"/>
  <c r="V11" i="42"/>
  <c r="U11" i="42"/>
  <c r="U5" i="43"/>
  <c r="V5" i="43"/>
  <c r="V26" i="43"/>
  <c r="U26" i="43"/>
  <c r="U37" i="43"/>
  <c r="V37" i="43"/>
  <c r="V58" i="43"/>
  <c r="U58" i="43"/>
  <c r="U69" i="43"/>
  <c r="V69" i="43"/>
  <c r="W10" i="44"/>
  <c r="V10" i="44"/>
  <c r="V21" i="44"/>
  <c r="W21" i="44"/>
  <c r="W42" i="44"/>
  <c r="V42" i="44"/>
  <c r="V53" i="44"/>
  <c r="W53" i="44"/>
  <c r="Q55" i="46"/>
  <c r="M55" i="46"/>
  <c r="R55" i="46"/>
  <c r="Q57" i="46"/>
  <c r="M57" i="46"/>
  <c r="R57" i="46"/>
  <c r="W10" i="45"/>
  <c r="V10" i="45"/>
  <c r="V21" i="45"/>
  <c r="W21" i="45"/>
  <c r="Y111" i="46"/>
  <c r="Y94" i="46"/>
  <c r="I94" i="46" s="1"/>
  <c r="Y93" i="46"/>
  <c r="I93" i="46" s="1"/>
  <c r="F101" i="46"/>
  <c r="Y95" i="46"/>
  <c r="I95" i="46" s="1"/>
  <c r="Y70" i="46"/>
  <c r="Y50" i="46"/>
  <c r="I50" i="46" s="1"/>
  <c r="Y30" i="46"/>
  <c r="I30" i="46" s="1"/>
  <c r="Y36" i="46"/>
  <c r="AG103" i="46"/>
  <c r="M103" i="46" s="1"/>
  <c r="AG109" i="46"/>
  <c r="AG90" i="46"/>
  <c r="M90" i="46" s="1"/>
  <c r="AG92" i="46"/>
  <c r="M92" i="46" s="1"/>
  <c r="AG91" i="46"/>
  <c r="AG87" i="46"/>
  <c r="M87" i="46" s="1"/>
  <c r="AG86" i="46"/>
  <c r="M86" i="46" s="1"/>
  <c r="AG73" i="46"/>
  <c r="F63" i="46"/>
  <c r="AG68" i="46"/>
  <c r="M68" i="46" s="1"/>
  <c r="AG34" i="46"/>
  <c r="AG53" i="46"/>
  <c r="M53" i="46" s="1"/>
  <c r="AG52" i="46"/>
  <c r="M52" i="46" s="1"/>
  <c r="AG40" i="46"/>
  <c r="M40" i="46" s="1"/>
  <c r="AG41" i="46"/>
  <c r="AG25" i="46"/>
  <c r="AG8" i="46"/>
  <c r="M8" i="46" s="1"/>
  <c r="AG6" i="46"/>
  <c r="R106" i="46"/>
  <c r="Q106" i="46"/>
  <c r="H106" i="46"/>
  <c r="W42" i="45"/>
  <c r="V42" i="45"/>
  <c r="V53" i="45"/>
  <c r="W53" i="45"/>
  <c r="Q108" i="46"/>
  <c r="H108" i="46"/>
  <c r="R108" i="46"/>
  <c r="F111" i="46"/>
  <c r="W95" i="46"/>
  <c r="H95" i="46" s="1"/>
  <c r="W94" i="46"/>
  <c r="H94" i="46" s="1"/>
  <c r="W101" i="46"/>
  <c r="W93" i="46"/>
  <c r="H93" i="46" s="1"/>
  <c r="W70" i="46"/>
  <c r="W36" i="46"/>
  <c r="W50" i="46"/>
  <c r="H50" i="46" s="1"/>
  <c r="W30" i="46"/>
  <c r="H30" i="46" s="1"/>
  <c r="AI103" i="46"/>
  <c r="N103" i="46" s="1"/>
  <c r="AI109" i="46"/>
  <c r="AI92" i="46"/>
  <c r="N92" i="46" s="1"/>
  <c r="AI91" i="46"/>
  <c r="AI87" i="46"/>
  <c r="N87" i="46" s="1"/>
  <c r="AI90" i="46"/>
  <c r="N90" i="46" s="1"/>
  <c r="AI86" i="46"/>
  <c r="N86" i="46" s="1"/>
  <c r="AI73" i="46"/>
  <c r="AI68" i="46"/>
  <c r="N68" i="46" s="1"/>
  <c r="AI63" i="46"/>
  <c r="F41" i="46"/>
  <c r="AI34" i="46"/>
  <c r="N34" i="46" s="1"/>
  <c r="AI25" i="46"/>
  <c r="AI8" i="46"/>
  <c r="N8" i="46" s="1"/>
  <c r="AI6" i="46"/>
  <c r="R42" i="46"/>
  <c r="N42" i="46"/>
  <c r="Q42" i="46"/>
  <c r="AI105" i="46"/>
  <c r="N105" i="46" s="1"/>
  <c r="AI97" i="46"/>
  <c r="N97" i="46" s="1"/>
  <c r="AI96" i="46"/>
  <c r="N96" i="46" s="1"/>
  <c r="AI59" i="46"/>
  <c r="N59" i="46" s="1"/>
  <c r="AI58" i="46"/>
  <c r="N58" i="46" s="1"/>
  <c r="AI54" i="46"/>
  <c r="N54" i="46" s="1"/>
  <c r="F44" i="46"/>
  <c r="AI10" i="46"/>
  <c r="N10" i="46" s="1"/>
  <c r="W74" i="45"/>
  <c r="V74" i="45"/>
  <c r="V85" i="45"/>
  <c r="W85" i="45"/>
  <c r="AK89" i="46"/>
  <c r="AK66" i="46"/>
  <c r="O66" i="46" s="1"/>
  <c r="AK48" i="46"/>
  <c r="O48" i="46" s="1"/>
  <c r="AK26" i="46"/>
  <c r="AK14" i="46"/>
  <c r="F35" i="46"/>
  <c r="AM109" i="46"/>
  <c r="AM91" i="46"/>
  <c r="AM87" i="46"/>
  <c r="P87" i="46" s="1"/>
  <c r="AM90" i="46"/>
  <c r="P90" i="46" s="1"/>
  <c r="AM103" i="46"/>
  <c r="P103" i="46" s="1"/>
  <c r="AM92" i="46"/>
  <c r="P92" i="46" s="1"/>
  <c r="AM86" i="46"/>
  <c r="P86" i="46" s="1"/>
  <c r="AM73" i="46"/>
  <c r="AM68" i="46"/>
  <c r="P68" i="46" s="1"/>
  <c r="AM63" i="46"/>
  <c r="P63" i="46" s="1"/>
  <c r="AM52" i="46"/>
  <c r="P52" i="46" s="1"/>
  <c r="AM40" i="46"/>
  <c r="P40" i="46" s="1"/>
  <c r="F25" i="46"/>
  <c r="AM53" i="46"/>
  <c r="P53" i="46" s="1"/>
  <c r="AM41" i="46"/>
  <c r="P41" i="46" s="1"/>
  <c r="AM6" i="46"/>
  <c r="AM34" i="46"/>
  <c r="P34" i="46" s="1"/>
  <c r="AM8" i="46"/>
  <c r="P8" i="46" s="1"/>
  <c r="AM112" i="46"/>
  <c r="P112" i="46" s="1"/>
  <c r="AM110" i="46"/>
  <c r="AM100" i="46"/>
  <c r="AM81" i="46"/>
  <c r="AM80" i="46"/>
  <c r="P80" i="46" s="1"/>
  <c r="AM79" i="46"/>
  <c r="P79" i="46" s="1"/>
  <c r="AM74" i="46"/>
  <c r="AM64" i="46"/>
  <c r="F28" i="46"/>
  <c r="AM49" i="46"/>
  <c r="P49" i="46" s="1"/>
  <c r="AM23" i="46"/>
  <c r="P23" i="46" s="1"/>
  <c r="AM15" i="46"/>
  <c r="P15" i="46" s="1"/>
  <c r="AE107" i="46"/>
  <c r="L107" i="46" s="1"/>
  <c r="AE102" i="46"/>
  <c r="L102" i="46" s="1"/>
  <c r="AE88" i="46"/>
  <c r="L88" i="46" s="1"/>
  <c r="AE77" i="46"/>
  <c r="F71" i="46"/>
  <c r="AE62" i="46"/>
  <c r="AE24" i="46"/>
  <c r="AE39" i="46"/>
  <c r="AE33" i="46"/>
  <c r="L33" i="46" s="1"/>
  <c r="AE21" i="46"/>
  <c r="L21" i="46" s="1"/>
  <c r="AE19" i="46"/>
  <c r="L19" i="46" s="1"/>
  <c r="AE7" i="46"/>
  <c r="R79" i="46"/>
  <c r="J79" i="46"/>
  <c r="Q79" i="46"/>
  <c r="O79" i="46"/>
  <c r="AA110" i="46"/>
  <c r="AA112" i="46"/>
  <c r="J112" i="46" s="1"/>
  <c r="AA100" i="46"/>
  <c r="F81" i="46"/>
  <c r="AA74" i="46"/>
  <c r="AA64" i="46"/>
  <c r="AA49" i="46"/>
  <c r="J49" i="46" s="1"/>
  <c r="AA29" i="46"/>
  <c r="J29" i="46" s="1"/>
  <c r="AA23" i="46"/>
  <c r="J23" i="46" s="1"/>
  <c r="AA15" i="46"/>
  <c r="J15" i="46" s="1"/>
  <c r="AA28" i="46"/>
  <c r="J28" i="46" s="1"/>
  <c r="W106" i="45"/>
  <c r="V106" i="45"/>
  <c r="W110" i="45"/>
  <c r="V110" i="45"/>
  <c r="F84" i="46" s="1"/>
  <c r="W114" i="45"/>
  <c r="V114" i="45"/>
  <c r="F89" i="46"/>
  <c r="AA66" i="46"/>
  <c r="J66" i="46" s="1"/>
  <c r="AA26" i="46"/>
  <c r="AA48" i="46"/>
  <c r="J48" i="46" s="1"/>
  <c r="AA35" i="46"/>
  <c r="J35" i="46" s="1"/>
  <c r="AA14" i="46"/>
  <c r="W118" i="45"/>
  <c r="V118" i="45"/>
  <c r="F91" i="46" s="1"/>
  <c r="S21" i="46"/>
  <c r="S35" i="46"/>
  <c r="Y3" i="46"/>
  <c r="I3" i="46" s="1"/>
  <c r="Q11" i="46"/>
  <c r="Q19" i="46"/>
  <c r="K35" i="46"/>
  <c r="Q25" i="46"/>
  <c r="R93" i="46"/>
  <c r="J93" i="46"/>
  <c r="Q93" i="46"/>
  <c r="M93" i="46"/>
  <c r="K93" i="46"/>
  <c r="W122" i="45"/>
  <c r="V122" i="45"/>
  <c r="W126" i="45"/>
  <c r="V126" i="45"/>
  <c r="F22" i="46" s="1"/>
  <c r="Q22" i="46" s="1"/>
  <c r="AC107" i="46"/>
  <c r="K107" i="46" s="1"/>
  <c r="AC102" i="46"/>
  <c r="K102" i="46" s="1"/>
  <c r="F77" i="46"/>
  <c r="AC71" i="46"/>
  <c r="K71" i="46" s="1"/>
  <c r="AC62" i="46"/>
  <c r="AC33" i="46"/>
  <c r="K33" i="46" s="1"/>
  <c r="AC24" i="46"/>
  <c r="AC19" i="46"/>
  <c r="K19" i="46" s="1"/>
  <c r="AC7" i="46"/>
  <c r="W130" i="45"/>
  <c r="V130" i="45"/>
  <c r="AK111" i="46"/>
  <c r="O111" i="46" s="1"/>
  <c r="AK95" i="46"/>
  <c r="O95" i="46" s="1"/>
  <c r="AK94" i="46"/>
  <c r="O94" i="46" s="1"/>
  <c r="AK101" i="46"/>
  <c r="O101" i="46" s="1"/>
  <c r="AK93" i="46"/>
  <c r="O93" i="46" s="1"/>
  <c r="AK70" i="46"/>
  <c r="F36" i="46"/>
  <c r="AK50" i="46"/>
  <c r="O50" i="46" s="1"/>
  <c r="AK30" i="46"/>
  <c r="O30" i="46" s="1"/>
  <c r="W134" i="45"/>
  <c r="V134" i="45"/>
  <c r="W138" i="45"/>
  <c r="V138" i="45"/>
  <c r="W142" i="45"/>
  <c r="V142" i="45"/>
  <c r="F65" i="46" s="1"/>
  <c r="AQ102" i="46"/>
  <c r="S102" i="46" s="1"/>
  <c r="AQ107" i="46"/>
  <c r="S107" i="46" s="1"/>
  <c r="AQ88" i="46"/>
  <c r="S88" i="46" s="1"/>
  <c r="AQ77" i="46"/>
  <c r="S77" i="46" s="1"/>
  <c r="AQ71" i="46"/>
  <c r="S71" i="46" s="1"/>
  <c r="AQ62" i="46"/>
  <c r="AQ33" i="46"/>
  <c r="S33" i="46" s="1"/>
  <c r="AQ24" i="46"/>
  <c r="AQ19" i="46"/>
  <c r="S19" i="46" s="1"/>
  <c r="F7" i="46"/>
  <c r="AQ39" i="46"/>
  <c r="W146" i="45"/>
  <c r="V146" i="45"/>
  <c r="P10" i="46"/>
  <c r="L10" i="46"/>
  <c r="S10" i="46"/>
  <c r="O10" i="46"/>
  <c r="K10" i="46"/>
  <c r="W150" i="45"/>
  <c r="V150" i="45"/>
  <c r="F12" i="46" s="1"/>
  <c r="AQ89" i="46"/>
  <c r="AQ66" i="46"/>
  <c r="S66" i="46" s="1"/>
  <c r="AQ48" i="46"/>
  <c r="S48" i="46" s="1"/>
  <c r="AQ26" i="46"/>
  <c r="F14" i="46"/>
  <c r="W154" i="45"/>
  <c r="V154" i="45"/>
  <c r="W158" i="45"/>
  <c r="V158" i="45"/>
  <c r="R75" i="46"/>
  <c r="Q75" i="46"/>
  <c r="L75" i="46"/>
  <c r="W162" i="45"/>
  <c r="V162" i="45"/>
  <c r="F6" i="46" s="1"/>
  <c r="I25" i="46"/>
  <c r="R28" i="46"/>
  <c r="O35" i="46"/>
  <c r="AC21" i="46"/>
  <c r="K21" i="46" s="1"/>
  <c r="R23" i="46"/>
  <c r="K87" i="46"/>
  <c r="Q86" i="46"/>
  <c r="AB3" i="49"/>
  <c r="AB4" i="49"/>
  <c r="AB5" i="49"/>
  <c r="AB6" i="49"/>
  <c r="AB7" i="49"/>
  <c r="AB8" i="49"/>
  <c r="AB9" i="49"/>
  <c r="AB10" i="49"/>
  <c r="AB11" i="49"/>
  <c r="AB12" i="49"/>
  <c r="AB13" i="49"/>
  <c r="AB14" i="49"/>
  <c r="AB15" i="49"/>
  <c r="AB16" i="49"/>
  <c r="AB17" i="49"/>
  <c r="AB18" i="49"/>
  <c r="AB19" i="49"/>
  <c r="AB20" i="49"/>
  <c r="AB21" i="49"/>
  <c r="AB22" i="49"/>
  <c r="AB23" i="49"/>
  <c r="AB24" i="49"/>
  <c r="AB25" i="49"/>
  <c r="AB26" i="49"/>
  <c r="AB27" i="49"/>
  <c r="AB28" i="49"/>
  <c r="AB29" i="49"/>
  <c r="AB30" i="49"/>
  <c r="AB31" i="49"/>
  <c r="AB32" i="49"/>
  <c r="AB33" i="49"/>
  <c r="AB34" i="49"/>
  <c r="AB35" i="49"/>
  <c r="AB36" i="49"/>
  <c r="AB37" i="49"/>
  <c r="AB38" i="49"/>
  <c r="AB39" i="49"/>
  <c r="AB40" i="49"/>
  <c r="AB41" i="49"/>
  <c r="S7" i="46" l="1"/>
  <c r="R7" i="46"/>
  <c r="R89" i="46"/>
  <c r="J89" i="46"/>
  <c r="Q89" i="46"/>
  <c r="M89" i="46"/>
  <c r="I89" i="46"/>
  <c r="H89" i="46"/>
  <c r="K89" i="46"/>
  <c r="P6" i="46"/>
  <c r="Q35" i="46"/>
  <c r="M35" i="46"/>
  <c r="I35" i="46"/>
  <c r="H35" i="46"/>
  <c r="R35" i="46"/>
  <c r="AI106" i="46"/>
  <c r="N106" i="46" s="1"/>
  <c r="AI108" i="46"/>
  <c r="N108" i="46" s="1"/>
  <c r="AI104" i="46"/>
  <c r="N104" i="46" s="1"/>
  <c r="AI99" i="46"/>
  <c r="N99" i="46" s="1"/>
  <c r="AI98" i="46"/>
  <c r="N98" i="46" s="1"/>
  <c r="AI83" i="46"/>
  <c r="AI75" i="46"/>
  <c r="N75" i="46" s="1"/>
  <c r="AI82" i="46"/>
  <c r="N82" i="46" s="1"/>
  <c r="AI78" i="46"/>
  <c r="N78" i="46" s="1"/>
  <c r="AI85" i="46"/>
  <c r="N85" i="46" s="1"/>
  <c r="AI84" i="46"/>
  <c r="N84" i="46" s="1"/>
  <c r="AI76" i="46"/>
  <c r="N76" i="46" s="1"/>
  <c r="AI72" i="46"/>
  <c r="N72" i="46" s="1"/>
  <c r="AI60" i="46"/>
  <c r="N60" i="46" s="1"/>
  <c r="AI56" i="46"/>
  <c r="AI67" i="46"/>
  <c r="N67" i="46" s="1"/>
  <c r="AI69" i="46"/>
  <c r="N69" i="46" s="1"/>
  <c r="AI65" i="46"/>
  <c r="N65" i="46" s="1"/>
  <c r="AI61" i="46"/>
  <c r="N61" i="46" s="1"/>
  <c r="AI57" i="46"/>
  <c r="N57" i="46" s="1"/>
  <c r="AI55" i="46"/>
  <c r="N55" i="46" s="1"/>
  <c r="F46" i="46"/>
  <c r="AI31" i="46"/>
  <c r="N31" i="46" s="1"/>
  <c r="AI27" i="46"/>
  <c r="AI32" i="46"/>
  <c r="N32" i="46" s="1"/>
  <c r="AI20" i="46"/>
  <c r="N20" i="46" s="1"/>
  <c r="AI16" i="46"/>
  <c r="N16" i="46" s="1"/>
  <c r="AI12" i="46"/>
  <c r="N12" i="46" s="1"/>
  <c r="AI4" i="46"/>
  <c r="N4" i="46" s="1"/>
  <c r="AI11" i="46"/>
  <c r="N11" i="46" s="1"/>
  <c r="AI3" i="46"/>
  <c r="N3" i="46" s="1"/>
  <c r="AI13" i="46"/>
  <c r="AI9" i="46"/>
  <c r="N9" i="46" s="1"/>
  <c r="AI5" i="46"/>
  <c r="N5" i="46" s="1"/>
  <c r="AI22" i="46"/>
  <c r="N22" i="46" s="1"/>
  <c r="AI17" i="46"/>
  <c r="N17" i="46" s="1"/>
  <c r="AI18" i="46"/>
  <c r="N18" i="46" s="1"/>
  <c r="N91" i="46"/>
  <c r="R111" i="46"/>
  <c r="Q111" i="46"/>
  <c r="M111" i="46"/>
  <c r="H111" i="46"/>
  <c r="K111" i="46"/>
  <c r="K63" i="46"/>
  <c r="R63" i="46"/>
  <c r="Q63" i="46"/>
  <c r="M63" i="46"/>
  <c r="M91" i="46"/>
  <c r="R34" i="46"/>
  <c r="Q34" i="46"/>
  <c r="O34" i="46"/>
  <c r="K34" i="46"/>
  <c r="O91" i="46"/>
  <c r="K52" i="46"/>
  <c r="R52" i="46"/>
  <c r="N52" i="46"/>
  <c r="Q52" i="46"/>
  <c r="K84" i="46"/>
  <c r="R4" i="46"/>
  <c r="Q4" i="46"/>
  <c r="H4" i="46"/>
  <c r="Q7" i="46"/>
  <c r="Q18" i="46"/>
  <c r="R18" i="46"/>
  <c r="S34" i="46"/>
  <c r="S41" i="46"/>
  <c r="S91" i="46"/>
  <c r="J111" i="46"/>
  <c r="R88" i="46"/>
  <c r="J88" i="46"/>
  <c r="Q88" i="46"/>
  <c r="J8" i="46"/>
  <c r="Q112" i="46"/>
  <c r="H112" i="46"/>
  <c r="O112" i="46"/>
  <c r="R112" i="46"/>
  <c r="O33" i="46"/>
  <c r="R33" i="46"/>
  <c r="Q33" i="46"/>
  <c r="O102" i="46"/>
  <c r="N28" i="46"/>
  <c r="AE111" i="46"/>
  <c r="L111" i="46" s="1"/>
  <c r="AE95" i="46"/>
  <c r="L95" i="46" s="1"/>
  <c r="AE94" i="46"/>
  <c r="L94" i="46" s="1"/>
  <c r="AE101" i="46"/>
  <c r="L101" i="46" s="1"/>
  <c r="AE93" i="46"/>
  <c r="L93" i="46" s="1"/>
  <c r="F70" i="46"/>
  <c r="AE36" i="46"/>
  <c r="L36" i="46" s="1"/>
  <c r="AE50" i="46"/>
  <c r="L50" i="46" s="1"/>
  <c r="AE30" i="46"/>
  <c r="L30" i="46" s="1"/>
  <c r="R99" i="46"/>
  <c r="Q99" i="46"/>
  <c r="I99" i="46"/>
  <c r="I9" i="46"/>
  <c r="I44" i="46"/>
  <c r="I46" i="46"/>
  <c r="I60" i="46"/>
  <c r="Q98" i="46"/>
  <c r="I98" i="46"/>
  <c r="R98" i="46"/>
  <c r="L35" i="46"/>
  <c r="P58" i="46"/>
  <c r="L58" i="46"/>
  <c r="S58" i="46"/>
  <c r="O58" i="46"/>
  <c r="K58" i="46"/>
  <c r="R58" i="46"/>
  <c r="J58" i="46"/>
  <c r="Q58" i="46"/>
  <c r="M58" i="46"/>
  <c r="P70" i="46"/>
  <c r="P95" i="46"/>
  <c r="Q51" i="46"/>
  <c r="P51" i="46"/>
  <c r="L51" i="46"/>
  <c r="S51" i="46"/>
  <c r="O51" i="46"/>
  <c r="K51" i="46"/>
  <c r="R51" i="46"/>
  <c r="N51" i="46"/>
  <c r="J51" i="46"/>
  <c r="N35" i="46"/>
  <c r="N89" i="46"/>
  <c r="R68" i="46"/>
  <c r="Q68" i="46"/>
  <c r="L68" i="46"/>
  <c r="K68" i="46"/>
  <c r="L12" i="46"/>
  <c r="L4" i="46"/>
  <c r="L46" i="46"/>
  <c r="H58" i="46"/>
  <c r="H31" i="46"/>
  <c r="H76" i="46"/>
  <c r="H99" i="46"/>
  <c r="I63" i="46"/>
  <c r="I87" i="46"/>
  <c r="AK106" i="46"/>
  <c r="O106" i="46" s="1"/>
  <c r="AK108" i="46"/>
  <c r="O108" i="46" s="1"/>
  <c r="AK104" i="46"/>
  <c r="O104" i="46" s="1"/>
  <c r="AK99" i="46"/>
  <c r="O99" i="46" s="1"/>
  <c r="AK98" i="46"/>
  <c r="O98" i="46" s="1"/>
  <c r="AK82" i="46"/>
  <c r="O82" i="46" s="1"/>
  <c r="AK78" i="46"/>
  <c r="O78" i="46" s="1"/>
  <c r="AK85" i="46"/>
  <c r="O85" i="46" s="1"/>
  <c r="AK84" i="46"/>
  <c r="O84" i="46" s="1"/>
  <c r="AK76" i="46"/>
  <c r="O76" i="46" s="1"/>
  <c r="AK72" i="46"/>
  <c r="O72" i="46" s="1"/>
  <c r="AK83" i="46"/>
  <c r="AK75" i="46"/>
  <c r="O75" i="46" s="1"/>
  <c r="AK67" i="46"/>
  <c r="O67" i="46" s="1"/>
  <c r="AK69" i="46"/>
  <c r="O69" i="46" s="1"/>
  <c r="AK65" i="46"/>
  <c r="O65" i="46" s="1"/>
  <c r="AK61" i="46"/>
  <c r="O61" i="46" s="1"/>
  <c r="AK57" i="46"/>
  <c r="O57" i="46" s="1"/>
  <c r="AK60" i="46"/>
  <c r="O60" i="46" s="1"/>
  <c r="AK56" i="46"/>
  <c r="AK45" i="46"/>
  <c r="O45" i="46" s="1"/>
  <c r="AK37" i="46"/>
  <c r="O37" i="46" s="1"/>
  <c r="AK32" i="46"/>
  <c r="O32" i="46" s="1"/>
  <c r="AK55" i="46"/>
  <c r="O55" i="46" s="1"/>
  <c r="AK47" i="46"/>
  <c r="O47" i="46" s="1"/>
  <c r="AK46" i="46"/>
  <c r="O46" i="46" s="1"/>
  <c r="AK42" i="46"/>
  <c r="O42" i="46" s="1"/>
  <c r="AK38" i="46"/>
  <c r="O38" i="46" s="1"/>
  <c r="AK11" i="46"/>
  <c r="O11" i="46" s="1"/>
  <c r="AK3" i="46"/>
  <c r="O3" i="46" s="1"/>
  <c r="AK31" i="46"/>
  <c r="O31" i="46" s="1"/>
  <c r="AK22" i="46"/>
  <c r="O22" i="46" s="1"/>
  <c r="AK18" i="46"/>
  <c r="O18" i="46" s="1"/>
  <c r="AK27" i="46"/>
  <c r="AK17" i="46"/>
  <c r="O17" i="46" s="1"/>
  <c r="AK20" i="46"/>
  <c r="O20" i="46" s="1"/>
  <c r="AK12" i="46"/>
  <c r="O12" i="46" s="1"/>
  <c r="AK16" i="46"/>
  <c r="O16" i="46" s="1"/>
  <c r="AK13" i="46"/>
  <c r="AK5" i="46"/>
  <c r="O5" i="46" s="1"/>
  <c r="AK9" i="46"/>
  <c r="O9" i="46" s="1"/>
  <c r="AK4" i="46"/>
  <c r="O4" i="46" s="1"/>
  <c r="AE109" i="46"/>
  <c r="AE91" i="46"/>
  <c r="L91" i="46" s="1"/>
  <c r="AE87" i="46"/>
  <c r="L87" i="46" s="1"/>
  <c r="AE103" i="46"/>
  <c r="L103" i="46" s="1"/>
  <c r="AE90" i="46"/>
  <c r="L90" i="46" s="1"/>
  <c r="AE92" i="46"/>
  <c r="L92" i="46" s="1"/>
  <c r="F73" i="46"/>
  <c r="AE86" i="46"/>
  <c r="L86" i="46" s="1"/>
  <c r="AE63" i="46"/>
  <c r="L63" i="46" s="1"/>
  <c r="AE52" i="46"/>
  <c r="L52" i="46" s="1"/>
  <c r="AE40" i="46"/>
  <c r="L40" i="46" s="1"/>
  <c r="AE53" i="46"/>
  <c r="L53" i="46" s="1"/>
  <c r="AE41" i="46"/>
  <c r="L41" i="46" s="1"/>
  <c r="AE6" i="46"/>
  <c r="L6" i="46" s="1"/>
  <c r="AE25" i="46"/>
  <c r="L25" i="46" s="1"/>
  <c r="AE34" i="46"/>
  <c r="L34" i="46" s="1"/>
  <c r="AE8" i="46"/>
  <c r="L8" i="46" s="1"/>
  <c r="H14" i="46"/>
  <c r="S14" i="46"/>
  <c r="K14" i="46"/>
  <c r="M14" i="46"/>
  <c r="R14" i="46"/>
  <c r="Q14" i="46"/>
  <c r="I14" i="46"/>
  <c r="S89" i="46"/>
  <c r="AQ111" i="46"/>
  <c r="S111" i="46" s="1"/>
  <c r="AQ95" i="46"/>
  <c r="S95" i="46" s="1"/>
  <c r="AQ94" i="46"/>
  <c r="S94" i="46" s="1"/>
  <c r="AQ101" i="46"/>
  <c r="S101" i="46" s="1"/>
  <c r="AQ93" i="46"/>
  <c r="S93" i="46" s="1"/>
  <c r="AQ70" i="46"/>
  <c r="S70" i="46" s="1"/>
  <c r="AQ36" i="46"/>
  <c r="S36" i="46" s="1"/>
  <c r="AQ50" i="46"/>
  <c r="S50" i="46" s="1"/>
  <c r="AQ30" i="46"/>
  <c r="S30" i="46" s="1"/>
  <c r="AG112" i="46"/>
  <c r="M112" i="46" s="1"/>
  <c r="AG110" i="46"/>
  <c r="AG100" i="46"/>
  <c r="AG80" i="46"/>
  <c r="M80" i="46" s="1"/>
  <c r="AG79" i="46"/>
  <c r="M79" i="46" s="1"/>
  <c r="AG74" i="46"/>
  <c r="AG81" i="46"/>
  <c r="M81" i="46" s="1"/>
  <c r="F64" i="46"/>
  <c r="AG23" i="46"/>
  <c r="M23" i="46" s="1"/>
  <c r="AG49" i="46"/>
  <c r="M49" i="46" s="1"/>
  <c r="AG28" i="46"/>
  <c r="M28" i="46" s="1"/>
  <c r="AG29" i="46"/>
  <c r="M29" i="46" s="1"/>
  <c r="AG15" i="46"/>
  <c r="M15" i="46" s="1"/>
  <c r="K77" i="46"/>
  <c r="R77" i="46"/>
  <c r="Q77" i="46"/>
  <c r="K91" i="46"/>
  <c r="R91" i="46"/>
  <c r="J91" i="46"/>
  <c r="Q91" i="46"/>
  <c r="L71" i="46"/>
  <c r="R71" i="46"/>
  <c r="Q71" i="46"/>
  <c r="P28" i="46"/>
  <c r="O28" i="46"/>
  <c r="Q28" i="46"/>
  <c r="O14" i="46"/>
  <c r="O89" i="46"/>
  <c r="N6" i="46"/>
  <c r="K41" i="46"/>
  <c r="R41" i="46"/>
  <c r="N41" i="46"/>
  <c r="Q41" i="46"/>
  <c r="H101" i="46"/>
  <c r="M25" i="46"/>
  <c r="M73" i="46"/>
  <c r="I36" i="46"/>
  <c r="I111" i="46"/>
  <c r="AA106" i="46"/>
  <c r="J106" i="46" s="1"/>
  <c r="AA108" i="46"/>
  <c r="J108" i="46" s="1"/>
  <c r="AA104" i="46"/>
  <c r="J104" i="46" s="1"/>
  <c r="AA99" i="46"/>
  <c r="J99" i="46" s="1"/>
  <c r="AA98" i="46"/>
  <c r="J98" i="46" s="1"/>
  <c r="AA75" i="46"/>
  <c r="J75" i="46" s="1"/>
  <c r="F83" i="46"/>
  <c r="AA76" i="46"/>
  <c r="J76" i="46" s="1"/>
  <c r="AA72" i="46"/>
  <c r="J72" i="46" s="1"/>
  <c r="AA60" i="46"/>
  <c r="J60" i="46" s="1"/>
  <c r="AA56" i="46"/>
  <c r="AA67" i="46"/>
  <c r="J67" i="46" s="1"/>
  <c r="AA69" i="46"/>
  <c r="J69" i="46" s="1"/>
  <c r="AA65" i="46"/>
  <c r="J65" i="46" s="1"/>
  <c r="AA61" i="46"/>
  <c r="J61" i="46" s="1"/>
  <c r="AA57" i="46"/>
  <c r="J57" i="46" s="1"/>
  <c r="AA46" i="46"/>
  <c r="J46" i="46" s="1"/>
  <c r="AA42" i="46"/>
  <c r="J42" i="46" s="1"/>
  <c r="AA38" i="46"/>
  <c r="J38" i="46" s="1"/>
  <c r="AA45" i="46"/>
  <c r="J45" i="46" s="1"/>
  <c r="AA37" i="46"/>
  <c r="J37" i="46" s="1"/>
  <c r="AA55" i="46"/>
  <c r="J55" i="46" s="1"/>
  <c r="AA47" i="46"/>
  <c r="J47" i="46" s="1"/>
  <c r="AA31" i="46"/>
  <c r="J31" i="46" s="1"/>
  <c r="AA27" i="46"/>
  <c r="AA20" i="46"/>
  <c r="J20" i="46" s="1"/>
  <c r="AA16" i="46"/>
  <c r="J16" i="46" s="1"/>
  <c r="AA12" i="46"/>
  <c r="J12" i="46" s="1"/>
  <c r="AA4" i="46"/>
  <c r="J4" i="46" s="1"/>
  <c r="AA32" i="46"/>
  <c r="J32" i="46" s="1"/>
  <c r="AA11" i="46"/>
  <c r="J11" i="46" s="1"/>
  <c r="AA3" i="46"/>
  <c r="J3" i="46" s="1"/>
  <c r="AA18" i="46"/>
  <c r="J18" i="46" s="1"/>
  <c r="AA13" i="46"/>
  <c r="AA9" i="46"/>
  <c r="J9" i="46" s="1"/>
  <c r="AA5" i="46"/>
  <c r="J5" i="46" s="1"/>
  <c r="AA22" i="46"/>
  <c r="J22" i="46" s="1"/>
  <c r="AA17" i="46"/>
  <c r="J17" i="46" s="1"/>
  <c r="AM108" i="46"/>
  <c r="P108" i="46" s="1"/>
  <c r="AM104" i="46"/>
  <c r="P104" i="46" s="1"/>
  <c r="AM106" i="46"/>
  <c r="P106" i="46" s="1"/>
  <c r="AM99" i="46"/>
  <c r="P99" i="46" s="1"/>
  <c r="AM98" i="46"/>
  <c r="P98" i="46" s="1"/>
  <c r="AM85" i="46"/>
  <c r="P85" i="46" s="1"/>
  <c r="AM84" i="46"/>
  <c r="P84" i="46" s="1"/>
  <c r="AM76" i="46"/>
  <c r="P76" i="46" s="1"/>
  <c r="AM83" i="46"/>
  <c r="P83" i="46" s="1"/>
  <c r="AM75" i="46"/>
  <c r="P75" i="46" s="1"/>
  <c r="AM82" i="46"/>
  <c r="P82" i="46" s="1"/>
  <c r="AM78" i="46"/>
  <c r="P78" i="46" s="1"/>
  <c r="AM72" i="46"/>
  <c r="P72" i="46" s="1"/>
  <c r="AM69" i="46"/>
  <c r="P69" i="46" s="1"/>
  <c r="AM65" i="46"/>
  <c r="P65" i="46" s="1"/>
  <c r="AM61" i="46"/>
  <c r="P61" i="46" s="1"/>
  <c r="AM57" i="46"/>
  <c r="P57" i="46" s="1"/>
  <c r="AM60" i="46"/>
  <c r="P60" i="46" s="1"/>
  <c r="AM56" i="46"/>
  <c r="AM67" i="46"/>
  <c r="P67" i="46" s="1"/>
  <c r="AM55" i="46"/>
  <c r="P55" i="46" s="1"/>
  <c r="AM47" i="46"/>
  <c r="P47" i="46" s="1"/>
  <c r="AM46" i="46"/>
  <c r="P46" i="46" s="1"/>
  <c r="AM45" i="46"/>
  <c r="P45" i="46" s="1"/>
  <c r="AM37" i="46"/>
  <c r="P37" i="46" s="1"/>
  <c r="AM22" i="46"/>
  <c r="P22" i="46" s="1"/>
  <c r="AM18" i="46"/>
  <c r="P18" i="46" s="1"/>
  <c r="AM17" i="46"/>
  <c r="P17" i="46" s="1"/>
  <c r="AM13" i="46"/>
  <c r="AM9" i="46"/>
  <c r="P9" i="46" s="1"/>
  <c r="AM5" i="46"/>
  <c r="P5" i="46" s="1"/>
  <c r="AM42" i="46"/>
  <c r="P42" i="46" s="1"/>
  <c r="AM38" i="46"/>
  <c r="P38" i="46" s="1"/>
  <c r="F27" i="46"/>
  <c r="AM20" i="46"/>
  <c r="P20" i="46" s="1"/>
  <c r="AM11" i="46"/>
  <c r="P11" i="46" s="1"/>
  <c r="AM3" i="46"/>
  <c r="P3" i="46" s="1"/>
  <c r="AM12" i="46"/>
  <c r="P12" i="46" s="1"/>
  <c r="AM16" i="46"/>
  <c r="P16" i="46" s="1"/>
  <c r="AM4" i="46"/>
  <c r="P4" i="46" s="1"/>
  <c r="AI107" i="46"/>
  <c r="N107" i="46" s="1"/>
  <c r="AC88" i="46"/>
  <c r="K88" i="46" s="1"/>
  <c r="AI88" i="46"/>
  <c r="N88" i="46" s="1"/>
  <c r="AI102" i="46"/>
  <c r="N102" i="46" s="1"/>
  <c r="AI77" i="46"/>
  <c r="N77" i="46" s="1"/>
  <c r="AI71" i="46"/>
  <c r="N71" i="46" s="1"/>
  <c r="AI62" i="46"/>
  <c r="AI33" i="46"/>
  <c r="N33" i="46" s="1"/>
  <c r="AI19" i="46"/>
  <c r="N19" i="46" s="1"/>
  <c r="AI7" i="46"/>
  <c r="N7" i="46" s="1"/>
  <c r="AI24" i="46"/>
  <c r="F39" i="46"/>
  <c r="O39" i="46" s="1"/>
  <c r="AI21" i="46"/>
  <c r="N21" i="46" s="1"/>
  <c r="K4" i="46"/>
  <c r="K22" i="46"/>
  <c r="K65" i="46"/>
  <c r="K83" i="46"/>
  <c r="R107" i="46"/>
  <c r="Q107" i="46"/>
  <c r="H107" i="46"/>
  <c r="Q102" i="46"/>
  <c r="I102" i="46"/>
  <c r="R102" i="46"/>
  <c r="R97" i="46"/>
  <c r="J97" i="46"/>
  <c r="Q97" i="46"/>
  <c r="I97" i="46"/>
  <c r="P97" i="46"/>
  <c r="L97" i="46"/>
  <c r="S97" i="46"/>
  <c r="O97" i="46"/>
  <c r="K97" i="46"/>
  <c r="R60" i="46"/>
  <c r="Q60" i="46"/>
  <c r="M60" i="46"/>
  <c r="AE112" i="46"/>
  <c r="L112" i="46" s="1"/>
  <c r="AE110" i="46"/>
  <c r="AE100" i="46"/>
  <c r="AE81" i="46"/>
  <c r="L81" i="46" s="1"/>
  <c r="F74" i="46"/>
  <c r="J74" i="46" s="1"/>
  <c r="AE80" i="46"/>
  <c r="L80" i="46" s="1"/>
  <c r="AE79" i="46"/>
  <c r="L79" i="46" s="1"/>
  <c r="AE64" i="46"/>
  <c r="L64" i="46" s="1"/>
  <c r="AE28" i="46"/>
  <c r="L28" i="46" s="1"/>
  <c r="AE49" i="46"/>
  <c r="L49" i="46" s="1"/>
  <c r="AE29" i="46"/>
  <c r="L29" i="46" s="1"/>
  <c r="AE23" i="46"/>
  <c r="L23" i="46" s="1"/>
  <c r="AE15" i="46"/>
  <c r="L15" i="46" s="1"/>
  <c r="S81" i="46"/>
  <c r="Q9" i="46"/>
  <c r="R9" i="46"/>
  <c r="S9" i="46"/>
  <c r="AC110" i="46"/>
  <c r="AC112" i="46"/>
  <c r="K112" i="46" s="1"/>
  <c r="AC100" i="46"/>
  <c r="AC74" i="46"/>
  <c r="K74" i="46" s="1"/>
  <c r="AC81" i="46"/>
  <c r="K81" i="46" s="1"/>
  <c r="AC80" i="46"/>
  <c r="K80" i="46" s="1"/>
  <c r="AC79" i="46"/>
  <c r="K79" i="46" s="1"/>
  <c r="AC64" i="46"/>
  <c r="K64" i="46" s="1"/>
  <c r="AC49" i="46"/>
  <c r="K49" i="46" s="1"/>
  <c r="AC29" i="46"/>
  <c r="K29" i="46" s="1"/>
  <c r="AC28" i="46"/>
  <c r="K28" i="46" s="1"/>
  <c r="AC23" i="46"/>
  <c r="K23" i="46" s="1"/>
  <c r="AC15" i="46"/>
  <c r="K15" i="46" s="1"/>
  <c r="J70" i="46"/>
  <c r="J71" i="46"/>
  <c r="J107" i="46"/>
  <c r="J52" i="46"/>
  <c r="J34" i="46"/>
  <c r="R87" i="46"/>
  <c r="J87" i="46"/>
  <c r="Q87" i="46"/>
  <c r="AM107" i="46"/>
  <c r="P107" i="46" s="1"/>
  <c r="AM102" i="46"/>
  <c r="P102" i="46" s="1"/>
  <c r="AM88" i="46"/>
  <c r="P88" i="46" s="1"/>
  <c r="AM77" i="46"/>
  <c r="P77" i="46" s="1"/>
  <c r="AM71" i="46"/>
  <c r="P71" i="46" s="1"/>
  <c r="AM62" i="46"/>
  <c r="AM39" i="46"/>
  <c r="P39" i="46" s="1"/>
  <c r="AM33" i="46"/>
  <c r="P33" i="46" s="1"/>
  <c r="F24" i="46"/>
  <c r="K24" i="46" s="1"/>
  <c r="AM21" i="46"/>
  <c r="P21" i="46" s="1"/>
  <c r="AM7" i="46"/>
  <c r="P7" i="46" s="1"/>
  <c r="AM19" i="46"/>
  <c r="P19" i="46" s="1"/>
  <c r="O7" i="46"/>
  <c r="O88" i="46"/>
  <c r="N15" i="46"/>
  <c r="I22" i="46"/>
  <c r="I83" i="46"/>
  <c r="M44" i="46"/>
  <c r="AG108" i="46"/>
  <c r="M108" i="46" s="1"/>
  <c r="AG104" i="46"/>
  <c r="M104" i="46" s="1"/>
  <c r="AG106" i="46"/>
  <c r="M106" i="46" s="1"/>
  <c r="AG98" i="46"/>
  <c r="M98" i="46" s="1"/>
  <c r="AG99" i="46"/>
  <c r="M99" i="46" s="1"/>
  <c r="AG84" i="46"/>
  <c r="M84" i="46" s="1"/>
  <c r="AG76" i="46"/>
  <c r="M76" i="46" s="1"/>
  <c r="AG83" i="46"/>
  <c r="M83" i="46" s="1"/>
  <c r="AG75" i="46"/>
  <c r="M75" i="46" s="1"/>
  <c r="AG82" i="46"/>
  <c r="M82" i="46" s="1"/>
  <c r="AG78" i="46"/>
  <c r="M78" i="46" s="1"/>
  <c r="AG85" i="46"/>
  <c r="M85" i="46" s="1"/>
  <c r="AG69" i="46"/>
  <c r="M69" i="46" s="1"/>
  <c r="AG72" i="46"/>
  <c r="M72" i="46" s="1"/>
  <c r="AG67" i="46"/>
  <c r="M67" i="46" s="1"/>
  <c r="F56" i="46"/>
  <c r="AG47" i="46"/>
  <c r="M47" i="46" s="1"/>
  <c r="AG31" i="46"/>
  <c r="M31" i="46" s="1"/>
  <c r="AG27" i="46"/>
  <c r="M27" i="46" s="1"/>
  <c r="AG46" i="46"/>
  <c r="M46" i="46" s="1"/>
  <c r="AG42" i="46"/>
  <c r="M42" i="46" s="1"/>
  <c r="AG38" i="46"/>
  <c r="M38" i="46" s="1"/>
  <c r="AG45" i="46"/>
  <c r="M45" i="46" s="1"/>
  <c r="AG32" i="46"/>
  <c r="M32" i="46" s="1"/>
  <c r="AG37" i="46"/>
  <c r="M37" i="46" s="1"/>
  <c r="AG17" i="46"/>
  <c r="M17" i="46" s="1"/>
  <c r="AG13" i="46"/>
  <c r="AG9" i="46"/>
  <c r="M9" i="46" s="1"/>
  <c r="AG5" i="46"/>
  <c r="M5" i="46" s="1"/>
  <c r="AG20" i="46"/>
  <c r="M20" i="46" s="1"/>
  <c r="AG16" i="46"/>
  <c r="M16" i="46" s="1"/>
  <c r="AG12" i="46"/>
  <c r="M12" i="46" s="1"/>
  <c r="AG4" i="46"/>
  <c r="M4" i="46" s="1"/>
  <c r="AG18" i="46"/>
  <c r="M18" i="46" s="1"/>
  <c r="AG11" i="46"/>
  <c r="M11" i="46" s="1"/>
  <c r="AG3" i="46"/>
  <c r="M3" i="46" s="1"/>
  <c r="AG22" i="46"/>
  <c r="M22" i="46" s="1"/>
  <c r="R30" i="46"/>
  <c r="Q30" i="46"/>
  <c r="M30" i="46"/>
  <c r="K30" i="46"/>
  <c r="P30" i="46"/>
  <c r="P111" i="46"/>
  <c r="N70" i="46"/>
  <c r="N101" i="46"/>
  <c r="H48" i="46"/>
  <c r="K48" i="46"/>
  <c r="R48" i="46"/>
  <c r="N48" i="46"/>
  <c r="Q48" i="46"/>
  <c r="M48" i="46"/>
  <c r="I48" i="46"/>
  <c r="L17" i="46"/>
  <c r="L27" i="46"/>
  <c r="L83" i="46"/>
  <c r="L98" i="46"/>
  <c r="H51" i="46"/>
  <c r="H12" i="46"/>
  <c r="H9" i="46"/>
  <c r="H56" i="46"/>
  <c r="H65" i="46"/>
  <c r="H84" i="46"/>
  <c r="I6" i="46"/>
  <c r="I52" i="46"/>
  <c r="I68" i="46"/>
  <c r="I91" i="46"/>
  <c r="K6" i="46"/>
  <c r="Q6" i="46"/>
  <c r="R12" i="46"/>
  <c r="Q12" i="46"/>
  <c r="S12" i="46"/>
  <c r="S24" i="46"/>
  <c r="Q65" i="46"/>
  <c r="M65" i="46"/>
  <c r="R65" i="46"/>
  <c r="O36" i="46"/>
  <c r="K36" i="46"/>
  <c r="Q36" i="46"/>
  <c r="M36" i="46"/>
  <c r="R36" i="46"/>
  <c r="O81" i="46"/>
  <c r="R81" i="46"/>
  <c r="J81" i="46"/>
  <c r="Q81" i="46"/>
  <c r="L7" i="46"/>
  <c r="L39" i="46"/>
  <c r="L77" i="46"/>
  <c r="P64" i="46"/>
  <c r="P81" i="46"/>
  <c r="P91" i="46"/>
  <c r="N63" i="46"/>
  <c r="H36" i="46"/>
  <c r="M41" i="46"/>
  <c r="M34" i="46"/>
  <c r="R101" i="46"/>
  <c r="Q101" i="46"/>
  <c r="M101" i="46"/>
  <c r="I101" i="46"/>
  <c r="K101" i="46"/>
  <c r="O52" i="46"/>
  <c r="K12" i="46"/>
  <c r="H39" i="46"/>
  <c r="H71" i="46"/>
  <c r="I71" i="46"/>
  <c r="S15" i="46"/>
  <c r="O15" i="46"/>
  <c r="R15" i="46"/>
  <c r="Q15" i="46"/>
  <c r="S64" i="46"/>
  <c r="S74" i="46"/>
  <c r="AQ106" i="46"/>
  <c r="S106" i="46" s="1"/>
  <c r="AQ108" i="46"/>
  <c r="S108" i="46" s="1"/>
  <c r="AQ104" i="46"/>
  <c r="S104" i="46" s="1"/>
  <c r="AQ99" i="46"/>
  <c r="S99" i="46" s="1"/>
  <c r="AQ98" i="46"/>
  <c r="S98" i="46" s="1"/>
  <c r="AQ82" i="46"/>
  <c r="S82" i="46" s="1"/>
  <c r="AQ78" i="46"/>
  <c r="S78" i="46" s="1"/>
  <c r="AQ85" i="46"/>
  <c r="S85" i="46" s="1"/>
  <c r="AQ84" i="46"/>
  <c r="S84" i="46" s="1"/>
  <c r="AQ76" i="46"/>
  <c r="S76" i="46" s="1"/>
  <c r="AQ72" i="46"/>
  <c r="S72" i="46" s="1"/>
  <c r="AQ83" i="46"/>
  <c r="S83" i="46" s="1"/>
  <c r="AQ75" i="46"/>
  <c r="S75" i="46" s="1"/>
  <c r="AQ67" i="46"/>
  <c r="S67" i="46" s="1"/>
  <c r="AQ69" i="46"/>
  <c r="S69" i="46" s="1"/>
  <c r="AQ65" i="46"/>
  <c r="S65" i="46" s="1"/>
  <c r="AQ61" i="46"/>
  <c r="S61" i="46" s="1"/>
  <c r="AQ57" i="46"/>
  <c r="S57" i="46" s="1"/>
  <c r="AQ60" i="46"/>
  <c r="S60" i="46" s="1"/>
  <c r="AQ56" i="46"/>
  <c r="S56" i="46" s="1"/>
  <c r="AQ45" i="46"/>
  <c r="S45" i="46" s="1"/>
  <c r="AQ37" i="46"/>
  <c r="S37" i="46" s="1"/>
  <c r="AQ32" i="46"/>
  <c r="S32" i="46" s="1"/>
  <c r="AQ47" i="46"/>
  <c r="S47" i="46" s="1"/>
  <c r="AQ55" i="46"/>
  <c r="S55" i="46" s="1"/>
  <c r="AQ46" i="46"/>
  <c r="S46" i="46" s="1"/>
  <c r="AQ42" i="46"/>
  <c r="S42" i="46" s="1"/>
  <c r="AQ38" i="46"/>
  <c r="S38" i="46" s="1"/>
  <c r="AQ3" i="46"/>
  <c r="S3" i="46" s="1"/>
  <c r="AQ31" i="46"/>
  <c r="S31" i="46" s="1"/>
  <c r="AQ22" i="46"/>
  <c r="S22" i="46" s="1"/>
  <c r="AQ18" i="46"/>
  <c r="S18" i="46" s="1"/>
  <c r="AQ27" i="46"/>
  <c r="S27" i="46" s="1"/>
  <c r="AQ5" i="46"/>
  <c r="S5" i="46" s="1"/>
  <c r="AQ20" i="46"/>
  <c r="S20" i="46" s="1"/>
  <c r="AQ17" i="46"/>
  <c r="S17" i="46" s="1"/>
  <c r="F13" i="46"/>
  <c r="K13" i="46" s="1"/>
  <c r="AQ16" i="46"/>
  <c r="S16" i="46" s="1"/>
  <c r="AQ4" i="46"/>
  <c r="S4" i="46" s="1"/>
  <c r="R8" i="46"/>
  <c r="Q8" i="46"/>
  <c r="S8" i="46"/>
  <c r="S52" i="46"/>
  <c r="Q17" i="46"/>
  <c r="R17" i="46"/>
  <c r="J36" i="46"/>
  <c r="K95" i="46"/>
  <c r="R95" i="46"/>
  <c r="J95" i="46"/>
  <c r="Q95" i="46"/>
  <c r="M95" i="46"/>
  <c r="J39" i="46"/>
  <c r="J77" i="46"/>
  <c r="J6" i="46"/>
  <c r="J25" i="46"/>
  <c r="J63" i="46"/>
  <c r="K86" i="46"/>
  <c r="R86" i="46"/>
  <c r="J86" i="46"/>
  <c r="O71" i="46"/>
  <c r="O107" i="46"/>
  <c r="N81" i="46"/>
  <c r="N112" i="46"/>
  <c r="I4" i="46"/>
  <c r="I17" i="46"/>
  <c r="I27" i="46"/>
  <c r="I51" i="46"/>
  <c r="I76" i="46"/>
  <c r="L66" i="46"/>
  <c r="H66" i="46"/>
  <c r="K66" i="46"/>
  <c r="R66" i="46"/>
  <c r="Q66" i="46"/>
  <c r="M66" i="46"/>
  <c r="I66" i="46"/>
  <c r="M97" i="46"/>
  <c r="R22" i="46"/>
  <c r="P101" i="46"/>
  <c r="N36" i="46"/>
  <c r="N111" i="46"/>
  <c r="L18" i="46"/>
  <c r="L31" i="46"/>
  <c r="L56" i="46"/>
  <c r="L65" i="46"/>
  <c r="L76" i="46"/>
  <c r="L99" i="46"/>
  <c r="H44" i="46"/>
  <c r="H97" i="46"/>
  <c r="H18" i="46"/>
  <c r="H46" i="46"/>
  <c r="H60" i="46"/>
  <c r="I41" i="46"/>
  <c r="I73" i="46"/>
  <c r="S39" i="46"/>
  <c r="O70" i="46"/>
  <c r="K7" i="46"/>
  <c r="J14" i="46"/>
  <c r="Q84" i="46"/>
  <c r="R84" i="46"/>
  <c r="J84" i="46"/>
  <c r="L24" i="46"/>
  <c r="P74" i="46"/>
  <c r="K25" i="46"/>
  <c r="R25" i="46"/>
  <c r="P44" i="46"/>
  <c r="L44" i="46"/>
  <c r="S44" i="46"/>
  <c r="O44" i="46"/>
  <c r="K44" i="46"/>
  <c r="R44" i="46"/>
  <c r="N44" i="46"/>
  <c r="J44" i="46"/>
  <c r="Q44" i="46"/>
  <c r="N25" i="46"/>
  <c r="H70" i="46"/>
  <c r="M6" i="46"/>
  <c r="R6" i="46"/>
  <c r="Q31" i="46"/>
  <c r="P31" i="46"/>
  <c r="R31" i="46"/>
  <c r="O6" i="46"/>
  <c r="O25" i="46"/>
  <c r="O63" i="46"/>
  <c r="F110" i="46"/>
  <c r="P110" i="46" s="1"/>
  <c r="W100" i="46"/>
  <c r="W81" i="46"/>
  <c r="H81" i="46" s="1"/>
  <c r="W80" i="46"/>
  <c r="H80" i="46" s="1"/>
  <c r="W79" i="46"/>
  <c r="H79" i="46" s="1"/>
  <c r="W74" i="46"/>
  <c r="H74" i="46" s="1"/>
  <c r="W64" i="46"/>
  <c r="H64" i="46" s="1"/>
  <c r="W28" i="46"/>
  <c r="H28" i="46" s="1"/>
  <c r="W29" i="46"/>
  <c r="H29" i="46" s="1"/>
  <c r="W23" i="46"/>
  <c r="H23" i="46" s="1"/>
  <c r="W15" i="46"/>
  <c r="H15" i="46" s="1"/>
  <c r="K31" i="46"/>
  <c r="K46" i="46"/>
  <c r="Q76" i="46"/>
  <c r="K76" i="46"/>
  <c r="R76" i="46"/>
  <c r="H7" i="46"/>
  <c r="H24" i="46"/>
  <c r="H77" i="46"/>
  <c r="I77" i="46"/>
  <c r="Y112" i="46"/>
  <c r="I112" i="46" s="1"/>
  <c r="Y110" i="46"/>
  <c r="F100" i="46"/>
  <c r="P100" i="46" s="1"/>
  <c r="Y80" i="46"/>
  <c r="I80" i="46" s="1"/>
  <c r="Y79" i="46"/>
  <c r="I79" i="46" s="1"/>
  <c r="Y74" i="46"/>
  <c r="I74" i="46" s="1"/>
  <c r="Y81" i="46"/>
  <c r="I81" i="46" s="1"/>
  <c r="Y64" i="46"/>
  <c r="I64" i="46" s="1"/>
  <c r="Y23" i="46"/>
  <c r="I23" i="46" s="1"/>
  <c r="Y49" i="46"/>
  <c r="I49" i="46" s="1"/>
  <c r="Y28" i="46"/>
  <c r="I28" i="46" s="1"/>
  <c r="Y29" i="46"/>
  <c r="I29" i="46" s="1"/>
  <c r="Y15" i="46"/>
  <c r="I15" i="46" s="1"/>
  <c r="P25" i="46"/>
  <c r="S28" i="46"/>
  <c r="S100" i="46"/>
  <c r="S6" i="46"/>
  <c r="S25" i="46"/>
  <c r="S63" i="46"/>
  <c r="J101" i="46"/>
  <c r="J7" i="46"/>
  <c r="J33" i="46"/>
  <c r="J102" i="46"/>
  <c r="J41" i="46"/>
  <c r="O24" i="46"/>
  <c r="O77" i="46"/>
  <c r="O49" i="46"/>
  <c r="R49" i="46"/>
  <c r="N49" i="46"/>
  <c r="Q49" i="46"/>
  <c r="H49" i="46"/>
  <c r="N74" i="46"/>
  <c r="N110" i="46"/>
  <c r="AG107" i="46"/>
  <c r="M107" i="46" s="1"/>
  <c r="AG102" i="46"/>
  <c r="M102" i="46" s="1"/>
  <c r="AG88" i="46"/>
  <c r="M88" i="46" s="1"/>
  <c r="AG77" i="46"/>
  <c r="M77" i="46" s="1"/>
  <c r="F62" i="46"/>
  <c r="L62" i="46" s="1"/>
  <c r="AG71" i="46"/>
  <c r="M71" i="46" s="1"/>
  <c r="AG39" i="46"/>
  <c r="M39" i="46" s="1"/>
  <c r="AG33" i="46"/>
  <c r="M33" i="46" s="1"/>
  <c r="AG21" i="46"/>
  <c r="M21" i="46" s="1"/>
  <c r="AG24" i="46"/>
  <c r="M24" i="46" s="1"/>
  <c r="AG7" i="46"/>
  <c r="M7" i="46" s="1"/>
  <c r="AG19" i="46"/>
  <c r="M19" i="46" s="1"/>
  <c r="I18" i="46"/>
  <c r="I12" i="46"/>
  <c r="I31" i="46"/>
  <c r="I56" i="46"/>
  <c r="I65" i="46"/>
  <c r="I84" i="46"/>
  <c r="L14" i="46"/>
  <c r="L89" i="46"/>
  <c r="M51" i="46"/>
  <c r="I7" i="46"/>
  <c r="P36" i="46"/>
  <c r="AM89" i="46"/>
  <c r="P89" i="46" s="1"/>
  <c r="AM66" i="46"/>
  <c r="P66" i="46" s="1"/>
  <c r="AM48" i="46"/>
  <c r="P48" i="46" s="1"/>
  <c r="AM35" i="46"/>
  <c r="P35" i="46" s="1"/>
  <c r="F26" i="46"/>
  <c r="J26" i="46" s="1"/>
  <c r="AM14" i="46"/>
  <c r="P14" i="46" s="1"/>
  <c r="R50" i="46"/>
  <c r="N50" i="46"/>
  <c r="Q50" i="46"/>
  <c r="M50" i="46"/>
  <c r="K50" i="46"/>
  <c r="N95" i="46"/>
  <c r="N14" i="46"/>
  <c r="N66" i="46"/>
  <c r="F109" i="46"/>
  <c r="J109" i="46" s="1"/>
  <c r="W103" i="46"/>
  <c r="H103" i="46" s="1"/>
  <c r="W91" i="46"/>
  <c r="H91" i="46" s="1"/>
  <c r="W87" i="46"/>
  <c r="H87" i="46" s="1"/>
  <c r="W90" i="46"/>
  <c r="H90" i="46" s="1"/>
  <c r="W92" i="46"/>
  <c r="H92" i="46" s="1"/>
  <c r="W73" i="46"/>
  <c r="H73" i="46" s="1"/>
  <c r="W86" i="46"/>
  <c r="H86" i="46" s="1"/>
  <c r="W68" i="46"/>
  <c r="H68" i="46" s="1"/>
  <c r="W63" i="46"/>
  <c r="H63" i="46" s="1"/>
  <c r="W52" i="46"/>
  <c r="H52" i="46" s="1"/>
  <c r="W40" i="46"/>
  <c r="H40" i="46" s="1"/>
  <c r="W53" i="46"/>
  <c r="H53" i="46" s="1"/>
  <c r="W41" i="46"/>
  <c r="H41" i="46" s="1"/>
  <c r="W25" i="46"/>
  <c r="H25" i="46" s="1"/>
  <c r="W6" i="46"/>
  <c r="H6" i="46" s="1"/>
  <c r="W34" i="46"/>
  <c r="H34" i="46" s="1"/>
  <c r="W8" i="46"/>
  <c r="H8" i="46" s="1"/>
  <c r="L9" i="46"/>
  <c r="L22" i="46"/>
  <c r="L60" i="46"/>
  <c r="L84" i="46"/>
  <c r="P105" i="46"/>
  <c r="L105" i="46"/>
  <c r="H105" i="46"/>
  <c r="S105" i="46"/>
  <c r="O105" i="46"/>
  <c r="K105" i="46"/>
  <c r="R105" i="46"/>
  <c r="J105" i="46"/>
  <c r="Q105" i="46"/>
  <c r="H17" i="46"/>
  <c r="H22" i="46"/>
  <c r="H27" i="46"/>
  <c r="H83" i="46"/>
  <c r="H98" i="46"/>
  <c r="I8" i="46"/>
  <c r="I34" i="46"/>
  <c r="I86" i="46"/>
  <c r="R103" i="46"/>
  <c r="I103" i="46"/>
  <c r="Q103" i="46"/>
  <c r="K103" i="46"/>
  <c r="I110" i="46" l="1"/>
  <c r="H100" i="46"/>
  <c r="N26" i="46"/>
  <c r="O62" i="46"/>
  <c r="P62" i="46"/>
  <c r="L110" i="46"/>
  <c r="N24" i="46"/>
  <c r="N62" i="46"/>
  <c r="P56" i="46"/>
  <c r="J27" i="46"/>
  <c r="M74" i="46"/>
  <c r="M110" i="46"/>
  <c r="S62" i="46"/>
  <c r="O13" i="46"/>
  <c r="I39" i="46"/>
  <c r="H109" i="46"/>
  <c r="K109" i="46"/>
  <c r="R109" i="46"/>
  <c r="Q109" i="46"/>
  <c r="O110" i="46"/>
  <c r="R110" i="46"/>
  <c r="Q110" i="46"/>
  <c r="H110" i="46"/>
  <c r="J100" i="46"/>
  <c r="L26" i="46"/>
  <c r="Q13" i="46"/>
  <c r="R13" i="46"/>
  <c r="S13" i="46"/>
  <c r="N109" i="46"/>
  <c r="Q56" i="46"/>
  <c r="M56" i="46"/>
  <c r="R56" i="46"/>
  <c r="N100" i="46"/>
  <c r="P24" i="46"/>
  <c r="Q24" i="46"/>
  <c r="R24" i="46"/>
  <c r="J24" i="46"/>
  <c r="K100" i="46"/>
  <c r="O74" i="46"/>
  <c r="R74" i="46"/>
  <c r="Q74" i="46"/>
  <c r="L74" i="46"/>
  <c r="I62" i="46"/>
  <c r="Q27" i="46"/>
  <c r="P27" i="46"/>
  <c r="R27" i="46"/>
  <c r="K73" i="46"/>
  <c r="R73" i="46"/>
  <c r="Q73" i="46"/>
  <c r="L73" i="46"/>
  <c r="O27" i="46"/>
  <c r="L70" i="46"/>
  <c r="K70" i="46"/>
  <c r="R70" i="46"/>
  <c r="Q70" i="46"/>
  <c r="M70" i="46"/>
  <c r="I24" i="46"/>
  <c r="H62" i="46"/>
  <c r="N13" i="46"/>
  <c r="N27" i="46"/>
  <c r="R62" i="46"/>
  <c r="Q62" i="46"/>
  <c r="M62" i="46"/>
  <c r="S109" i="46"/>
  <c r="O109" i="46"/>
  <c r="M109" i="46"/>
  <c r="K62" i="46"/>
  <c r="I109" i="46"/>
  <c r="M13" i="46"/>
  <c r="P13" i="46"/>
  <c r="J56" i="46"/>
  <c r="R83" i="46"/>
  <c r="J83" i="46"/>
  <c r="Q83" i="46"/>
  <c r="R64" i="46"/>
  <c r="Q64" i="46"/>
  <c r="M64" i="46"/>
  <c r="O64" i="46"/>
  <c r="L13" i="46"/>
  <c r="J73" i="46"/>
  <c r="S73" i="46"/>
  <c r="O73" i="46"/>
  <c r="N56" i="46"/>
  <c r="P73" i="46"/>
  <c r="J64" i="46"/>
  <c r="R26" i="46"/>
  <c r="Q26" i="46"/>
  <c r="M26" i="46"/>
  <c r="I26" i="46"/>
  <c r="H26" i="46"/>
  <c r="K26" i="46"/>
  <c r="P26" i="46"/>
  <c r="O100" i="46"/>
  <c r="R100" i="46"/>
  <c r="Q100" i="46"/>
  <c r="I100" i="46"/>
  <c r="P109" i="46"/>
  <c r="H13" i="46"/>
  <c r="O26" i="46"/>
  <c r="S26" i="46"/>
  <c r="I13" i="46"/>
  <c r="K110" i="46"/>
  <c r="S110" i="46"/>
  <c r="L100" i="46"/>
  <c r="K56" i="46"/>
  <c r="Q39" i="46"/>
  <c r="R39" i="46"/>
  <c r="N39" i="46"/>
  <c r="K39" i="46"/>
  <c r="J13" i="46"/>
  <c r="J110" i="46"/>
  <c r="M100" i="46"/>
  <c r="L109" i="46"/>
  <c r="O56" i="46"/>
  <c r="O83" i="46"/>
  <c r="N64" i="46"/>
  <c r="J62" i="46"/>
  <c r="K27" i="46"/>
  <c r="I70" i="46"/>
  <c r="N73" i="46"/>
  <c r="R46" i="46"/>
  <c r="N46" i="46"/>
  <c r="Q46" i="46"/>
  <c r="N83" i="46"/>
</calcChain>
</file>

<file path=xl/sharedStrings.xml><?xml version="1.0" encoding="utf-8"?>
<sst xmlns="http://schemas.openxmlformats.org/spreadsheetml/2006/main" count="24334" uniqueCount="2128">
  <si>
    <r>
      <rPr>
        <b/>
        <u/>
        <sz val="14"/>
        <color rgb="FFFFFFFF"/>
        <rFont val="Arial"/>
      </rPr>
      <t xml:space="preserve">Stalker Anomaly Gamma RC 3.2 - 1.4.23  </t>
    </r>
    <r>
      <rPr>
        <sz val="14"/>
        <color rgb="FFFF0000"/>
        <rFont val="Arial"/>
      </rPr>
      <t>THE SHEET IS RIGHT CAUSE FUCK YOU THATS WHY</t>
    </r>
    <r>
      <rPr>
        <b/>
        <u/>
        <sz val="14"/>
        <color rgb="FFFFFFFF"/>
        <rFont val="Arial"/>
      </rPr>
      <t xml:space="preserve">
</t>
    </r>
    <r>
      <rPr>
        <b/>
        <sz val="14"/>
        <color rgb="FFFFFFFF"/>
        <rFont val="Arial"/>
      </rPr>
      <t xml:space="preserve">Weapon Stats:
</t>
    </r>
    <r>
      <rPr>
        <sz val="14"/>
        <color rgb="FFFFFFFF"/>
        <rFont val="Arial"/>
      </rPr>
      <t xml:space="preserve">All values are pulled directly from in-game using Dev Mode F7.
Derivative values are Scores.
Scores are in two categories, Looted vs Bought.
The only difference is accounting for Base Cost.
Scores are an attempt at sorting weapons based on cumulative stats.
Scores try to determine 'Best' and 'Worst' weapons.
Scores are an estimate at best.
Scores do not account for multiple non-numeric differences.
Such as attached scopes, silencers, or various ammo penetration.
</t>
    </r>
    <r>
      <rPr>
        <u/>
        <sz val="14"/>
        <color rgb="FFFFFFFF"/>
        <rFont val="Arial"/>
      </rPr>
      <t xml:space="preserve">Please note:
</t>
    </r>
    <r>
      <rPr>
        <sz val="14"/>
        <color rgb="FFFFFFFF"/>
        <rFont val="Arial"/>
      </rPr>
      <t>Each tab is independent, Looted or Bought scores cannot be compared beyond their tab.
Certain formulas are adjusted to make the spread of scores more visible.</t>
    </r>
  </si>
  <si>
    <r>
      <rPr>
        <sz val="10"/>
        <color rgb="FFFFFFFF"/>
        <rFont val="Arial"/>
      </rPr>
      <t xml:space="preserve">Created by @Wulfos3 #3830
Continued 0.9 by @xx_pussyslayer69jostabeere420_xx (𝕵𝖔𝖘𝖙𝖆𝖇𝖊𝖊𝖗𝖊) &amp; @watchpeopledie (Crimmas)
</t>
    </r>
    <r>
      <rPr>
        <u/>
        <sz val="10"/>
        <color rgb="FF1155CC"/>
        <rFont val="Arial"/>
      </rPr>
      <t>https://discord.com/channels/912320241713958912/1044689312907808888</t>
    </r>
  </si>
  <si>
    <t>~</t>
  </si>
  <si>
    <t>Pistols
0.9</t>
  </si>
  <si>
    <t>Cost</t>
  </si>
  <si>
    <t>Accuracy</t>
  </si>
  <si>
    <t>Handling</t>
  </si>
  <si>
    <t>Damage</t>
  </si>
  <si>
    <t>Fire rate rpm</t>
  </si>
  <si>
    <t>Mag. Size</t>
  </si>
  <si>
    <t>Max Range m</t>
  </si>
  <si>
    <t>Muzzle vel. m/s</t>
  </si>
  <si>
    <t>Reliability</t>
  </si>
  <si>
    <t>Recoil Control</t>
  </si>
  <si>
    <t>Weight</t>
  </si>
  <si>
    <t>Bought</t>
  </si>
  <si>
    <t>Looted</t>
  </si>
  <si>
    <t>Type</t>
  </si>
  <si>
    <t>Caliber</t>
  </si>
  <si>
    <t>Alt. caliber</t>
  </si>
  <si>
    <t>BR1</t>
  </si>
  <si>
    <t>BR2</t>
  </si>
  <si>
    <t>BR3</t>
  </si>
  <si>
    <t>BR4</t>
  </si>
  <si>
    <t>BR5</t>
  </si>
  <si>
    <t>BR6</t>
  </si>
  <si>
    <t>Stopping Pwr</t>
  </si>
  <si>
    <t>Stop Pwr Alt</t>
  </si>
  <si>
    <t>Max BR Dmg</t>
  </si>
  <si>
    <t>Max Stop Pwr</t>
  </si>
  <si>
    <t>9x21 Serdyukov SR1MP Gyurza (BaS)</t>
  </si>
  <si>
    <t>Pistol</t>
  </si>
  <si>
    <t>9x21</t>
  </si>
  <si>
    <t>-</t>
  </si>
  <si>
    <t>36</t>
  </si>
  <si>
    <t>24</t>
  </si>
  <si>
    <t>wpn_sr1m</t>
  </si>
  <si>
    <t>Who ne</t>
  </si>
  <si>
    <t>eds dis</t>
  </si>
  <si>
    <t>wpn_sr1m_gurza_up</t>
  </si>
  <si>
    <t>wpn_sr1m_sr1upgr1</t>
  </si>
  <si>
    <t>APS</t>
  </si>
  <si>
    <t>AutoPistol</t>
  </si>
  <si>
    <t>9x18</t>
  </si>
  <si>
    <t>9x19</t>
  </si>
  <si>
    <t>15;17</t>
  </si>
  <si>
    <t>30</t>
  </si>
  <si>
    <t>38</t>
  </si>
  <si>
    <t>18;33</t>
  </si>
  <si>
    <t>21;40</t>
  </si>
  <si>
    <t>wpn_aps</t>
  </si>
  <si>
    <t>APS (BaS)</t>
  </si>
  <si>
    <t>15</t>
  </si>
  <si>
    <t>wpn_aps_bas</t>
  </si>
  <si>
    <t>APS Upgraded (BaS)</t>
  </si>
  <si>
    <t>wpn_aps_bas_apsabigo</t>
  </si>
  <si>
    <t>Beretta 92F</t>
  </si>
  <si>
    <t>17;15</t>
  </si>
  <si>
    <t>wpn_beretta</t>
  </si>
  <si>
    <t>Beretta 92F (alternate)</t>
  </si>
  <si>
    <t>wpn_beretta_alt</t>
  </si>
  <si>
    <t>Beretta M9</t>
  </si>
  <si>
    <t>17</t>
  </si>
  <si>
    <t>wpn_beretta_modern</t>
  </si>
  <si>
    <t>Beretta Px4 Storm</t>
  </si>
  <si>
    <t>19</t>
  </si>
  <si>
    <t>25;82</t>
  </si>
  <si>
    <t>wpn_beretta_px4</t>
  </si>
  <si>
    <t>Browning Hi-Power Mark III</t>
  </si>
  <si>
    <t>wpn_hpsa_alt</t>
  </si>
  <si>
    <t>Browning P-35</t>
  </si>
  <si>
    <t>wpn_hpsa</t>
  </si>
  <si>
    <t>Ceremonial Makarov PM</t>
  </si>
  <si>
    <t>wpn_pm_actor</t>
  </si>
  <si>
    <t>Colt M1911</t>
  </si>
  <si>
    <t>.45</t>
  </si>
  <si>
    <t>10</t>
  </si>
  <si>
    <t>25;69</t>
  </si>
  <si>
    <t>wpn_colt1911_n</t>
  </si>
  <si>
    <t>Colt M1911 "Classic"</t>
  </si>
  <si>
    <t>wpn_colt1911</t>
  </si>
  <si>
    <t>Colt M1911A1</t>
  </si>
  <si>
    <t>wpn_colt1911_new</t>
  </si>
  <si>
    <t>Colt M45</t>
  </si>
  <si>
    <t>wpn_colt1911_modern</t>
  </si>
  <si>
    <t>Colt M1911 "Orion"</t>
  </si>
  <si>
    <t>wpn_colt1911_merc</t>
  </si>
  <si>
    <t>Coonan .357 Magnum Compact</t>
  </si>
  <si>
    <t>.357</t>
  </si>
  <si>
    <t>103</t>
  </si>
  <si>
    <t>wpn_colt1911_camo</t>
  </si>
  <si>
    <t>CZ 52</t>
  </si>
  <si>
    <t>7.62x25</t>
  </si>
  <si>
    <t>21;30</t>
  </si>
  <si>
    <t>wpn_cz52</t>
  </si>
  <si>
    <t>CZ-75</t>
  </si>
  <si>
    <t>wpn_cz75</t>
  </si>
  <si>
    <t>CZ-75 Automatic</t>
  </si>
  <si>
    <t>wpn_cz75_auto</t>
  </si>
  <si>
    <t>Desert Eagle</t>
  </si>
  <si>
    <t>wpn_desert_eagle</t>
  </si>
  <si>
    <t>Desert Eagle "Steppe Eagle"</t>
  </si>
  <si>
    <t>12.7x55</t>
  </si>
  <si>
    <t>75</t>
  </si>
  <si>
    <t>80</t>
  </si>
  <si>
    <t>wpn_desert_eagle_steppe</t>
  </si>
  <si>
    <t>wpn_desert_eagle_nimble</t>
  </si>
  <si>
    <t>wpn_desert_eagle_modern</t>
  </si>
  <si>
    <t>wpn_desert_eagle_custom</t>
  </si>
  <si>
    <t>FN Five-seveN (BaS)</t>
  </si>
  <si>
    <t>5.7x28</t>
  </si>
  <si>
    <t>21</t>
  </si>
  <si>
    <t>42</t>
  </si>
  <si>
    <t>23</t>
  </si>
  <si>
    <t>wpn_fn57</t>
  </si>
  <si>
    <t>FNP-45</t>
  </si>
  <si>
    <t>wpn_fnp45</t>
  </si>
  <si>
    <t>FNP-45 (custom)</t>
  </si>
  <si>
    <t>wpn_fnp45_custom</t>
  </si>
  <si>
    <t>FNX-45 Tactical</t>
  </si>
  <si>
    <t>wpn_fnx45</t>
  </si>
  <si>
    <t>FNX-45 Tactical (alternate)</t>
  </si>
  <si>
    <t>wpn_fnx45_alt</t>
  </si>
  <si>
    <t>FNX-45 Tactical (custom)</t>
  </si>
  <si>
    <t>wpn_fnx45_custom</t>
  </si>
  <si>
    <t>Fort-12</t>
  </si>
  <si>
    <t>wpn_fort</t>
  </si>
  <si>
    <t>Fort-17</t>
  </si>
  <si>
    <t>wpn_fort17</t>
  </si>
  <si>
    <t>Glock 19</t>
  </si>
  <si>
    <t>wpn_glock</t>
  </si>
  <si>
    <t>Glock 17</t>
  </si>
  <si>
    <t>17;10</t>
  </si>
  <si>
    <t>wpn_glock17</t>
  </si>
  <si>
    <t>Glock 17 "Bruder" (BaS)</t>
  </si>
  <si>
    <t>wpn_glock17_m1</t>
  </si>
  <si>
    <t>Glock 19 "Hornet"</t>
  </si>
  <si>
    <t>wpn_glock_modern</t>
  </si>
  <si>
    <t>HS2000</t>
  </si>
  <si>
    <t>wpn_glock_custom</t>
  </si>
  <si>
    <t>Gsh-18</t>
  </si>
  <si>
    <t>wpn_gsh18</t>
  </si>
  <si>
    <t>Gsh-18 (custom)</t>
  </si>
  <si>
    <t>wpn_gsh18_custom</t>
  </si>
  <si>
    <t>HK MK 23</t>
  </si>
  <si>
    <t>wpn_usp_nimble</t>
  </si>
  <si>
    <t>HK USP Match Tactical (BaS)</t>
  </si>
  <si>
    <t>wpn_usp_tac</t>
  </si>
  <si>
    <t>Korth 4" Barrel (BaS)</t>
  </si>
  <si>
    <t>wpn_korth</t>
  </si>
  <si>
    <t>Korth 6" Barrel (BaS)</t>
  </si>
  <si>
    <t>wpn_korth_custom</t>
  </si>
  <si>
    <t>Lebedev PL-15 Pistol (BaS)</t>
  </si>
  <si>
    <t>wpn_pl15</t>
  </si>
  <si>
    <t>Lebedev PL-15 Tactical (BaS)</t>
  </si>
  <si>
    <t>wpn_pl15_pl15_scolaz</t>
  </si>
  <si>
    <t>Lebedev PL-15 Tan (BaS)</t>
  </si>
  <si>
    <t>wpn_pl15_tan</t>
  </si>
  <si>
    <t>Lebedev PL-15 Tan Tactical (BaS)</t>
  </si>
  <si>
    <t>wpn_pl15_tan_pl15_scolaz</t>
  </si>
  <si>
    <t>MP-412 Rex</t>
  </si>
  <si>
    <t>Revolver</t>
  </si>
  <si>
    <t>wpn_mp412</t>
  </si>
  <si>
    <t>Mp-443 Grach</t>
  </si>
  <si>
    <t>wpn_mp443</t>
  </si>
  <si>
    <t>OTs-33 Pernach</t>
  </si>
  <si>
    <t>wpn_oc33</t>
  </si>
  <si>
    <t>PB</t>
  </si>
  <si>
    <t>wpn_pb</t>
  </si>
  <si>
    <t>PB (BaS)</t>
  </si>
  <si>
    <t>wpn_pb_bas</t>
  </si>
  <si>
    <t>PB (modern)</t>
  </si>
  <si>
    <t>wpn_pb_custom</t>
  </si>
  <si>
    <t>PB (modern) (BaS)</t>
  </si>
  <si>
    <t>wpn_pb_bas_custom</t>
  </si>
  <si>
    <t>PM</t>
  </si>
  <si>
    <t>wpn_pm</t>
  </si>
  <si>
    <t>PM Custom (BaS)</t>
  </si>
  <si>
    <t>wpn_pm_bas_custom</t>
  </si>
  <si>
    <t>PMM</t>
  </si>
  <si>
    <t>wpn_pmm</t>
  </si>
  <si>
    <t>PMM (BaS)</t>
  </si>
  <si>
    <t>wpn_pmm_bas</t>
  </si>
  <si>
    <t>Russian Contract Colt M1911</t>
  </si>
  <si>
    <t>19;24</t>
  </si>
  <si>
    <t>wpn_colt1911_duty</t>
  </si>
  <si>
    <t>SIG P220</t>
  </si>
  <si>
    <t>wpn_sig220</t>
  </si>
  <si>
    <t>SIG P229 LEGION</t>
  </si>
  <si>
    <t>wpn_sig220_custom</t>
  </si>
  <si>
    <t>Sig Sauer P220 (BaS)</t>
  </si>
  <si>
    <t>wpn_sig220_n</t>
  </si>
  <si>
    <t>Sig Sauer P220 Custom (BaS)</t>
  </si>
  <si>
    <t>wpn_sig220_n_upg220</t>
  </si>
  <si>
    <t>Sig Sauer P220 Custom Nine (BaS)</t>
  </si>
  <si>
    <t>wpn_sig220_n_u2p2g0r</t>
  </si>
  <si>
    <t>Sig Sauer P226R (BaS)</t>
  </si>
  <si>
    <t>wpn_sig226</t>
  </si>
  <si>
    <t>Sig Sauer P226R Custom (BaS)</t>
  </si>
  <si>
    <t>wpn_sig226_226sig_kit</t>
  </si>
  <si>
    <t>SIG Sauer P320 RXP</t>
  </si>
  <si>
    <t>wpn_sig220_nimble</t>
  </si>
  <si>
    <t>Smith &amp; Wesson 645</t>
  </si>
  <si>
    <t>10;17</t>
  </si>
  <si>
    <t>wpn_colt1911_alt</t>
  </si>
  <si>
    <t>st_wpn_fort21</t>
  </si>
  <si>
    <t>wpn_fort_snag</t>
  </si>
  <si>
    <t>Strayer Voigt Infinity</t>
  </si>
  <si>
    <t>wpn_colt1911_custom</t>
  </si>
  <si>
    <t>TT-33</t>
  </si>
  <si>
    <t>wpn_tt33</t>
  </si>
  <si>
    <t>TT-33 (modern)</t>
  </si>
  <si>
    <t>wpn_tt33_modern</t>
  </si>
  <si>
    <t>Uniue Makarov PM (BaS)</t>
  </si>
  <si>
    <t>wpn_pm_bas_actor</t>
  </si>
  <si>
    <t>USP "March"</t>
  </si>
  <si>
    <t>USP "Match Tactical"</t>
  </si>
  <si>
    <t>USP "Match"</t>
  </si>
  <si>
    <t>wpn_usp_match</t>
  </si>
  <si>
    <t>USP45</t>
  </si>
  <si>
    <t>wpn_usp_custom</t>
  </si>
  <si>
    <t>wpn_usp</t>
  </si>
  <si>
    <t>Walther P99</t>
  </si>
  <si>
    <t>wpn_walther</t>
  </si>
  <si>
    <t>Walther P99 (BaS)</t>
  </si>
  <si>
    <t>wpn_walther_p99</t>
  </si>
  <si>
    <t>Walther P99 (custom)</t>
  </si>
  <si>
    <t>wpn_walther_custom</t>
  </si>
  <si>
    <t>Walther P99 Custom (BaS)</t>
  </si>
  <si>
    <t>wpn_walther_p99_mod9</t>
  </si>
  <si>
    <t>Walther PPK</t>
  </si>
  <si>
    <t>wpn_pm_custom</t>
  </si>
  <si>
    <t>DB Shotguns
0.9</t>
  </si>
  <si>
    <t>TOZ-66 (sawn-off)</t>
  </si>
  <si>
    <t>DB Shotgun</t>
  </si>
  <si>
    <t>12x76</t>
  </si>
  <si>
    <t>74;132</t>
  </si>
  <si>
    <t>wpn_bm16</t>
  </si>
  <si>
    <t>TOZ-34 "Bizon"</t>
  </si>
  <si>
    <t>wpn_toz34_mark4</t>
  </si>
  <si>
    <t>TOZ-34 (decorated)</t>
  </si>
  <si>
    <t>wpn_toz34_decor</t>
  </si>
  <si>
    <t>TOZ-34 (custom sawn-off)</t>
  </si>
  <si>
    <t>wpn_toz34_obrez_custom</t>
  </si>
  <si>
    <t>TOZ-66 (alternate)</t>
  </si>
  <si>
    <t>wpn_bm16_full_alt</t>
  </si>
  <si>
    <t>TOZ-66 (alternate sawn-off)</t>
  </si>
  <si>
    <t>wpn_bm16_alt</t>
  </si>
  <si>
    <t>TOZ-66</t>
  </si>
  <si>
    <t>wpn_bm16_full</t>
  </si>
  <si>
    <t>TOZ-34 (decorated sawn-off)</t>
  </si>
  <si>
    <t>wpn_toz34_obrez_decor</t>
  </si>
  <si>
    <t>TOZ-34 (sawn-off)</t>
  </si>
  <si>
    <t>wpn_toz34_obrez</t>
  </si>
  <si>
    <t>TOZ-34 (custom)</t>
  </si>
  <si>
    <t>wpn_toz34_custom</t>
  </si>
  <si>
    <t>TOZ-34</t>
  </si>
  <si>
    <t>wpn_toz34</t>
  </si>
  <si>
    <t>TOZ-34 "Chimera Hunter"</t>
  </si>
  <si>
    <t>23x75</t>
  </si>
  <si>
    <t>55</t>
  </si>
  <si>
    <t>133;282</t>
  </si>
  <si>
    <t>wpn_bm16_full_alt_23</t>
  </si>
  <si>
    <t>TOZ-34 "Chimera Hunter" (GS)</t>
  </si>
  <si>
    <t>wpn_toz34_mark4_23</t>
  </si>
  <si>
    <t>Semi-Auto
Shotguns
0.9</t>
  </si>
  <si>
    <t>Ithaca M37 "Riot"</t>
  </si>
  <si>
    <t>Shotgun</t>
  </si>
  <si>
    <t>pwn_ithacam37</t>
  </si>
  <si>
    <t>Ithaca M37 "Defense"</t>
  </si>
  <si>
    <t>pwn_ithacam37_mag</t>
  </si>
  <si>
    <t>Ithaca M37 "Sawn Off"</t>
  </si>
  <si>
    <t>pwn_ithacam37_sawnoff</t>
  </si>
  <si>
    <t>Ithaca M37 "Stakeout"</t>
  </si>
  <si>
    <t>pwn_ithacam37_stakeout</t>
  </si>
  <si>
    <t>Ithaca M37 "Trenchgun"</t>
  </si>
  <si>
    <t>pwn_ithacam37_trench</t>
  </si>
  <si>
    <t>Fort-500</t>
  </si>
  <si>
    <t>wpn_fort500</t>
  </si>
  <si>
    <t>KS-23 (BaS)</t>
  </si>
  <si>
    <t>133;285</t>
  </si>
  <si>
    <t>wpn_ks23</t>
  </si>
  <si>
    <t>KS-23 Short Barrel (BaS)</t>
  </si>
  <si>
    <t>wpn_ks23_23_up</t>
  </si>
  <si>
    <t>KS-23M Drozd (BaS)</t>
  </si>
  <si>
    <t>wpn_ks23_kaban</t>
  </si>
  <si>
    <t>KS-23 Boar (BaS)</t>
  </si>
  <si>
    <t>wpn_ks23_kaban_kab_up</t>
  </si>
  <si>
    <t>Mossberg 590A1</t>
  </si>
  <si>
    <t>wpn_mossberg590</t>
  </si>
  <si>
    <t>MP-133 (BaS)</t>
  </si>
  <si>
    <t>wpn_mp133</t>
  </si>
  <si>
    <t>MP-153 (BaS)</t>
  </si>
  <si>
    <t>wpn_mp153</t>
  </si>
  <si>
    <t>Carabineer (BaS)</t>
  </si>
  <si>
    <t>wpn_mp153_m1</t>
  </si>
  <si>
    <t>Armsel Protecta</t>
  </si>
  <si>
    <t>wpn_protecta</t>
  </si>
  <si>
    <t>Armsel Protecta (modern)</t>
  </si>
  <si>
    <t>wpn_protecta_aim</t>
  </si>
  <si>
    <t>Armsel Protecta (camouflaged)</t>
  </si>
  <si>
    <t>wpn_protecta_camo</t>
  </si>
  <si>
    <t>Armsel Protecta (customized)</t>
  </si>
  <si>
    <t>wpn_protecta_custom</t>
  </si>
  <si>
    <t>Armsel Protecta (custom)</t>
  </si>
  <si>
    <t>wpn_protecta_nimble</t>
  </si>
  <si>
    <t>RAPTR Shotgun</t>
  </si>
  <si>
    <t>wpn_raptr</t>
  </si>
  <si>
    <t>Remington 870</t>
  </si>
  <si>
    <t>wpn_remington870</t>
  </si>
  <si>
    <t>Saiga-12S</t>
  </si>
  <si>
    <t>wpn_saiga12s</t>
  </si>
  <si>
    <t>Saiga-12 ISG</t>
  </si>
  <si>
    <t>wpn_saiga12s_isg</t>
  </si>
  <si>
    <t>Saiga-12 "Nerd" (BaS)</t>
  </si>
  <si>
    <t>wpn_saiga12s_m1</t>
  </si>
  <si>
    <t>Dushman's Saiga (BaS)</t>
  </si>
  <si>
    <t>wpn_saiga12s_m2</t>
  </si>
  <si>
    <t>SPAS-12</t>
  </si>
  <si>
    <t>wpn_spas12</t>
  </si>
  <si>
    <t>SPAS-12 (custom)</t>
  </si>
  <si>
    <t>wpn_spas12_custom</t>
  </si>
  <si>
    <t>SPAS-12 (modern)</t>
  </si>
  <si>
    <t>wpn_spas12_nimble</t>
  </si>
  <si>
    <t>TOZ-106 (Folding Stock) (BaS)</t>
  </si>
  <si>
    <t>20x70</t>
  </si>
  <si>
    <t>143</t>
  </si>
  <si>
    <t>wpn_toz106</t>
  </si>
  <si>
    <t>TOZ-106 (BaS)</t>
  </si>
  <si>
    <t>wpn_toz106_m1</t>
  </si>
  <si>
    <t>TOZ-194</t>
  </si>
  <si>
    <t>wpn_toz194</t>
  </si>
  <si>
    <t>USAS-12</t>
  </si>
  <si>
    <t>wpn_usas12</t>
  </si>
  <si>
    <t>Vepr-12 "Hammer"</t>
  </si>
  <si>
    <t>wpn_vepr</t>
  </si>
  <si>
    <t>SMGs
0.9</t>
  </si>
  <si>
    <t>Alt caliber 2</t>
  </si>
  <si>
    <t>Stop Pwr Alt 2</t>
  </si>
  <si>
    <t>SR-2M "Veresk" (BaS)</t>
  </si>
  <si>
    <t>SMG</t>
  </si>
  <si>
    <t>24;39</t>
  </si>
  <si>
    <t>wpn_sr2_veresk</t>
  </si>
  <si>
    <t>SR-2M Veresk Upgraded (BaS)</t>
  </si>
  <si>
    <t>wpn_sr2_veresk_sr2_upkit</t>
  </si>
  <si>
    <t>SR-2M Veresk Modernized (BaS)</t>
  </si>
  <si>
    <t>wpn_sr2_m1</t>
  </si>
  <si>
    <t>Steyr AUG A3 9mm XS</t>
  </si>
  <si>
    <t>wpn_aug_freedom</t>
  </si>
  <si>
    <t>Skorpion vz.61</t>
  </si>
  <si>
    <t>wpn_vz61</t>
  </si>
  <si>
    <t>Skorpion vz.61 (Freedom camouflage)</t>
  </si>
  <si>
    <t>wpn_vz61_freedom</t>
  </si>
  <si>
    <t>Skorpion vz.61 (camouflaged)</t>
  </si>
  <si>
    <t>wpn_vz61_camo</t>
  </si>
  <si>
    <t>MP5A3</t>
  </si>
  <si>
    <t>wpn_mp5</t>
  </si>
  <si>
    <t>PP-2000</t>
  </si>
  <si>
    <t>wpn_pp2000</t>
  </si>
  <si>
    <t>PP-19 Vityaz-SN</t>
  </si>
  <si>
    <t>wpn_vityaz</t>
  </si>
  <si>
    <t>MP5A3 (alternate)</t>
  </si>
  <si>
    <t>wpn_mp5_alt</t>
  </si>
  <si>
    <t>MP5A3 (custom)</t>
  </si>
  <si>
    <t>wpn_mp5_custom</t>
  </si>
  <si>
    <t>MP5SD6</t>
  </si>
  <si>
    <t>wpn_mp5sd</t>
  </si>
  <si>
    <t>MP5SD6 (new)</t>
  </si>
  <si>
    <t>wpn_mp5sd_new</t>
  </si>
  <si>
    <t>MP5SD6 (custom)</t>
  </si>
  <si>
    <t>wpn_mp5sd_custom</t>
  </si>
  <si>
    <t>Skorpion vz.61 (alternate)</t>
  </si>
  <si>
    <t>wpn_vz61_alt</t>
  </si>
  <si>
    <t>OTs-02 Kiparis</t>
  </si>
  <si>
    <t>wpn_kiparis</t>
  </si>
  <si>
    <t>PP-19 Bizon</t>
  </si>
  <si>
    <t>wpn_bizon</t>
  </si>
  <si>
    <t>PPSh-41</t>
  </si>
  <si>
    <t>7.62x25 P</t>
  </si>
  <si>
    <t>wpn_ppsh41</t>
  </si>
  <si>
    <t>PPSh-41 (modern)</t>
  </si>
  <si>
    <t>wpn_ppsh41_woodnew</t>
  </si>
  <si>
    <t>PPSh-41 (camo)</t>
  </si>
  <si>
    <t>wpn_ppsh41_rednew</t>
  </si>
  <si>
    <t>MP7</t>
  </si>
  <si>
    <t>wpn_mp7</t>
  </si>
  <si>
    <t>FN P90</t>
  </si>
  <si>
    <t>wpn_p90</t>
  </si>
  <si>
    <t>FN P90 (alternate sight)</t>
  </si>
  <si>
    <t>wpn_p90_gs</t>
  </si>
  <si>
    <t>UMP45</t>
  </si>
  <si>
    <t>.45 ACP</t>
  </si>
  <si>
    <t>wpn_ump45</t>
  </si>
  <si>
    <t>UMP45 (custom)</t>
  </si>
  <si>
    <t>wpn_ump45_custom</t>
  </si>
  <si>
    <t>Thompson M1A1</t>
  </si>
  <si>
    <t>wpn_thompson_m1a1</t>
  </si>
  <si>
    <t>Thompson Model 1921</t>
  </si>
  <si>
    <t>wpn_thompson_1921</t>
  </si>
  <si>
    <t>MP5A3 "Frasier"</t>
  </si>
  <si>
    <t>wpn_mp5_nimble</t>
  </si>
  <si>
    <t>KRISS Vector</t>
  </si>
  <si>
    <t>wpn_kriss_vector</t>
  </si>
  <si>
    <t>Rifles 0.9</t>
  </si>
  <si>
    <t>9A-91</t>
  </si>
  <si>
    <t>Assault Rifle</t>
  </si>
  <si>
    <t>9x39 SP-5</t>
  </si>
  <si>
    <t>34</t>
  </si>
  <si>
    <t>43</t>
  </si>
  <si>
    <t>wpn_9a91</t>
  </si>
  <si>
    <t>AS Val</t>
  </si>
  <si>
    <t>wpn_val</t>
  </si>
  <si>
    <t>AS Val (modern)</t>
  </si>
  <si>
    <t>wpn_val_modern</t>
  </si>
  <si>
    <t>AS Val Tactic (BaS)</t>
  </si>
  <si>
    <t>wpn_val_tac</t>
  </si>
  <si>
    <t>OC-14-4A</t>
  </si>
  <si>
    <t>wpn_groza</t>
  </si>
  <si>
    <t>Rifle Dynamics RD-9x39 ISG (BaS)</t>
  </si>
  <si>
    <t>wpn_vintorez_isg</t>
  </si>
  <si>
    <t>SR-3M Vikhr</t>
  </si>
  <si>
    <t>wpn_vihr</t>
  </si>
  <si>
    <t>VSK-94</t>
  </si>
  <si>
    <t>wpn_vsk94</t>
  </si>
  <si>
    <t>VSS "Merc" (BaS)</t>
  </si>
  <si>
    <t>wpn_vintorez_m2</t>
  </si>
  <si>
    <t>VSS "Savant" (BaS)</t>
  </si>
  <si>
    <t>wpn_vintorez_m1</t>
  </si>
  <si>
    <t>VSS Vintorez</t>
  </si>
  <si>
    <t>wpn_vintorez</t>
  </si>
  <si>
    <t>VSS Vintorez "Tide"</t>
  </si>
  <si>
    <t>wpn_vintorez_nimble</t>
  </si>
  <si>
    <t>VSS Vintorez (alternate)</t>
  </si>
  <si>
    <t>wpn_vintorez_alt</t>
  </si>
  <si>
    <t>VSS Vintorez (BaS)</t>
  </si>
  <si>
    <t>wpn_vintorez_n1</t>
  </si>
  <si>
    <t>VSS Vintorez w/ attached scope</t>
  </si>
  <si>
    <t>wpn_vintorez_1pn93</t>
  </si>
  <si>
    <t>DS ARMS SA-58 AUS (BaS)</t>
  </si>
  <si>
    <t>7.62x51</t>
  </si>
  <si>
    <t>62</t>
  </si>
  <si>
    <t>70</t>
  </si>
  <si>
    <t>wpn_fal_aus</t>
  </si>
  <si>
    <t>DS ARMS SA-58 OSW (BaS)</t>
  </si>
  <si>
    <t>wpn_fal_sa58_osw</t>
  </si>
  <si>
    <t>FN FAL</t>
  </si>
  <si>
    <t>wpn_fal</t>
  </si>
  <si>
    <t>FN SCAR-H</t>
  </si>
  <si>
    <t>wpn_scar</t>
  </si>
  <si>
    <t>FN SCAR-H (BaS)</t>
  </si>
  <si>
    <t>wpn_scar_siber</t>
  </si>
  <si>
    <t>FN SCAR-H (black) (BaS)</t>
  </si>
  <si>
    <t>wpn_scar_siber_black</t>
  </si>
  <si>
    <t>FN SCAR-H (camouflaged)</t>
  </si>
  <si>
    <t>wpn_scar_custom</t>
  </si>
  <si>
    <t>FN SCAR-H (new)</t>
  </si>
  <si>
    <t>wpn_scar_new</t>
  </si>
  <si>
    <t>FN SCAR-H Expert Operator (BaS)</t>
  </si>
  <si>
    <t>wpn_scar_siber_m2</t>
  </si>
  <si>
    <t>FN SCAR-H Specialist Operator (BaS)</t>
  </si>
  <si>
    <t>wpn_scar_siber_m2_custom</t>
  </si>
  <si>
    <t>FN SCAR-H Tactical (BaS)</t>
  </si>
  <si>
    <t>wpn_scar_siber_m1</t>
  </si>
  <si>
    <t>FN SCAR-H Tactical Black (BaS)</t>
  </si>
  <si>
    <t>wpn_scar_siber_m1_black</t>
  </si>
  <si>
    <t>G3A3</t>
  </si>
  <si>
    <t>wpn_g3</t>
  </si>
  <si>
    <t>G3SG1</t>
  </si>
  <si>
    <t>wpn_g3sg1</t>
  </si>
  <si>
    <t>Galil AR</t>
  </si>
  <si>
    <t>7.62x39</t>
  </si>
  <si>
    <t>34;30</t>
  </si>
  <si>
    <t>62;55</t>
  </si>
  <si>
    <t>40</t>
  </si>
  <si>
    <t>wpn_galil</t>
  </si>
  <si>
    <t>Galil AR (custom)</t>
  </si>
  <si>
    <t>wpn_galil_custom</t>
  </si>
  <si>
    <t>Galil AR (modern)</t>
  </si>
  <si>
    <t>wpn_galil_modern</t>
  </si>
  <si>
    <t>IWI ACE 52</t>
  </si>
  <si>
    <t>7.62x54</t>
  </si>
  <si>
    <t>45</t>
  </si>
  <si>
    <t>62;80</t>
  </si>
  <si>
    <t>wpn_ace52</t>
  </si>
  <si>
    <t>Mk 14 EBR</t>
  </si>
  <si>
    <t>wpn_mk14</t>
  </si>
  <si>
    <t>AK-103</t>
  </si>
  <si>
    <t>wpn_ak103</t>
  </si>
  <si>
    <t>AK-103 (camouflaged)</t>
  </si>
  <si>
    <t>wpn_ak103_camo</t>
  </si>
  <si>
    <t>AK-104</t>
  </si>
  <si>
    <t>wpn_ak104</t>
  </si>
  <si>
    <t>AK-104 Alpha (BaS)</t>
  </si>
  <si>
    <t>wpn_ak104_alfa</t>
  </si>
  <si>
    <t>AK-47</t>
  </si>
  <si>
    <t>wpn_ak</t>
  </si>
  <si>
    <t>AKM (BaS)</t>
  </si>
  <si>
    <t>wpn_akm_bas</t>
  </si>
  <si>
    <t>AKMN</t>
  </si>
  <si>
    <t>wpn_akm</t>
  </si>
  <si>
    <t>AKMS (BaS)</t>
  </si>
  <si>
    <t>wpn_akms_bas</t>
  </si>
  <si>
    <t>AKMSN</t>
  </si>
  <si>
    <t>wpn_akms</t>
  </si>
  <si>
    <t>AKMSN (alternate)</t>
  </si>
  <si>
    <t>wpn_akms_alt</t>
  </si>
  <si>
    <t>AKS-47</t>
  </si>
  <si>
    <t>wpn_aks</t>
  </si>
  <si>
    <t>CAA AK-Alfa (BaS)</t>
  </si>
  <si>
    <t>5.56x45</t>
  </si>
  <si>
    <t>27</t>
  </si>
  <si>
    <t>52</t>
  </si>
  <si>
    <t>35;46</t>
  </si>
  <si>
    <t>wpn_akm_alfa</t>
  </si>
  <si>
    <t>Rifle Dynamics RD-47 ISG (BaS)</t>
  </si>
  <si>
    <t>wpn_akm_isg</t>
  </si>
  <si>
    <t>RPK</t>
  </si>
  <si>
    <t>Light MG</t>
  </si>
  <si>
    <t>wpn_rpk</t>
  </si>
  <si>
    <t>Type 63</t>
  </si>
  <si>
    <t>30;31</t>
  </si>
  <si>
    <t>55;80</t>
  </si>
  <si>
    <t>wpn_type63</t>
  </si>
  <si>
    <t>AK 5C (BaS)</t>
  </si>
  <si>
    <t>wpn_ak5c_bas</t>
  </si>
  <si>
    <t>AK 5C ISG (BaS)</t>
  </si>
  <si>
    <t>wpn_ak5c_isg</t>
  </si>
  <si>
    <t>AK 5C ISG Special (BaS)</t>
  </si>
  <si>
    <t>wpn_ak5c_bas_5c_tik</t>
  </si>
  <si>
    <t>AK-101</t>
  </si>
  <si>
    <t>wpn_ak101</t>
  </si>
  <si>
    <t>AK-101 (camouflaged)</t>
  </si>
  <si>
    <t>wpn_ak101_camo</t>
  </si>
  <si>
    <t>AK-102</t>
  </si>
  <si>
    <t>5.45x39</t>
  </si>
  <si>
    <t>27;25</t>
  </si>
  <si>
    <t>52;47</t>
  </si>
  <si>
    <t>36;53</t>
  </si>
  <si>
    <t>wpn_ak102</t>
  </si>
  <si>
    <t>AK-105 Swamp Thing (BaS)</t>
  </si>
  <si>
    <t>25;27</t>
  </si>
  <si>
    <t>47;52</t>
  </si>
  <si>
    <t>wpn_ak105_swamp</t>
  </si>
  <si>
    <t>AR-15 HERA (BaS)</t>
  </si>
  <si>
    <t>wpn_ar15_freedom</t>
  </si>
  <si>
    <t>FAMAS F3</t>
  </si>
  <si>
    <t>wpn_famas3</t>
  </si>
  <si>
    <t>FN F2000</t>
  </si>
  <si>
    <t>wpn_fn2000</t>
  </si>
  <si>
    <t>FN F2000 (camouflaged)</t>
  </si>
  <si>
    <t>wpn_fn2000_camo</t>
  </si>
  <si>
    <t>FN F2000 (customized)</t>
  </si>
  <si>
    <t>wpn_fn2000_custom</t>
  </si>
  <si>
    <t>FN F2000 EOTech</t>
  </si>
  <si>
    <t>wpn_fn2000_nimble</t>
  </si>
  <si>
    <t>FN FNC</t>
  </si>
  <si>
    <t>wpn_fnc</t>
  </si>
  <si>
    <t>G36</t>
  </si>
  <si>
    <t>wpn_g36</t>
  </si>
  <si>
    <t>wpn_g36v_rwap</t>
  </si>
  <si>
    <t>G36C</t>
  </si>
  <si>
    <t>wpn_g36k</t>
  </si>
  <si>
    <t xml:space="preserve">G36C </t>
  </si>
  <si>
    <t>wpn_g36c_rwap</t>
  </si>
  <si>
    <t>G36C "Merc"</t>
  </si>
  <si>
    <t>wpn_g36nimble_rwap</t>
  </si>
  <si>
    <t>G36K</t>
  </si>
  <si>
    <t>wpn_g36_camo</t>
  </si>
  <si>
    <t>wpn_g36ka4_rwap</t>
  </si>
  <si>
    <t>wpn_g36k4_rwap</t>
  </si>
  <si>
    <t>G36L "F34R"</t>
  </si>
  <si>
    <t>wpn_g36_nimble</t>
  </si>
  <si>
    <t>Galil ACE-21</t>
  </si>
  <si>
    <t>wpn_ace21</t>
  </si>
  <si>
    <t>HK416</t>
  </si>
  <si>
    <t>wpn_hk416</t>
  </si>
  <si>
    <t>Howa Type 20 (BaS)</t>
  </si>
  <si>
    <t>wpn_howa20</t>
  </si>
  <si>
    <t>L85A1</t>
  </si>
  <si>
    <t>wpn_l85</t>
  </si>
  <si>
    <t>L85A1 (alternate)</t>
  </si>
  <si>
    <t>wpn_l85_alt</t>
  </si>
  <si>
    <t>L85A1 (custom)</t>
  </si>
  <si>
    <t>wpn_l85_custom</t>
  </si>
  <si>
    <t>L85A1 (modern)</t>
  </si>
  <si>
    <t>wpn_l85_modern</t>
  </si>
  <si>
    <t>L85A2</t>
  </si>
  <si>
    <t>wpn_l85_m1</t>
  </si>
  <si>
    <t>L85A2 (alternate)</t>
  </si>
  <si>
    <t>wpn_l85a2_alt</t>
  </si>
  <si>
    <t>L85A2 (BaS)</t>
  </si>
  <si>
    <t>wpn_l85a2</t>
  </si>
  <si>
    <t>L85A2 (custom)</t>
  </si>
  <si>
    <t>wpn_l85a2_custom</t>
  </si>
  <si>
    <t>L85A2 (modern)</t>
  </si>
  <si>
    <t>wpn_l85a2_modern</t>
  </si>
  <si>
    <t>L85A2 Modernized (BaS)</t>
  </si>
  <si>
    <t>wpn_l85_m2</t>
  </si>
  <si>
    <t>L85A2 Tactical (BaS)</t>
  </si>
  <si>
    <t>wpn_l85_m3</t>
  </si>
  <si>
    <t>LR-300ML</t>
  </si>
  <si>
    <t>wpn_lr300</t>
  </si>
  <si>
    <t>LR-300ML (camouflaged)</t>
  </si>
  <si>
    <t>wpn_lr300_camo</t>
  </si>
  <si>
    <t>LR-300ML (custom)</t>
  </si>
  <si>
    <t>wpn_lr300_custom</t>
  </si>
  <si>
    <t>M16A2</t>
  </si>
  <si>
    <t>wpn_m16a2</t>
  </si>
  <si>
    <t>M16A4</t>
  </si>
  <si>
    <t>wpn_m16</t>
  </si>
  <si>
    <t>M4 Butcher (BaS)</t>
  </si>
  <si>
    <t>wpn_m4_butcher</t>
  </si>
  <si>
    <t>M4 Tactical (BaS)</t>
  </si>
  <si>
    <t>wpn_m4_tac</t>
  </si>
  <si>
    <t>M4A1</t>
  </si>
  <si>
    <t>wpn_m4a1</t>
  </si>
  <si>
    <t>M4A1 (camouflaged)</t>
  </si>
  <si>
    <t>wpn_m4a1_camo</t>
  </si>
  <si>
    <t>M4A1 (custom)</t>
  </si>
  <si>
    <t>wpn_m4a1_custom</t>
  </si>
  <si>
    <t>M4A1 (Freedom camouflage)</t>
  </si>
  <si>
    <t>wpn_m4a1_freedom</t>
  </si>
  <si>
    <t>M4A1 RAS</t>
  </si>
  <si>
    <t>wpn_m4</t>
  </si>
  <si>
    <t>M4A1 RAS (BaS)</t>
  </si>
  <si>
    <t>wpn_m4a1_siber</t>
  </si>
  <si>
    <t>Ruger SR-556 (BaS)</t>
  </si>
  <si>
    <t>wpn_m4_ru556</t>
  </si>
  <si>
    <t>SIG SG550 (custom) (GS)</t>
  </si>
  <si>
    <t>wpn_sig550_custom</t>
  </si>
  <si>
    <t>SIG SG550 (GS)</t>
  </si>
  <si>
    <t>wpn_sig550</t>
  </si>
  <si>
    <t>SIG SG550 (modified) (GS)</t>
  </si>
  <si>
    <t>wpn_sig550_camo</t>
  </si>
  <si>
    <t>SIG SG550 Arrow (GS)</t>
  </si>
  <si>
    <t>wpn_sig550_luckygun</t>
  </si>
  <si>
    <t>SIG SG552 Commando</t>
  </si>
  <si>
    <t>wpn_sig552</t>
  </si>
  <si>
    <t>Steyr AUG A1</t>
  </si>
  <si>
    <t>wpn_aug</t>
  </si>
  <si>
    <t>Steyr AUG A1 (BaS)</t>
  </si>
  <si>
    <t>wpn_aug_a1_bas</t>
  </si>
  <si>
    <t>Steyr AUG A1 CQB (BaS)</t>
  </si>
  <si>
    <t>wpn_aug_a1_custom_bas</t>
  </si>
  <si>
    <t>Steyr AUG A2</t>
  </si>
  <si>
    <t>wpn_aug_custom</t>
  </si>
  <si>
    <t>Steyr AUG A3</t>
  </si>
  <si>
    <t>wpn_aug_modern</t>
  </si>
  <si>
    <t>Steyr AUG A3 (BaS)</t>
  </si>
  <si>
    <t>wpn_aug_a3_bas</t>
  </si>
  <si>
    <t>Steyr AUG A3 Commando (BaS)</t>
  </si>
  <si>
    <t>wpn_aug_a3_custom_bas</t>
  </si>
  <si>
    <t>Thales F90</t>
  </si>
  <si>
    <t>wpn_aug_merc</t>
  </si>
  <si>
    <t>XM8</t>
  </si>
  <si>
    <t>wpn_xm8</t>
  </si>
  <si>
    <t>AEK-971</t>
  </si>
  <si>
    <t>25</t>
  </si>
  <si>
    <t>47</t>
  </si>
  <si>
    <t>wpn_aek</t>
  </si>
  <si>
    <t>AK-105 (BaS)</t>
  </si>
  <si>
    <t>wpn_ak105</t>
  </si>
  <si>
    <t>AK-105 Shakal (BaS)</t>
  </si>
  <si>
    <t>wpn_ak105_shakal</t>
  </si>
  <si>
    <t>AK-105 Specialist (BaS)</t>
  </si>
  <si>
    <t>wpn_ak105_sp</t>
  </si>
  <si>
    <t>AK-12 2012 (BaS)</t>
  </si>
  <si>
    <t>wpn_ak12</t>
  </si>
  <si>
    <t>AK-12 2016 (BaS)</t>
  </si>
  <si>
    <t>wpn_ak12_m1</t>
  </si>
  <si>
    <t>AK-12 Monolith (BaS)</t>
  </si>
  <si>
    <t>wpn_ak12_custom</t>
  </si>
  <si>
    <t>AK-74</t>
  </si>
  <si>
    <t>wpn_ak74_old</t>
  </si>
  <si>
    <t>AK-74 (BaS)</t>
  </si>
  <si>
    <t>wpn_ak74_n</t>
  </si>
  <si>
    <t>AK-74 PMC (BaS)</t>
  </si>
  <si>
    <t>wpn_ak74_pmc</t>
  </si>
  <si>
    <t>AK-74M</t>
  </si>
  <si>
    <t>wpn_ak74m</t>
  </si>
  <si>
    <t>AK-74M (alternate)</t>
  </si>
  <si>
    <t>wpn_ak74m_alt</t>
  </si>
  <si>
    <t>AK-74M (BaS)</t>
  </si>
  <si>
    <t>wpn_ak74m_n</t>
  </si>
  <si>
    <t>AK-74M (camouflaged)</t>
  </si>
  <si>
    <t>wpn_ak74m_camo</t>
  </si>
  <si>
    <t>AK-74M (custom)</t>
  </si>
  <si>
    <t>wpn_ak74m_custom</t>
  </si>
  <si>
    <t>AK-74M (Duty camouflage)</t>
  </si>
  <si>
    <t>wpn_ak74m_duty</t>
  </si>
  <si>
    <t>AK-74M Beard (BaS)</t>
  </si>
  <si>
    <t>wpn_ak74m_beard</t>
  </si>
  <si>
    <t>AK-74M PK-A</t>
  </si>
  <si>
    <t>wpn_ak74m_pka</t>
  </si>
  <si>
    <t>AK-74N</t>
  </si>
  <si>
    <t>wpn_ak74</t>
  </si>
  <si>
    <t>AK-74N "EOTech"</t>
  </si>
  <si>
    <t>wpn_ak74_rpk</t>
  </si>
  <si>
    <t>AK-74N (alternate)</t>
  </si>
  <si>
    <t>wpn_ak74_alt</t>
  </si>
  <si>
    <t>AK-74N (custom)</t>
  </si>
  <si>
    <t>wpn_ak74_custom</t>
  </si>
  <si>
    <t>AK-74N (modern)</t>
  </si>
  <si>
    <t>wpn_ak74_modern</t>
  </si>
  <si>
    <t>AK12 Monolith Upgraded (BaS)</t>
  </si>
  <si>
    <t>wpn_ak12_custom_mono_kit</t>
  </si>
  <si>
    <t>AKS-74N</t>
  </si>
  <si>
    <t>wpn_aks74</t>
  </si>
  <si>
    <t>AKS-74N (new)</t>
  </si>
  <si>
    <t>wpn_aks74_new</t>
  </si>
  <si>
    <t>AKS-74U</t>
  </si>
  <si>
    <t>wpn_ak74u_old</t>
  </si>
  <si>
    <t>AKS-74U (BaS)</t>
  </si>
  <si>
    <t>wpn_ak74u_n1</t>
  </si>
  <si>
    <t>AKS-74U Tactical (BaS)</t>
  </si>
  <si>
    <t>wpn_ak74u_tac</t>
  </si>
  <si>
    <t xml:space="preserve">AKS-74UN </t>
  </si>
  <si>
    <t>wpn_ak74u</t>
  </si>
  <si>
    <t>AKS-74UN (camouflaged)</t>
  </si>
  <si>
    <t>wpn_ak74u_camo</t>
  </si>
  <si>
    <t>AKS-74UN (custom)</t>
  </si>
  <si>
    <t>wpn_ak74u_custom</t>
  </si>
  <si>
    <t>AKS-74UNB (customized)</t>
  </si>
  <si>
    <t>wpn_ak74u_snag</t>
  </si>
  <si>
    <t>AN-94</t>
  </si>
  <si>
    <t>wpn_abakan</t>
  </si>
  <si>
    <t>AN-94 (camouflaged)</t>
  </si>
  <si>
    <t>wpn_abakan_camo</t>
  </si>
  <si>
    <t>AN-94 Abakan (BaS)</t>
  </si>
  <si>
    <t>wpn_abakan_n</t>
  </si>
  <si>
    <t>OC-14-4A "Dolg"</t>
  </si>
  <si>
    <t>wpn_groza_nimble</t>
  </si>
  <si>
    <t>Rifle Dynamics RD-74M ISG (BaS)</t>
  </si>
  <si>
    <t>wpn_ak74_isg</t>
  </si>
  <si>
    <t>Rifle Dynamics RD-74U ISG (BaS)</t>
  </si>
  <si>
    <t>wpn_ak74u_isg</t>
  </si>
  <si>
    <t>Rifle Dynamics RD-74U ISG Tactical (BaS)</t>
  </si>
  <si>
    <t>wpn_ak74u_m1_isg</t>
  </si>
  <si>
    <t>RPK-16 (BaS)</t>
  </si>
  <si>
    <t>wpn_rpk74_16</t>
  </si>
  <si>
    <t>RPK-74N</t>
  </si>
  <si>
    <t>wpn_rpk74</t>
  </si>
  <si>
    <t>ASh-12.7</t>
  </si>
  <si>
    <t>wpn_ash12</t>
  </si>
  <si>
    <t>Heavy MGs
0.9</t>
  </si>
  <si>
    <t>RPD</t>
  </si>
  <si>
    <t>Heavy MG</t>
  </si>
  <si>
    <t>wpn_rpd</t>
  </si>
  <si>
    <t>PKP Pecheneg</t>
  </si>
  <si>
    <t>7.62x54 AP</t>
  </si>
  <si>
    <t>74</t>
  </si>
  <si>
    <t>wpn_pkp</t>
  </si>
  <si>
    <t>PKM</t>
  </si>
  <si>
    <t>wpn_pkm</t>
  </si>
  <si>
    <t>Zulu's PKM</t>
  </si>
  <si>
    <t>wpn_pkm_zulus</t>
  </si>
  <si>
    <t>M249 SAW</t>
  </si>
  <si>
    <t>wpn_m249</t>
  </si>
  <si>
    <t>Snipers
0.9</t>
  </si>
  <si>
    <t>"Item №62"</t>
  </si>
  <si>
    <t>Sniper</t>
  </si>
  <si>
    <t>Batteries</t>
  </si>
  <si>
    <t>300</t>
  </si>
  <si>
    <t>wpn_gauss_quest</t>
  </si>
  <si>
    <t>Barrett M82</t>
  </si>
  <si>
    <t>wpn_m82</t>
  </si>
  <si>
    <t>Barrett M98B "Bravo"</t>
  </si>
  <si>
    <t>.338 Lapua</t>
  </si>
  <si>
    <t>140</t>
  </si>
  <si>
    <t>130</t>
  </si>
  <si>
    <t>wpn_m98b</t>
  </si>
  <si>
    <t>DVL-10 Saboteur (BaS)</t>
  </si>
  <si>
    <t>.338 Federal</t>
  </si>
  <si>
    <t>56</t>
  </si>
  <si>
    <t>wpn_dvl10_m1</t>
  </si>
  <si>
    <t>DVL-10 Urbana (BaS)</t>
  </si>
  <si>
    <t>wpn_dvl10</t>
  </si>
  <si>
    <t>Gauss rifle (BaS)</t>
  </si>
  <si>
    <t>wpn_gauss</t>
  </si>
  <si>
    <t>Karabiner 43</t>
  </si>
  <si>
    <t>7.92x57</t>
  </si>
  <si>
    <t>39</t>
  </si>
  <si>
    <t>78</t>
  </si>
  <si>
    <t>wpn_g43</t>
  </si>
  <si>
    <t>Karabiner 98 Kurz</t>
  </si>
  <si>
    <t>30;34</t>
  </si>
  <si>
    <t>55;62</t>
  </si>
  <si>
    <t>wpn_k98</t>
  </si>
  <si>
    <t>L96 AWSM</t>
  </si>
  <si>
    <t>wpn_l96a1m</t>
  </si>
  <si>
    <t>L96A1</t>
  </si>
  <si>
    <t>34;31</t>
  </si>
  <si>
    <t>wpn_l96a1</t>
  </si>
  <si>
    <t>M24 SWS "Green Dragon"</t>
  </si>
  <si>
    <t>wpn_m24</t>
  </si>
  <si>
    <t>M700 "Deer Hunter" (BaS)</t>
  </si>
  <si>
    <t>wpn_remington700_lapua700</t>
  </si>
  <si>
    <t>Mauser 98k Forester (BaS)</t>
  </si>
  <si>
    <t>wpn_k98_mod</t>
  </si>
  <si>
    <t>Mauser 98k Forester (with Supressor adapter) (BaS)</t>
  </si>
  <si>
    <t>wpn_k98_mod_silen98</t>
  </si>
  <si>
    <t>Mosin-Nagant</t>
  </si>
  <si>
    <t>33;30</t>
  </si>
  <si>
    <t>wpn_mosin</t>
  </si>
  <si>
    <t>OTs-03 SVU</t>
  </si>
  <si>
    <t>33</t>
  </si>
  <si>
    <t>wpn_svu</t>
  </si>
  <si>
    <t>OTs-03 SVU (alternate)</t>
  </si>
  <si>
    <t>wpn_svu_alt</t>
  </si>
  <si>
    <t>OTs-03A SVU-A</t>
  </si>
  <si>
    <t>wpn_svu_nimble</t>
  </si>
  <si>
    <t>Remington 700 (BaS)</t>
  </si>
  <si>
    <t>wpn_remington700</t>
  </si>
  <si>
    <t>Remington 700 Archangel (BaS)</t>
  </si>
  <si>
    <t>wpn_remington700_archangel</t>
  </si>
  <si>
    <t>Remington 700 Magpul PRO (BaS)</t>
  </si>
  <si>
    <t>wpn_remington700_magpul_pro</t>
  </si>
  <si>
    <t>Remington 700 Modular Rifle System (BaS)</t>
  </si>
  <si>
    <t>wpn_remington700_mod_x_gen3</t>
  </si>
  <si>
    <t>Sako TRG-42</t>
  </si>
  <si>
    <t>wpn_trg</t>
  </si>
  <si>
    <t>SIG SG550-1 Sniper</t>
  </si>
  <si>
    <t>wpn_sig550_sniper</t>
  </si>
  <si>
    <t>SKS</t>
  </si>
  <si>
    <t>wpn_sks</t>
  </si>
  <si>
    <t>SKS (BaS)</t>
  </si>
  <si>
    <t>wpn_sks_b</t>
  </si>
  <si>
    <t>SKS (modern)</t>
  </si>
  <si>
    <t>wpn_sks_modern</t>
  </si>
  <si>
    <t>SKS Molot (BaS)</t>
  </si>
  <si>
    <t>wpn_sks_molot</t>
  </si>
  <si>
    <t>SKS Tactical (BaS)</t>
  </si>
  <si>
    <t>wpn_sks_tac</t>
  </si>
  <si>
    <t>SR-25</t>
  </si>
  <si>
    <t>wpn_sr25</t>
  </si>
  <si>
    <t>SV98</t>
  </si>
  <si>
    <t>wpn_sv98</t>
  </si>
  <si>
    <t>SV98 (custom)</t>
  </si>
  <si>
    <t>wpn_sv98_custom</t>
  </si>
  <si>
    <t>SVD</t>
  </si>
  <si>
    <t>wpn_svd</t>
  </si>
  <si>
    <t>SVD "Lynx"</t>
  </si>
  <si>
    <t>wpn_svd_nimble</t>
  </si>
  <si>
    <t>SVD (BaS)</t>
  </si>
  <si>
    <t>wpn_svd_m1</t>
  </si>
  <si>
    <t>SVD (customised)</t>
  </si>
  <si>
    <t>wpn_svd_custom</t>
  </si>
  <si>
    <t>SVDS (BaS)</t>
  </si>
  <si>
    <t>wpn_svds</t>
  </si>
  <si>
    <t>SVDS PMC (BaS)</t>
  </si>
  <si>
    <t>wpn_svds_pmc</t>
  </si>
  <si>
    <t>SVT-40</t>
  </si>
  <si>
    <t>80;55</t>
  </si>
  <si>
    <t>wpn_svt40</t>
  </si>
  <si>
    <t>SVT-40 (modern)</t>
  </si>
  <si>
    <t>wpn_svt40_modern</t>
  </si>
  <si>
    <t>VSSK Vykhlop</t>
  </si>
  <si>
    <t>wpn_vssk</t>
  </si>
  <si>
    <t>Walther WA 2000</t>
  </si>
  <si>
    <t>wpn_wa2000</t>
  </si>
  <si>
    <t>Explosive
Launchers
Anniversary</t>
  </si>
  <si>
    <t>Blast Power</t>
  </si>
  <si>
    <t>Blast Radius</t>
  </si>
  <si>
    <t>Frag. Radius</t>
  </si>
  <si>
    <t>Frag. Number</t>
  </si>
  <si>
    <t>RG-6</t>
  </si>
  <si>
    <t>medium</t>
  </si>
  <si>
    <t>Launcher</t>
  </si>
  <si>
    <t>VOG-25</t>
  </si>
  <si>
    <t>wpn_rg6</t>
  </si>
  <si>
    <t>M79</t>
  </si>
  <si>
    <t>M203</t>
  </si>
  <si>
    <t>wpn_m79</t>
  </si>
  <si>
    <t>RPG-7 (BaS)</t>
  </si>
  <si>
    <t>high</t>
  </si>
  <si>
    <t>Bazooka</t>
  </si>
  <si>
    <t>OG-7V</t>
  </si>
  <si>
    <t>wpn_rpg7</t>
  </si>
  <si>
    <t>Explosives
0.9</t>
  </si>
  <si>
    <t>Delay</t>
  </si>
  <si>
    <t>Pressure</t>
  </si>
  <si>
    <t>Proximity</t>
  </si>
  <si>
    <t>4s</t>
  </si>
  <si>
    <t>10s</t>
  </si>
  <si>
    <t>30s</t>
  </si>
  <si>
    <t>PFM-1 Anti-Personnel Mine</t>
  </si>
  <si>
    <t>small</t>
  </si>
  <si>
    <t>Placed</t>
  </si>
  <si>
    <t>x</t>
  </si>
  <si>
    <t>mine_new</t>
  </si>
  <si>
    <t>Smoke Grenade</t>
  </si>
  <si>
    <t>none</t>
  </si>
  <si>
    <t>Thrown</t>
  </si>
  <si>
    <t>grenade_smoke</t>
  </si>
  <si>
    <t>Thermite Grenade</t>
  </si>
  <si>
    <t>thermal</t>
  </si>
  <si>
    <t>grenade_gd-05</t>
  </si>
  <si>
    <t>RGD-5 Grenade</t>
  </si>
  <si>
    <t>grenade_rgd5</t>
  </si>
  <si>
    <t>F1 Grenade</t>
  </si>
  <si>
    <t>grenade_f1</t>
  </si>
  <si>
    <t>IED (based on OG-7V warhead)</t>
  </si>
  <si>
    <t>ied_rpg_new</t>
  </si>
  <si>
    <t>IED (based on chemicals)</t>
  </si>
  <si>
    <t>very high</t>
  </si>
  <si>
    <t>ied_new</t>
  </si>
  <si>
    <t>Reach is a complete guess based on the images</t>
  </si>
  <si>
    <t>Melee
0.9</t>
  </si>
  <si>
    <t>Base Cost</t>
  </si>
  <si>
    <t>Reach?</t>
  </si>
  <si>
    <t>Thick Skin</t>
  </si>
  <si>
    <t>Reach +</t>
  </si>
  <si>
    <t>Heavy</t>
  </si>
  <si>
    <t>Piercing?</t>
  </si>
  <si>
    <t>Wounding?</t>
  </si>
  <si>
    <t>Properties</t>
  </si>
  <si>
    <t>6H4 Bayonet</t>
  </si>
  <si>
    <t>N</t>
  </si>
  <si>
    <t>wpn_knife</t>
  </si>
  <si>
    <t>NR-40 Scout's Knife</t>
  </si>
  <si>
    <t>Y</t>
  </si>
  <si>
    <t>wpn_knife2</t>
  </si>
  <si>
    <t>OTs-04 Combat Knife</t>
  </si>
  <si>
    <t>wpn_knife6</t>
  </si>
  <si>
    <t>M9 Bayonet</t>
  </si>
  <si>
    <t>wpn_knife5</t>
  </si>
  <si>
    <t>Hunting Knife</t>
  </si>
  <si>
    <t>wpn_knife3</t>
  </si>
  <si>
    <t>Monolith's Blade</t>
  </si>
  <si>
    <t>wpn_knife7</t>
  </si>
  <si>
    <t>Spetsnaz Switchblade</t>
  </si>
  <si>
    <t>wpn_knife4</t>
  </si>
  <si>
    <t>Kukri</t>
  </si>
  <si>
    <t>wpn_knife8</t>
  </si>
  <si>
    <t>Gerber Downrange Tomahawk</t>
  </si>
  <si>
    <t>wpn_knife9</t>
  </si>
  <si>
    <t>Fire Axe</t>
  </si>
  <si>
    <t>wpn_axe2</t>
  </si>
  <si>
    <t>Axe</t>
  </si>
  <si>
    <t>wpn_axe</t>
  </si>
  <si>
    <t>Sledge Hammer</t>
  </si>
  <si>
    <t>wpn_axe3</t>
  </si>
  <si>
    <t>WP v NATO</t>
  </si>
  <si>
    <r>
      <rPr>
        <u/>
        <sz val="14"/>
        <color rgb="FFFFFFFF"/>
        <rFont val="Arial"/>
      </rPr>
      <t xml:space="preserve">Ammo
</t>
    </r>
    <r>
      <rPr>
        <u/>
        <sz val="9"/>
        <color rgb="FFFFFFFF"/>
        <rFont val="Arial"/>
      </rPr>
      <t>Anniversary</t>
    </r>
  </si>
  <si>
    <t>BR0</t>
  </si>
  <si>
    <t>BR∞</t>
  </si>
  <si>
    <t>Stop Pwr</t>
  </si>
  <si>
    <t>Max BR</t>
  </si>
  <si>
    <t>Rnd / Case</t>
  </si>
  <si>
    <t>₽ / Rnd</t>
  </si>
  <si>
    <t>kg / Rnd</t>
  </si>
  <si>
    <t>Dmg / Rnd</t>
  </si>
  <si>
    <t>Dmg / ₽</t>
  </si>
  <si>
    <t>ammo_gauss</t>
  </si>
  <si>
    <t>.338 Lapua Magnum</t>
  </si>
  <si>
    <t>ammo_magnum_300</t>
  </si>
  <si>
    <t>ammo_7.62x54_ap</t>
  </si>
  <si>
    <t>12.7x55 STs-130 VPS</t>
  </si>
  <si>
    <t>ammo_12.7x55_ap</t>
  </si>
  <si>
    <t>ammo_338_federal</t>
  </si>
  <si>
    <t>7.62x51 NATO AP</t>
  </si>
  <si>
    <t>ammo_7.62x51_ap</t>
  </si>
  <si>
    <t>9x39 SP-6</t>
  </si>
  <si>
    <t>ammo_9x39_ap</t>
  </si>
  <si>
    <t>7.62x39 M43</t>
  </si>
  <si>
    <t>ammo_7.62x39_ap</t>
  </si>
  <si>
    <t>5.56x45 AP</t>
  </si>
  <si>
    <t>ammo_5.56x45_ap</t>
  </si>
  <si>
    <t>"Barrikada" 23x75</t>
  </si>
  <si>
    <t>ammo_23x75_barrikada</t>
  </si>
  <si>
    <t>5.45x39 AP</t>
  </si>
  <si>
    <t>ammo_5.45x39_ap</t>
  </si>
  <si>
    <t>7.62x54 7N14</t>
  </si>
  <si>
    <t>ammo_7.62x54_7h14</t>
  </si>
  <si>
    <t>5.7x28 SS190</t>
  </si>
  <si>
    <t>ammo_5.7x28_ss190</t>
  </si>
  <si>
    <t>12x76 AP</t>
  </si>
  <si>
    <t>ammo_12x76_dart</t>
  </si>
  <si>
    <t>7.92x57 AP</t>
  </si>
  <si>
    <t>ammo_7.92x33_ap</t>
  </si>
  <si>
    <t>9x19 AP</t>
  </si>
  <si>
    <t>ammo_9x19_ap</t>
  </si>
  <si>
    <t>12.7x55 STs-130</t>
  </si>
  <si>
    <t>ammo_12.7x55_fmj</t>
  </si>
  <si>
    <t>9x21 SP10</t>
  </si>
  <si>
    <t>ammo_9x21_sp10</t>
  </si>
  <si>
    <t>"Shrapnel-25" 23x75</t>
  </si>
  <si>
    <t>6*6</t>
  </si>
  <si>
    <t>ammo_23x75_shrapnel</t>
  </si>
  <si>
    <t>7.62x51 NATO ball</t>
  </si>
  <si>
    <t>ammo_7.62x51_fmj</t>
  </si>
  <si>
    <t>7.62x54 7N1</t>
  </si>
  <si>
    <t>ammo_7.62x54_7h1</t>
  </si>
  <si>
    <t>ammo_9x39_pab9</t>
  </si>
  <si>
    <t>9x18 AP</t>
  </si>
  <si>
    <t>ammo_9x18_ap</t>
  </si>
  <si>
    <t>7.62x39 FMJ</t>
  </si>
  <si>
    <t>ammo_7.62x39_fmj</t>
  </si>
  <si>
    <t>.357 HP</t>
  </si>
  <si>
    <t>ammo_357_hp_mag</t>
  </si>
  <si>
    <t>5.56x45 FMJ</t>
  </si>
  <si>
    <t>ammo_5.56x45_fmj</t>
  </si>
  <si>
    <t>7.92x57 FMJ</t>
  </si>
  <si>
    <t>ammo_7.92x33_fmj</t>
  </si>
  <si>
    <t>5.45x39 FMJ</t>
  </si>
  <si>
    <t>ammo_5.45x39_fmj</t>
  </si>
  <si>
    <t>7.62x25 Pst</t>
  </si>
  <si>
    <t>ammo_7.62x25_ps</t>
  </si>
  <si>
    <t>12x76 slug</t>
  </si>
  <si>
    <t>ammo_12x76_zhekan</t>
  </si>
  <si>
    <t>5.7x28 SS195</t>
  </si>
  <si>
    <t>ammo_5.7x28_ss195</t>
  </si>
  <si>
    <t>.45 ACP FMJ</t>
  </si>
  <si>
    <t>ammo_11.43x23_fmj</t>
  </si>
  <si>
    <t>9x19 FMJ</t>
  </si>
  <si>
    <t>ammo_9x19_fmj</t>
  </si>
  <si>
    <t>9x18 FMJ</t>
  </si>
  <si>
    <t>ammo_9x18_fmj</t>
  </si>
  <si>
    <t>5.56x45 HP</t>
  </si>
  <si>
    <t>ammo_5.56x45_ss190</t>
  </si>
  <si>
    <t>5.45x39 HP</t>
  </si>
  <si>
    <t>ammo_5.45x39_ep</t>
  </si>
  <si>
    <t>.45 ACP Hydra-shock HP</t>
  </si>
  <si>
    <t>ammo_11.43x23_hydro</t>
  </si>
  <si>
    <t>9x19 HP</t>
  </si>
  <si>
    <t>ammo_9x19_pbp</t>
  </si>
  <si>
    <t>9x18 HP</t>
  </si>
  <si>
    <t>ammo_9x18_pmm</t>
  </si>
  <si>
    <t>7.62x25 LRNPC</t>
  </si>
  <si>
    <t>ammo_7.62x25_p</t>
  </si>
  <si>
    <t>20x70 buckshot</t>
  </si>
  <si>
    <t>ammo_20x70_buck</t>
  </si>
  <si>
    <t>12x76 buckshot</t>
  </si>
  <si>
    <t>ammo_12x70_buck</t>
  </si>
  <si>
    <t>*Formula Adjusted (Gauss)</t>
  </si>
  <si>
    <t>All Weapons
0.9</t>
  </si>
  <si>
    <t>Poopity Scoop</t>
  </si>
  <si>
    <t>52;49</t>
  </si>
  <si>
    <t>DMR</t>
  </si>
  <si>
    <t>9x39</t>
  </si>
  <si>
    <t>Springfield Armory XD9</t>
  </si>
  <si>
    <t>USP45 Tactical</t>
  </si>
  <si>
    <t>Glock 17 Tactical (BaS)</t>
  </si>
  <si>
    <t>RPK-16 Light Machine Gun (BaS)</t>
  </si>
  <si>
    <t>Colt M45A1</t>
  </si>
  <si>
    <t>USP45 Compact</t>
  </si>
  <si>
    <t>Desert Eagle "Dhampyr"</t>
  </si>
  <si>
    <t>Desert Eagle (Black)</t>
  </si>
  <si>
    <t>Desert Eagle (Gold)</t>
  </si>
  <si>
    <t>Only Alt
Calibers
Anniversary</t>
  </si>
  <si>
    <t>31</t>
  </si>
  <si>
    <t>All &amp; Alt
Calibers
Anniversary</t>
  </si>
  <si>
    <t>7.62x25*</t>
  </si>
  <si>
    <t>9x19*</t>
  </si>
  <si>
    <t>9x18*</t>
  </si>
  <si>
    <t>7.62x39*</t>
  </si>
  <si>
    <t>.45*</t>
  </si>
  <si>
    <t>OTs-14 Groza</t>
  </si>
  <si>
    <t>53</t>
  </si>
  <si>
    <t>5.56x45*</t>
  </si>
  <si>
    <t>7.62x51*</t>
  </si>
  <si>
    <t>12.7x55*</t>
  </si>
  <si>
    <t>25;73</t>
  </si>
  <si>
    <t>7.62x54*</t>
  </si>
  <si>
    <t>OTs-14-1A Groza-1</t>
  </si>
  <si>
    <t>TOZ-66 "Chimera Hunter"</t>
  </si>
  <si>
    <t>SIG SG550</t>
  </si>
  <si>
    <t>SIG SG550 (camouflaged)</t>
  </si>
  <si>
    <t>SIG SG550 (custom)</t>
  </si>
  <si>
    <t>5.45x39*</t>
  </si>
  <si>
    <t>SIG SG550 Arrow</t>
  </si>
  <si>
    <t>ItemCodeFinal?</t>
  </si>
  <si>
    <t>IG</t>
  </si>
  <si>
    <t>Sheet'd</t>
  </si>
  <si>
    <t>wpn_aek971</t>
  </si>
  <si>
    <t>wpn_aek971_camo</t>
  </si>
  <si>
    <t>wpn_aek973</t>
  </si>
  <si>
    <t>wpn_ak12_mono_kit</t>
  </si>
  <si>
    <t>wpn_ak74_duty</t>
  </si>
  <si>
    <t>wpn_ak74_eot</t>
  </si>
  <si>
    <t>wpn_aug_9mm</t>
  </si>
  <si>
    <t>wpn_aug_a1</t>
  </si>
  <si>
    <t>wpn_aug_a2</t>
  </si>
  <si>
    <t>wpn_aug_a3</t>
  </si>
  <si>
    <t>wpn_aug_thales</t>
  </si>
  <si>
    <t>wpn_beretta_camo</t>
  </si>
  <si>
    <t>wpn_beretta_m9</t>
  </si>
  <si>
    <t>wpn_browning_mk3</t>
  </si>
  <si>
    <t>wpn_browning_p35</t>
  </si>
  <si>
    <t>wpn_colt_kimber</t>
  </si>
  <si>
    <t>wpn_colt1911_classic</t>
  </si>
  <si>
    <t>wpn_colt1911_classic_s</t>
  </si>
  <si>
    <t>wpn_colt1911_tokarev</t>
  </si>
  <si>
    <t>wpn_colt1911a1</t>
  </si>
  <si>
    <t>wpn_coonan357</t>
  </si>
  <si>
    <t>wpn_coonan357_s</t>
  </si>
  <si>
    <t>wpn_desert_eagle_black</t>
  </si>
  <si>
    <t>wpn_desert_eagle_dhampyr</t>
  </si>
  <si>
    <t>wpn_desert_eagle_gold</t>
  </si>
  <si>
    <t>wpn_fal_aus_kit_aus_tri</t>
  </si>
  <si>
    <t>wpn_fal_aus_kit_fal_leup</t>
  </si>
  <si>
    <t>wpn_fal_aus_kit_sa5x_spec</t>
  </si>
  <si>
    <t>wpn_fort12</t>
  </si>
  <si>
    <t>wpn_fort21</t>
  </si>
  <si>
    <t>wpn_g36new</t>
  </si>
  <si>
    <t>wpn_g36new_c</t>
  </si>
  <si>
    <t>wpn_g36new_k</t>
  </si>
  <si>
    <t>wpn_g36new_nimble</t>
  </si>
  <si>
    <t>wpn_gauss_bas</t>
  </si>
  <si>
    <t>wpn_glock17_short</t>
  </si>
  <si>
    <t>wpn_grach</t>
  </si>
  <si>
    <t>wpn_hk417</t>
  </si>
  <si>
    <t>wpn_kriss</t>
  </si>
  <si>
    <t>wpn_ks23_ecolog</t>
  </si>
  <si>
    <t>wpn_m45</t>
  </si>
  <si>
    <t>wpn_m45a1</t>
  </si>
  <si>
    <t>wpn_m60</t>
  </si>
  <si>
    <t>wpn_mk23</t>
  </si>
  <si>
    <t>wpn_mp133_bas</t>
  </si>
  <si>
    <t>wpn_mp153_bas</t>
  </si>
  <si>
    <t>wpn_pm_bas</t>
  </si>
  <si>
    <t>wpn_ppk</t>
  </si>
  <si>
    <t>wpn_rp</t>
  </si>
  <si>
    <t>wpn_sig229</t>
  </si>
  <si>
    <t>wpn_sig320</t>
  </si>
  <si>
    <t>wpn_sig550_strelok</t>
  </si>
  <si>
    <t>wpn_svi</t>
  </si>
  <si>
    <t>wpn_svi_s</t>
  </si>
  <si>
    <t>wpn_sw645</t>
  </si>
  <si>
    <t>wpn_toz34_bull</t>
  </si>
  <si>
    <t>wpn_umirotvoritel</t>
  </si>
  <si>
    <t>wpn_umirotvoritel_bas</t>
  </si>
  <si>
    <t>wpn_usp_compact</t>
  </si>
  <si>
    <t>wpn_usp_tactical</t>
  </si>
  <si>
    <t>wpn_vepr12</t>
  </si>
  <si>
    <t>wpn_vityaznew</t>
  </si>
  <si>
    <t>wpn_wincheaster1300</t>
  </si>
  <si>
    <t>toz-194</t>
  </si>
  <si>
    <t>wpn_wincheaster1300_trapper</t>
  </si>
  <si>
    <t>wpn_xd9</t>
  </si>
  <si>
    <t>wpn_xd9_short</t>
  </si>
  <si>
    <t>Battery
Anniversary</t>
  </si>
  <si>
    <t>9x21
Anniversary</t>
  </si>
  <si>
    <t>9x18
Anniversary</t>
  </si>
  <si>
    <t>7.92x57
Anniversary</t>
  </si>
  <si>
    <t>7.62x54
Anniversary</t>
  </si>
  <si>
    <t>9x39
Anniversary</t>
  </si>
  <si>
    <t>7.62x51
Anniversary</t>
  </si>
  <si>
    <t>7.62x39
Anniversary</t>
  </si>
  <si>
    <t>7.62x25
Anniversary</t>
  </si>
  <si>
    <t>5.7x28
Anniversary</t>
  </si>
  <si>
    <t>5.56x45
Anniversary</t>
  </si>
  <si>
    <t>5.45x45</t>
  </si>
  <si>
    <t>5.45x39
Anniversary</t>
  </si>
  <si>
    <t>23x75
Anniversary</t>
  </si>
  <si>
    <t>20x70
Anniversary</t>
  </si>
  <si>
    <t>12x76
Anniversary</t>
  </si>
  <si>
    <t>127x55
Anniversary</t>
  </si>
  <si>
    <t>45
Anniversary</t>
  </si>
  <si>
    <t>357
Anniversary</t>
  </si>
  <si>
    <t>338 Lapua
Anniversary</t>
  </si>
  <si>
    <t>338 Federal
Anniversary</t>
  </si>
  <si>
    <r>
      <rPr>
        <sz val="14"/>
        <color rgb="FFFFFFFF"/>
        <rFont val="Arial"/>
      </rPr>
      <t xml:space="preserve">Stalker Anomaly Gamma RC 3.2 - 1.4.23
Armor Stats:
All values are pulled directly from in-game using Dev Mode F7.
</t>
    </r>
    <r>
      <rPr>
        <sz val="14"/>
        <color rgb="FFFF0000"/>
        <rFont val="Arial"/>
      </rPr>
      <t>Disclaimer: No, the armor is not in the wrong category. 
It is listed in the Debug menu under light, medium or heavy. 
Grok balances some of them to be easier or harder to repair.
I don't care what repair kit it uses.</t>
    </r>
    <r>
      <rPr>
        <sz val="14"/>
        <color rgb="FFFFFFFF"/>
        <rFont val="Arial"/>
      </rPr>
      <t xml:space="preserve">
Derivative values are Scores.
Scores are in two categories, Looted vs Bought.
The only difference is accounting for Base Cost.
Scores are an attempt at sorting armors based on cumulative stats.
Scores try to determine 'Best' and 'Worst' armors.
Scores are an estimate at best.
Scores do not account for multiple non-numeric differences.
Such as upgrades, visibility, or slotted artifacts.</t>
    </r>
  </si>
  <si>
    <r>
      <rPr>
        <sz val="10"/>
        <color rgb="FFFFFFFF"/>
        <rFont val="Arial"/>
      </rPr>
      <t>Created by @Wulfos3#3830
Contributions by @xx_pussyslayer69jostabeere420_xx (𝕵𝖔𝖘𝖙𝖆𝖇𝖊𝖊𝖗𝖊)</t>
    </r>
    <r>
      <rPr>
        <sz val="10"/>
        <color rgb="FFFFFFFF"/>
        <rFont val="Arial"/>
      </rPr>
      <t xml:space="preserve">
</t>
    </r>
    <r>
      <rPr>
        <u/>
        <sz val="10"/>
        <color rgb="FF1155CC"/>
        <rFont val="Arial"/>
      </rPr>
      <t>https://discord.com/channels/912320241713958912/1044689312907808888</t>
    </r>
  </si>
  <si>
    <r>
      <rPr>
        <b/>
        <u/>
        <sz val="24"/>
        <color rgb="FFFFFFFF"/>
        <rFont val="Arial"/>
      </rPr>
      <t xml:space="preserve">Helmet
</t>
    </r>
    <r>
      <rPr>
        <b/>
        <u/>
        <sz val="18"/>
        <color rgb="FFFFFFFF"/>
        <rFont val="Arial"/>
      </rPr>
      <t>Anniversary</t>
    </r>
  </si>
  <si>
    <t>Ballistic Res.</t>
  </si>
  <si>
    <t>BR Class</t>
  </si>
  <si>
    <t>Burn Res.</t>
  </si>
  <si>
    <t>Electrical Res.</t>
  </si>
  <si>
    <t>Chemical Res.</t>
  </si>
  <si>
    <t>Ext. Radiation Res.</t>
  </si>
  <si>
    <t>Psychic Res.</t>
  </si>
  <si>
    <t>Rupture Res.</t>
  </si>
  <si>
    <t>Impact Res</t>
  </si>
  <si>
    <t>Explosive Res.</t>
  </si>
  <si>
    <t>Movespeed Multiplier</t>
  </si>
  <si>
    <t>Total Resist</t>
  </si>
  <si>
    <t>Cz-M10 Spartan Helmet</t>
  </si>
  <si>
    <t>helm_spartan</t>
  </si>
  <si>
    <t>Apocalypse Helm</t>
  </si>
  <si>
    <t>helm_metro</t>
  </si>
  <si>
    <t>Exohelm</t>
  </si>
  <si>
    <t>helm_exo</t>
  </si>
  <si>
    <t>Sphere M12 Helmet</t>
  </si>
  <si>
    <t>helm_battle</t>
  </si>
  <si>
    <t>Sphere-08 Helmet</t>
  </si>
  <si>
    <t>helm_tactic</t>
  </si>
  <si>
    <t>ACH-7EX Headgear Set</t>
  </si>
  <si>
    <t>helm_ach7ex</t>
  </si>
  <si>
    <t>ACH-7 Headgear Set</t>
  </si>
  <si>
    <t>helm_ach7</t>
  </si>
  <si>
    <t>Surplus Steel Helmet</t>
  </si>
  <si>
    <t>helm_hardhat_snag</t>
  </si>
  <si>
    <t>helm_hardhat</t>
  </si>
  <si>
    <t>GP-10z Ranger Gas Mask</t>
  </si>
  <si>
    <t>helm_ranger</t>
  </si>
  <si>
    <t>SSp-99 Screen Helmet</t>
  </si>
  <si>
    <t>helm_protective</t>
  </si>
  <si>
    <t>M50z Gas Mask</t>
  </si>
  <si>
    <t>helm_m50</t>
  </si>
  <si>
    <t>PPM-88 Gas Mask</t>
  </si>
  <si>
    <t>helm_ppm88</t>
  </si>
  <si>
    <t>M40 Gas Mask</t>
  </si>
  <si>
    <t>helm_m40</t>
  </si>
  <si>
    <t>GP-5 Gas Mask</t>
  </si>
  <si>
    <t>helm_respirator_gp5</t>
  </si>
  <si>
    <t>Refitted PBF Gas Mask Kit</t>
  </si>
  <si>
    <t>helm_respirator_old</t>
  </si>
  <si>
    <t>helm_respirator</t>
  </si>
  <si>
    <t>Respirator</t>
  </si>
  <si>
    <t>helm_resp</t>
  </si>
  <si>
    <t>Balaclava</t>
  </si>
  <si>
    <t>helm_rp_bala</t>
  </si>
  <si>
    <t>Bandana</t>
  </si>
  <si>
    <t>helm_bandana</t>
  </si>
  <si>
    <t>Cloth Mask</t>
  </si>
  <si>
    <t>helm_cloth_mask</t>
  </si>
  <si>
    <t>Faction</t>
  </si>
  <si>
    <t>Light Armor
Anniversary</t>
  </si>
  <si>
    <t>Impact Res.</t>
  </si>
  <si>
    <t>Incl. Belt Slots</t>
  </si>
  <si>
    <t>Max Belt Slots</t>
  </si>
  <si>
    <t>Weight Carried kg</t>
  </si>
  <si>
    <t>Movespeed Mult.</t>
  </si>
  <si>
    <t>Weight kg</t>
  </si>
  <si>
    <t>Loner</t>
  </si>
  <si>
    <t>Tourist's Jacket</t>
  </si>
  <si>
    <t>novice_outfit_tourist</t>
  </si>
  <si>
    <t>Unknown</t>
  </si>
  <si>
    <t>?</t>
  </si>
  <si>
    <t>Redline Leather Jacket</t>
  </si>
  <si>
    <t>redline_novice_outfit</t>
  </si>
  <si>
    <t>Firearm Enthusiast's Jacket</t>
  </si>
  <si>
    <t>novice_outfit_camo</t>
  </si>
  <si>
    <t>Bandit</t>
  </si>
  <si>
    <t>Armoured Leather Jacket</t>
  </si>
  <si>
    <t>bandit_novice_outfit_alt</t>
  </si>
  <si>
    <t>Black Leather Jacket</t>
  </si>
  <si>
    <t>bandit_novice_outfit</t>
  </si>
  <si>
    <t>Clear Sky</t>
  </si>
  <si>
    <t>Clear Sky Leather Jacket</t>
  </si>
  <si>
    <t>cs_novice_outfit</t>
  </si>
  <si>
    <t>Duty</t>
  </si>
  <si>
    <t>Duty Leather Jacket</t>
  </si>
  <si>
    <t>dolg_novice_outfit</t>
  </si>
  <si>
    <t>Freedom</t>
  </si>
  <si>
    <t>Freedom Leather Jacket</t>
  </si>
  <si>
    <t>svoboda_novice_outfit</t>
  </si>
  <si>
    <t>Leather Jacket</t>
  </si>
  <si>
    <t>novice_outfit</t>
  </si>
  <si>
    <t>Overcoat</t>
  </si>
  <si>
    <t>trenchcoat_outfit</t>
  </si>
  <si>
    <t>Military</t>
  </si>
  <si>
    <t>Military Service Outfit</t>
  </si>
  <si>
    <t>army_outfit</t>
  </si>
  <si>
    <t>CS-1 Body Armor</t>
  </si>
  <si>
    <t>cs_light_novice_outfit</t>
  </si>
  <si>
    <t>Mercenary</t>
  </si>
  <si>
    <t>Mercenary LC-F Suit</t>
  </si>
  <si>
    <t>merc_fighter_outfit</t>
  </si>
  <si>
    <t>Mercenary LC-S Suit</t>
  </si>
  <si>
    <t>merc_scout_outfit</t>
  </si>
  <si>
    <t>Fenced LC Suit</t>
  </si>
  <si>
    <t>banditmerc_outfit</t>
  </si>
  <si>
    <t>CS-2a Body Armor</t>
  </si>
  <si>
    <t>cs_light_outfit</t>
  </si>
  <si>
    <t>"Predator" Stalker Suit</t>
  </si>
  <si>
    <t>stalker_predator_outfit</t>
  </si>
  <si>
    <t>Medium Armor
Anniversary</t>
  </si>
  <si>
    <t>Hybrid Armored Suit</t>
  </si>
  <si>
    <t>hybrid_outfit</t>
  </si>
  <si>
    <t>Mercenary ACE Scientific Suit</t>
  </si>
  <si>
    <t>merc_ace_outfit</t>
  </si>
  <si>
    <t>Mercenary Pathfinder</t>
  </si>
  <si>
    <t>merc_combat_scientific_outfit</t>
  </si>
  <si>
    <t>Mercenary SEVA Body Armor</t>
  </si>
  <si>
    <t>merc_scientific_armored_outfit</t>
  </si>
  <si>
    <t>CS-4a Pathfinder</t>
  </si>
  <si>
    <t>cs_scientific_outfit</t>
  </si>
  <si>
    <t>"Nomad" Stalker Suit</t>
  </si>
  <si>
    <t>nomad_outfit</t>
  </si>
  <si>
    <t>"Voyager" Stalker Suit</t>
  </si>
  <si>
    <t>travel_outfit</t>
  </si>
  <si>
    <t>"Wastelander" Stalker Suit</t>
  </si>
  <si>
    <t>wastelander_outfit</t>
  </si>
  <si>
    <t>Berill-5M Armored Suit</t>
  </si>
  <si>
    <t>specops_outfit</t>
  </si>
  <si>
    <t>CS-3a Body Armor</t>
  </si>
  <si>
    <t>cs_medium_outfit</t>
  </si>
  <si>
    <t>Deserter's B-5M Armored Suit</t>
  </si>
  <si>
    <t>specops_bandit_outfit</t>
  </si>
  <si>
    <t>Guardian of Freedom</t>
  </si>
  <si>
    <t>svoboda_heavy_outfit</t>
  </si>
  <si>
    <t>Mercenary B-5M Armored Suit</t>
  </si>
  <si>
    <t>specops_merc_outfit</t>
  </si>
  <si>
    <t>PS5-B Battle Armor</t>
  </si>
  <si>
    <t>specops_dolg_outfit</t>
  </si>
  <si>
    <t>PS6-V Warrior Suit</t>
  </si>
  <si>
    <t>dolg_voin_outfit</t>
  </si>
  <si>
    <t>UNISG</t>
  </si>
  <si>
    <t>UNISG LC Suit</t>
  </si>
  <si>
    <t>isg_lcs_outfit</t>
  </si>
  <si>
    <t>UNISG LC-UC Suit</t>
  </si>
  <si>
    <t>isg_lcs_urban_outfit</t>
  </si>
  <si>
    <t>Ghillie Suit</t>
  </si>
  <si>
    <t>ghillie_outfit</t>
  </si>
  <si>
    <t>Sin</t>
  </si>
  <si>
    <t>Irij Flak Armor</t>
  </si>
  <si>
    <t>greh_armored_outfit</t>
  </si>
  <si>
    <t>Mercenary LC Suit</t>
  </si>
  <si>
    <t>merc_outfit</t>
  </si>
  <si>
    <t>Mercenary LCz Suit</t>
  </si>
  <si>
    <t>merc_sunset_outfit</t>
  </si>
  <si>
    <t>Mercenary LTS-J Body Suit</t>
  </si>
  <si>
    <t>merc_jackal_outfit</t>
  </si>
  <si>
    <t>Mercenary MTS-C Body Suit</t>
  </si>
  <si>
    <t>merc_coyote_outfit</t>
  </si>
  <si>
    <t>Renegade</t>
  </si>
  <si>
    <t>Renegade LC Suit</t>
  </si>
  <si>
    <t>renegademerc_outfit</t>
  </si>
  <si>
    <t>Vyiry Flak Armor</t>
  </si>
  <si>
    <t>greh_armored_camo_outfit</t>
  </si>
  <si>
    <t>"Sunset" Tactical Suit</t>
  </si>
  <si>
    <t>bandit_sun_outfit</t>
  </si>
  <si>
    <t>"Twilight" Tactical Suit</t>
  </si>
  <si>
    <t>merc_sun_outfit</t>
  </si>
  <si>
    <t>CS-4a SEVA Suit</t>
  </si>
  <si>
    <t>cs_scientific_outfit_good</t>
  </si>
  <si>
    <t>Fenced PS5-M Universal Protection</t>
  </si>
  <si>
    <t>bandit_ps5_outfit</t>
  </si>
  <si>
    <t>Looted SEVA Suit</t>
  </si>
  <si>
    <t>bandit_scientific_outfit</t>
  </si>
  <si>
    <t>Mercenary SEVA Suit</t>
  </si>
  <si>
    <t>merc_scientific_outfit</t>
  </si>
  <si>
    <t>Monolith</t>
  </si>
  <si>
    <t>Monolith Patchwork Science Suit</t>
  </si>
  <si>
    <t>monolith_scientific_light_outfit</t>
  </si>
  <si>
    <t>Monolith Scientific Suit</t>
  </si>
  <si>
    <t>monolith_scientific_outfit</t>
  </si>
  <si>
    <t>Monolith X-18 Suit</t>
  </si>
  <si>
    <t>monolith_outfit</t>
  </si>
  <si>
    <t>Patchwork Anomaly Suit</t>
  </si>
  <si>
    <t>bandit_scientific_dark_outfit</t>
  </si>
  <si>
    <t>PS5-9Md Light Pathfinder</t>
  </si>
  <si>
    <t>dolg_scientific_wood_outfit</t>
  </si>
  <si>
    <t>PS5-9Md Light Scientific Suit</t>
  </si>
  <si>
    <t>dolg_scientific_red_outfit</t>
  </si>
  <si>
    <t>PS5-9Md Universal Scientific Suit</t>
  </si>
  <si>
    <t>dolg_scientific_outfit</t>
  </si>
  <si>
    <t>PS5-M Hunter Suit</t>
  </si>
  <si>
    <t>dolg_red_outfit</t>
  </si>
  <si>
    <t>PS5-M Universal Protection</t>
  </si>
  <si>
    <t>dolg_outfit</t>
  </si>
  <si>
    <t>PS5-R Scout Vest</t>
  </si>
  <si>
    <t>dolg_scout_outfit</t>
  </si>
  <si>
    <t>Renegade SEVA Suit</t>
  </si>
  <si>
    <t>renegade_scientific_outfit</t>
  </si>
  <si>
    <t>Sentinel of Freedom</t>
  </si>
  <si>
    <t>svoboda_heavy_outfit_2</t>
  </si>
  <si>
    <t>SEVA Bodysuit</t>
  </si>
  <si>
    <t>scientific_outfit</t>
  </si>
  <si>
    <t>UNISG Mk 1 Tactical Body Armor</t>
  </si>
  <si>
    <t>isg_outfit</t>
  </si>
  <si>
    <t>UNISG Mk 2 Tactical Body Armor</t>
  </si>
  <si>
    <t>isg_camo_outfit</t>
  </si>
  <si>
    <t>UNISG SEVA Suit</t>
  </si>
  <si>
    <t>isg_scientific_outfit</t>
  </si>
  <si>
    <t>Volos Flak Armor</t>
  </si>
  <si>
    <t>greh_ps5_outfit</t>
  </si>
  <si>
    <t>Watchman of Freedom</t>
  </si>
  <si>
    <t>svoboda_scientific_outfit</t>
  </si>
  <si>
    <t>Wind of Freedom</t>
  </si>
  <si>
    <t>svoboda_light_outfit</t>
  </si>
  <si>
    <t>"Bear" Stalker Suit</t>
  </si>
  <si>
    <t>stalker_bear_outfit</t>
  </si>
  <si>
    <t>"Drought" Stalker Suit</t>
  </si>
  <si>
    <t>stalker_drought_outfit</t>
  </si>
  <si>
    <t>"Graphite" Stalker Suit</t>
  </si>
  <si>
    <t>stalker_graphite_outfit</t>
  </si>
  <si>
    <t>"Tigerstripe" Stalker Suit</t>
  </si>
  <si>
    <t>stalker_tigerstripe_outfit</t>
  </si>
  <si>
    <t>CS-2b Body Armor</t>
  </si>
  <si>
    <t>cs_stalker_outfit</t>
  </si>
  <si>
    <t>Ecologist</t>
  </si>
  <si>
    <t>ISRIT Guard Jumpsuit</t>
  </si>
  <si>
    <t>ecolog_guard_outfit</t>
  </si>
  <si>
    <t>CS-2t Suit</t>
  </si>
  <si>
    <t>cs_nbc_outfit</t>
  </si>
  <si>
    <t>Heavy Brown Overcoat</t>
  </si>
  <si>
    <t>trenchcoat_brown_outfit</t>
  </si>
  <si>
    <t>Heavy Duty Overcoat</t>
  </si>
  <si>
    <t>trenchcoat_dolg_brown_outfit</t>
  </si>
  <si>
    <t>Heavy Freedom Overcoat</t>
  </si>
  <si>
    <t>trenchcoat_freedom_brown_outfit</t>
  </si>
  <si>
    <t>Heavy Green Overcoat</t>
  </si>
  <si>
    <t>trenchcoat_green_outfit</t>
  </si>
  <si>
    <t>Keeper of Freedom</t>
  </si>
  <si>
    <t>nbc_freedom_outfit</t>
  </si>
  <si>
    <t>Load-bearing 'Sunset' Tactical Suit</t>
  </si>
  <si>
    <t>bandit_nbc_outfit</t>
  </si>
  <si>
    <t>Load-bearing 'Twilight' Tactical Suit</t>
  </si>
  <si>
    <t>nbc_merc_outfit</t>
  </si>
  <si>
    <t>Monolith Overcoat</t>
  </si>
  <si>
    <t>monolith_trenchcoat_outfit</t>
  </si>
  <si>
    <t>PS5-Mt Suit</t>
  </si>
  <si>
    <t>nbc_dolg_outfit</t>
  </si>
  <si>
    <t>Sin Heavy Overcoat</t>
  </si>
  <si>
    <t>greh_trenchcoat_outfit</t>
  </si>
  <si>
    <t>Tactical Monolith Suit</t>
  </si>
  <si>
    <t>monolith_nbc_outfit</t>
  </si>
  <si>
    <t>Tactical Stalker Suit</t>
  </si>
  <si>
    <t>nbc_outfit</t>
  </si>
  <si>
    <t>UNISG LC-C Suit</t>
  </si>
  <si>
    <t>isg_lcs_camo_outfit</t>
  </si>
  <si>
    <t>Mercenary STS-W Body Armor</t>
  </si>
  <si>
    <t>merc_wolven_outfit</t>
  </si>
  <si>
    <t>"Autumn" Stalker Suit</t>
  </si>
  <si>
    <t>stalker_autumn_outfit</t>
  </si>
  <si>
    <t>"Salamander" Stalker Suit</t>
  </si>
  <si>
    <t>stalker_salamander_outfit</t>
  </si>
  <si>
    <t>"Sunrise" Stalker Suit</t>
  </si>
  <si>
    <t>stalker_outfit</t>
  </si>
  <si>
    <t>SSP-99 Bodysuit</t>
  </si>
  <si>
    <t>ecolog_outfit_orange</t>
  </si>
  <si>
    <t>SSP-99M Bodysuit</t>
  </si>
  <si>
    <t>ecolog_outfit_green</t>
  </si>
  <si>
    <t>SSP-99M Diamond</t>
  </si>
  <si>
    <t>ecolog_outfit_white</t>
  </si>
  <si>
    <t>SSP-99M Ruby</t>
  </si>
  <si>
    <t>ecolog_outfit_red</t>
  </si>
  <si>
    <t>SSP-99M Sapphire</t>
  </si>
  <si>
    <t>ecolog_outfit_blue</t>
  </si>
  <si>
    <t>SSP-99M Topaz</t>
  </si>
  <si>
    <t>ecolog_outfit_yello</t>
  </si>
  <si>
    <t>Heavy Armor
Anniversary</t>
  </si>
  <si>
    <t>Powered</t>
  </si>
  <si>
    <t>UNISG Nosorog</t>
  </si>
  <si>
    <t>isg_nosorog_outfit</t>
  </si>
  <si>
    <t>PSZ-10d Nosorog</t>
  </si>
  <si>
    <t>dolg_nosorog_outfit</t>
  </si>
  <si>
    <t>Champion of Freedom</t>
  </si>
  <si>
    <t>freedom_nosorog_outfit</t>
  </si>
  <si>
    <t>Mercenary Nosorog</t>
  </si>
  <si>
    <t>merc_nosorog_outfit</t>
  </si>
  <si>
    <t>Military Stalker Nosorog</t>
  </si>
  <si>
    <t>army_nosorog_outfit</t>
  </si>
  <si>
    <t>Monolith Nosorog</t>
  </si>
  <si>
    <t>monolith_nosorog_outfit</t>
  </si>
  <si>
    <t>UNISG Exoskeleton</t>
  </si>
  <si>
    <t>isg_exo_outfit</t>
  </si>
  <si>
    <t>Heisted Exoskeleton</t>
  </si>
  <si>
    <t>bandit_exo_outfit</t>
  </si>
  <si>
    <t>CS-5 Exoskeleton</t>
  </si>
  <si>
    <t>cs_exo_outfit</t>
  </si>
  <si>
    <t>PSZ-10d Exoskeleton</t>
  </si>
  <si>
    <t>dolg_exo_outfit</t>
  </si>
  <si>
    <t>Scientific Exoskeleton</t>
  </si>
  <si>
    <t>ecolog_exo_outfit</t>
  </si>
  <si>
    <t>Paragon of Freedom</t>
  </si>
  <si>
    <t>svoboda_exo_outfit</t>
  </si>
  <si>
    <t>Exoskeleton</t>
  </si>
  <si>
    <t>exo_outfit</t>
  </si>
  <si>
    <t>Mercenary Exoskeleton</t>
  </si>
  <si>
    <t>merc_exo_outfit</t>
  </si>
  <si>
    <t>Military Stalker Exoskeleton</t>
  </si>
  <si>
    <t>military_exo_outfit</t>
  </si>
  <si>
    <t>Monolith Exoskeleton</t>
  </si>
  <si>
    <t>monolith_exo_outfit</t>
  </si>
  <si>
    <t>Renegade Exoskeleton</t>
  </si>
  <si>
    <t>renegade_exo_outfit</t>
  </si>
  <si>
    <t>Vyraj Power Armor</t>
  </si>
  <si>
    <t>greh_exo_outfit</t>
  </si>
  <si>
    <t>UNISG Exosuit</t>
  </si>
  <si>
    <t>isg_exolight_outfit</t>
  </si>
  <si>
    <t>PSZ-10l Forest Battlesuit</t>
  </si>
  <si>
    <t>exo_dolg_wood_outfit</t>
  </si>
  <si>
    <t>Hero of Freedom</t>
  </si>
  <si>
    <t>freedom_exo_vineleaf_outfit</t>
  </si>
  <si>
    <t>Mercenary Woodland Exosuit</t>
  </si>
  <si>
    <t>exo_merc_wood_outfit</t>
  </si>
  <si>
    <t>Looted Exosuit</t>
  </si>
  <si>
    <t>bandit_exolight_outfit</t>
  </si>
  <si>
    <t>CS-5 Exosuit</t>
  </si>
  <si>
    <t>cs_exolight_outfit</t>
  </si>
  <si>
    <t>PSZ-10d Duty Battlesuit</t>
  </si>
  <si>
    <t>exo_dolg_outfit</t>
  </si>
  <si>
    <t>dolg_exolight_outfit</t>
  </si>
  <si>
    <t>PSZ-10d Venator Battlesuit</t>
  </si>
  <si>
    <t>exo_dolg_red_outfit</t>
  </si>
  <si>
    <t>PSZ-10g Urban Battlesuit</t>
  </si>
  <si>
    <t>exo_dolg_urban_outfit</t>
  </si>
  <si>
    <t>Warrior of Freedom</t>
  </si>
  <si>
    <t>svoboda_exolight_outfit</t>
  </si>
  <si>
    <t>Exosuit</t>
  </si>
  <si>
    <t>exolight_outfit</t>
  </si>
  <si>
    <t>Mercenary Exosuit</t>
  </si>
  <si>
    <t>merc_exolight_outfit</t>
  </si>
  <si>
    <t>Mercenary Grassland Exosuit</t>
  </si>
  <si>
    <t>exo_merc_grass_outfit</t>
  </si>
  <si>
    <t>Mercenary Urban Exosuit</t>
  </si>
  <si>
    <t>exo_merc_urban_outfit</t>
  </si>
  <si>
    <t>Military Stalker Exosuit</t>
  </si>
  <si>
    <t>military_exolight_outfit</t>
  </si>
  <si>
    <t>Monolith Exosuit</t>
  </si>
  <si>
    <t>monolith_exolight_outfit</t>
  </si>
  <si>
    <t>Woodland Exosuit</t>
  </si>
  <si>
    <t>exo_wood_outfit</t>
  </si>
  <si>
    <t>Mercenary STS-N Body Armor</t>
  </si>
  <si>
    <t>merc_nighthunter_outfit</t>
  </si>
  <si>
    <t>Looted Skat-9 Armored Suit</t>
  </si>
  <si>
    <t>military_bandit_outfit</t>
  </si>
  <si>
    <t>CS-4b Armored Suit</t>
  </si>
  <si>
    <t>military_sky_outfit</t>
  </si>
  <si>
    <t>PSZ-7p Shell Armor</t>
  </si>
  <si>
    <t>dolg_pantsir_outfit</t>
  </si>
  <si>
    <t>PSZ-9d Body Armor</t>
  </si>
  <si>
    <t>dolg_heavy_outfit</t>
  </si>
  <si>
    <t>PSZ-9kl Command Armor</t>
  </si>
  <si>
    <t>dolg_heavy_redline_outfit</t>
  </si>
  <si>
    <t>PSZ-9d Proto-Exoskeleton</t>
  </si>
  <si>
    <t>dolg_proto_exo_outfit</t>
  </si>
  <si>
    <t>Liberated Skat-9 Armored Suit</t>
  </si>
  <si>
    <t>military_freedom_outfit</t>
  </si>
  <si>
    <t>Mercenary Skat-9 Armored Suit</t>
  </si>
  <si>
    <t>military_merc_outfit</t>
  </si>
  <si>
    <t>Skat-9 Armored Suit</t>
  </si>
  <si>
    <t>military_outfit</t>
  </si>
  <si>
    <t>Skat-9 Proto-Exoskeleton</t>
  </si>
  <si>
    <t>military_proto_exo_outfit</t>
  </si>
  <si>
    <t>Monolith Skat-9 Armored Suit</t>
  </si>
  <si>
    <t>military_monolit_outfit</t>
  </si>
  <si>
    <t>CS-3b Body Armor</t>
  </si>
  <si>
    <t>cs_heavy_outfit</t>
  </si>
  <si>
    <t>IBAz Universal Protection</t>
  </si>
  <si>
    <t>light_dolg_outfit</t>
  </si>
  <si>
    <t>Defender of Freedom</t>
  </si>
  <si>
    <t>light_freedom_outfit</t>
  </si>
  <si>
    <t>Interceptor Body Armor</t>
  </si>
  <si>
    <t>light_loner_outfit</t>
  </si>
  <si>
    <t>Mercenary IBAz Suit</t>
  </si>
  <si>
    <t>light_merc_outfit</t>
  </si>
  <si>
    <t>Military Stalker IBAz Suit</t>
  </si>
  <si>
    <t>light_voen_outfit</t>
  </si>
  <si>
    <t>Monolith IBAz Assault Suit</t>
  </si>
  <si>
    <t>light_monolit_outfit</t>
  </si>
  <si>
    <t>UNISG IBAz Suit</t>
  </si>
  <si>
    <t>light_isg_outfit</t>
  </si>
  <si>
    <t>PS5-B2 Veteran Battlesuit</t>
  </si>
  <si>
    <t>dolg_specops_red_outfit</t>
  </si>
  <si>
    <t>UNISG Tactical Proto-Exoskeleton</t>
  </si>
  <si>
    <t>isg_proto_exo_outfit</t>
  </si>
  <si>
    <t>CS-2b Proto-Exoskeleton</t>
  </si>
  <si>
    <t>cs_stalker_proto_exo_outfit</t>
  </si>
  <si>
    <t>PS5-M Proto-Exoskeleton</t>
  </si>
  <si>
    <t>dolg_heavy_proto_exo_outfit</t>
  </si>
  <si>
    <t>SSP-99M Proto-Exoskeleton</t>
  </si>
  <si>
    <t>ecolog_proto_exo_outfit</t>
  </si>
  <si>
    <t>Wind of Freedom Proto-Exoskeleton</t>
  </si>
  <si>
    <t>svoboda_light_proto_exo_outfit</t>
  </si>
  <si>
    <t>"Sunrise" Proto-Exoskeleton</t>
  </si>
  <si>
    <t>stalker_proto_exo_outfit</t>
  </si>
  <si>
    <t>X-18 Proto-Exoskeleton</t>
  </si>
  <si>
    <t>monolith_proto_exo_outfit</t>
  </si>
  <si>
    <r>
      <rPr>
        <u/>
        <sz val="14"/>
        <color rgb="FFFFFFFF"/>
        <rFont val="Arial"/>
      </rPr>
      <t xml:space="preserve">All Armor
</t>
    </r>
    <r>
      <rPr>
        <u/>
        <sz val="14"/>
        <color rgb="FFFFFFFF"/>
        <rFont val="Arial"/>
      </rPr>
      <t>Anniversary</t>
    </r>
  </si>
  <si>
    <t>Medium</t>
  </si>
  <si>
    <t>Light</t>
  </si>
  <si>
    <t>Armored Leather Jacket</t>
  </si>
  <si>
    <t>Armor Exchange
Source Armor</t>
  </si>
  <si>
    <t>Source Score</t>
  </si>
  <si>
    <t>Offset</t>
  </si>
  <si>
    <t>What you get
 in exchange &gt;</t>
  </si>
  <si>
    <t>Score</t>
  </si>
  <si>
    <t>N/A</t>
  </si>
  <si>
    <t>Armor Exchange
Result Armor</t>
  </si>
  <si>
    <t>No faction</t>
  </si>
  <si>
    <t>"Salamander" Stalker suit</t>
  </si>
  <si>
    <t>CS-1 Body Armour</t>
  </si>
  <si>
    <t>Mercenary STS-W Body Armour</t>
  </si>
  <si>
    <t>CS-2a Body armour</t>
  </si>
  <si>
    <t>"Drought" Stalker suit</t>
  </si>
  <si>
    <t>CS-2b Body Armour</t>
  </si>
  <si>
    <t>UNISG Mk1 Tactical Body Armour</t>
  </si>
  <si>
    <t>Vyriy Flak Armor</t>
  </si>
  <si>
    <t>Irij Flak Armour</t>
  </si>
  <si>
    <t>Mutant Pelts</t>
  </si>
  <si>
    <t>Rads mSv/s</t>
  </si>
  <si>
    <t>Health Restore</t>
  </si>
  <si>
    <t>Satiety Level</t>
  </si>
  <si>
    <t>Stamina Rec.</t>
  </si>
  <si>
    <t>Bleed Ctrl ml</t>
  </si>
  <si>
    <t>Weight Carried g</t>
  </si>
  <si>
    <t>Pseudogiant Hide</t>
  </si>
  <si>
    <t>hide_pseudogiant</t>
  </si>
  <si>
    <t>Controller Scalp</t>
  </si>
  <si>
    <t>hide_controller</t>
  </si>
  <si>
    <t>Chimera Hide</t>
  </si>
  <si>
    <t>hide_chimera</t>
  </si>
  <si>
    <t>Flesh Hide</t>
  </si>
  <si>
    <t>hide_flesh</t>
  </si>
  <si>
    <t>Psysucker Skin</t>
  </si>
  <si>
    <t>hide_psysucker</t>
  </si>
  <si>
    <t>Pseudodog Fur</t>
  </si>
  <si>
    <t>hide_pseudodog</t>
  </si>
  <si>
    <t>Bloodsucker Skin</t>
  </si>
  <si>
    <t>hide_bloodsucker</t>
  </si>
  <si>
    <t>Lurker Hide</t>
  </si>
  <si>
    <t>hide_lurker</t>
  </si>
  <si>
    <t>Psy-dog Fur</t>
  </si>
  <si>
    <t>hide_psy_dog</t>
  </si>
  <si>
    <t>Boar Pelt</t>
  </si>
  <si>
    <t>hide_boar</t>
  </si>
  <si>
    <t>Burer Skin</t>
  </si>
  <si>
    <t>hide_burer</t>
  </si>
  <si>
    <t>β</t>
  </si>
  <si>
    <t>Γ</t>
  </si>
  <si>
    <t>№</t>
  </si>
  <si>
    <t>e+</t>
  </si>
  <si>
    <t>Artifacts - psy 0.9.1</t>
  </si>
  <si>
    <t>Perk?</t>
  </si>
  <si>
    <t>Crafting?</t>
  </si>
  <si>
    <t>Beta Particles</t>
  </si>
  <si>
    <t>Gamma Rays</t>
  </si>
  <si>
    <t>Neutrinos</t>
  </si>
  <si>
    <t>Positrons</t>
  </si>
  <si>
    <t>Total Benefit</t>
  </si>
  <si>
    <t>Anomalous Bread</t>
  </si>
  <si>
    <t>af_misery_bread</t>
  </si>
  <si>
    <t>Artificial "Aroth-8"</t>
  </si>
  <si>
    <t>af_ah_s1</t>
  </si>
  <si>
    <t>Battery</t>
  </si>
  <si>
    <t>af_dummy_battery</t>
  </si>
  <si>
    <t>Black Spray</t>
  </si>
  <si>
    <t>af_black_spray</t>
  </si>
  <si>
    <t>Bracelet</t>
  </si>
  <si>
    <t>af_bracelet</t>
  </si>
  <si>
    <t>Bubble</t>
  </si>
  <si>
    <t>af_baloon</t>
  </si>
  <si>
    <t>Compass</t>
  </si>
  <si>
    <t>af_compass</t>
  </si>
  <si>
    <t>Crystal</t>
  </si>
  <si>
    <t>af_cristall</t>
  </si>
  <si>
    <t>Death Lamp</t>
  </si>
  <si>
    <t>af_death_lamp</t>
  </si>
  <si>
    <t>Empty</t>
  </si>
  <si>
    <t>af_empty</t>
  </si>
  <si>
    <t>Eye</t>
  </si>
  <si>
    <t>af_eye</t>
  </si>
  <si>
    <t>Fireball</t>
  </si>
  <si>
    <t>af_fireball</t>
  </si>
  <si>
    <t>Firefly</t>
  </si>
  <si>
    <t>af_glass</t>
  </si>
  <si>
    <t>Flame</t>
  </si>
  <si>
    <t>af_fire</t>
  </si>
  <si>
    <t>Flash</t>
  </si>
  <si>
    <t>af_electra_flash</t>
  </si>
  <si>
    <t>Full Empty</t>
  </si>
  <si>
    <t>af_full_empty</t>
  </si>
  <si>
    <t>Goldfish</t>
  </si>
  <si>
    <t>af_gold_fish</t>
  </si>
  <si>
    <t>Gravi</t>
  </si>
  <si>
    <t>af_gravi</t>
  </si>
  <si>
    <t>Heart of the Oasis</t>
  </si>
  <si>
    <t>af_oasis_heart</t>
  </si>
  <si>
    <t>Itcher</t>
  </si>
  <si>
    <t>af_itcher</t>
  </si>
  <si>
    <t>Jellyfish</t>
  </si>
  <si>
    <t>af_medusa</t>
  </si>
  <si>
    <t>Kolobok</t>
  </si>
  <si>
    <t>af_fuzz_kolobok</t>
  </si>
  <si>
    <t>Lobster Eyes</t>
  </si>
  <si>
    <t>af_lobster_eyes</t>
  </si>
  <si>
    <t>Mama's Beads</t>
  </si>
  <si>
    <t>af_dummy_glassbeads</t>
  </si>
  <si>
    <t>Meat Chunk</t>
  </si>
  <si>
    <t>af_mincer_meat</t>
  </si>
  <si>
    <t>Moonlight</t>
  </si>
  <si>
    <t>af_electra_moonlight</t>
  </si>
  <si>
    <t>Nightstar</t>
  </si>
  <si>
    <t>af_night_star</t>
  </si>
  <si>
    <t>Pin</t>
  </si>
  <si>
    <t>af_pin</t>
  </si>
  <si>
    <t>Ring</t>
  </si>
  <si>
    <t>af_ring</t>
  </si>
  <si>
    <t>Shell</t>
  </si>
  <si>
    <t>af_dummy_dummy</t>
  </si>
  <si>
    <t>Snowflake</t>
  </si>
  <si>
    <t>af_ice</t>
  </si>
  <si>
    <t>Soul</t>
  </si>
  <si>
    <t>af_soul</t>
  </si>
  <si>
    <t>Sparkler</t>
  </si>
  <si>
    <t>af_electra_sparkler</t>
  </si>
  <si>
    <t>Sponge</t>
  </si>
  <si>
    <t>af_sponge</t>
  </si>
  <si>
    <t>Stone Blood</t>
  </si>
  <si>
    <t>af_blood</t>
  </si>
  <si>
    <t>Stone Flower</t>
  </si>
  <si>
    <t>af_cristall_flower</t>
  </si>
  <si>
    <t>Talking Stone</t>
  </si>
  <si>
    <t>af_ah_f1</t>
  </si>
  <si>
    <t>Volat Emerald</t>
  </si>
  <si>
    <t>af_monolith</t>
  </si>
  <si>
    <t>Wrenched</t>
  </si>
  <si>
    <t>af_vyvert</t>
  </si>
  <si>
    <t>Perkifacts</t>
  </si>
  <si>
    <t>Atom</t>
  </si>
  <si>
    <t>af_atom</t>
  </si>
  <si>
    <t>Ball</t>
  </si>
  <si>
    <t>af_ball</t>
  </si>
  <si>
    <t>Bat</t>
  </si>
  <si>
    <t>af_bat</t>
  </si>
  <si>
    <t>Beacon</t>
  </si>
  <si>
    <t>af_lighthouse</t>
  </si>
  <si>
    <t>Black Angel</t>
  </si>
  <si>
    <t>af_black_angel</t>
  </si>
  <si>
    <t>Cell</t>
  </si>
  <si>
    <t>af_cell</t>
  </si>
  <si>
    <t>Chain</t>
  </si>
  <si>
    <t>af_chelust</t>
  </si>
  <si>
    <t>Claw</t>
  </si>
  <si>
    <t>af_kogot</t>
  </si>
  <si>
    <t>Cocoon</t>
  </si>
  <si>
    <t>af_cocoon</t>
  </si>
  <si>
    <t>Dragon's Eye</t>
  </si>
  <si>
    <t>af_dragon_eye</t>
  </si>
  <si>
    <t>Electron</t>
  </si>
  <si>
    <t>af_elektron</t>
  </si>
  <si>
    <t>Fountain</t>
  </si>
  <si>
    <t>af_fountain</t>
  </si>
  <si>
    <t>Generator</t>
  </si>
  <si>
    <t>af_generator</t>
  </si>
  <si>
    <t>Grapes</t>
  </si>
  <si>
    <t>af_grapes</t>
  </si>
  <si>
    <t>Heart</t>
  </si>
  <si>
    <t>af_ear</t>
  </si>
  <si>
    <t>Knot</t>
  </si>
  <si>
    <t>af_fire_loop</t>
  </si>
  <si>
    <t>Lamp</t>
  </si>
  <si>
    <t>af_fonar</t>
  </si>
  <si>
    <t>Medal</t>
  </si>
  <si>
    <t>af_medallion</t>
  </si>
  <si>
    <t>Miser's Skull</t>
  </si>
  <si>
    <t>af_skull_miser</t>
  </si>
  <si>
    <t>Moon</t>
  </si>
  <si>
    <t>af_peas</t>
  </si>
  <si>
    <t>Moss</t>
  </si>
  <si>
    <t>af_moh</t>
  </si>
  <si>
    <t>Phantom Star</t>
  </si>
  <si>
    <t>af_star_phantom</t>
  </si>
  <si>
    <t>Sandstone</t>
  </si>
  <si>
    <t>af_sandstone</t>
  </si>
  <si>
    <t>Scar</t>
  </si>
  <si>
    <t>af_zhelch</t>
  </si>
  <si>
    <t>Seraphim</t>
  </si>
  <si>
    <t>af_serofim</t>
  </si>
  <si>
    <t>Signet</t>
  </si>
  <si>
    <t>af_signet</t>
  </si>
  <si>
    <t>Sourpuss</t>
  </si>
  <si>
    <t>af_kislushka</t>
  </si>
  <si>
    <t>Spike</t>
  </si>
  <si>
    <t>af_spaika</t>
  </si>
  <si>
    <t>Sun</t>
  </si>
  <si>
    <t>af_sun</t>
  </si>
  <si>
    <t>Tapeworm</t>
  </si>
  <si>
    <t>af_tapeworm</t>
  </si>
  <si>
    <t>Thistle</t>
  </si>
  <si>
    <t>af_repei</t>
  </si>
  <si>
    <t>Recipe</t>
  </si>
  <si>
    <t>Ingredient 1</t>
  </si>
  <si>
    <t>Ingredient 2</t>
  </si>
  <si>
    <t>Ingredient 3</t>
  </si>
  <si>
    <t>+</t>
  </si>
  <si>
    <r>
      <rPr>
        <sz val="10"/>
        <color rgb="FFFFFFFF"/>
        <rFont val="Arial"/>
      </rPr>
      <t xml:space="preserve">Flame </t>
    </r>
    <r>
      <rPr>
        <b/>
        <sz val="10"/>
        <color rgb="FFFFFFFF"/>
        <rFont val="Arial"/>
      </rPr>
      <t>x2</t>
    </r>
  </si>
  <si>
    <t>Atrifact Crafting Chart provided by @Pluto</t>
  </si>
  <si>
    <t>Transmutation</t>
  </si>
  <si>
    <t>Tier 1</t>
  </si>
  <si>
    <t>Tier 2</t>
  </si>
  <si>
    <t>Tier 3</t>
  </si>
  <si>
    <t>Burn</t>
  </si>
  <si>
    <t>Chem</t>
  </si>
  <si>
    <t>Shock</t>
  </si>
  <si>
    <t>Telepathic</t>
  </si>
  <si>
    <t>Physical</t>
  </si>
  <si>
    <t>Night Star</t>
  </si>
  <si>
    <t>Bleeding</t>
  </si>
  <si>
    <t>Stamina</t>
  </si>
  <si>
    <t>Health</t>
  </si>
  <si>
    <t>Note on Bat:</t>
  </si>
  <si>
    <t>Transmutation will give you:
1. A higher Tier Artifact from the same row
     (Ex. Itcher -&gt; Pin -&gt; Crystal -&gt; Fireball)
2. A random Artifact from the same Tier
     (Ex. Crystal -&gt; Gravi OR Eye -&gt; Sponge)
For rows that have two Tier 2 Artifacts, it seems you have to upgrade through both.
     (Ex. You can go Pin -&gt; Crystal -&gt; Fireball, but not Pin -&gt; Fireball)</t>
  </si>
  <si>
    <t>Food</t>
  </si>
  <si>
    <t>Healthy?</t>
  </si>
  <si>
    <t>Tier</t>
  </si>
  <si>
    <t>Sleepiness</t>
  </si>
  <si>
    <t>Thirstiness</t>
  </si>
  <si>
    <t>Servings</t>
  </si>
  <si>
    <t>Used in Cooking?</t>
  </si>
  <si>
    <t>From Cooking?</t>
  </si>
  <si>
    <t>Toxic?</t>
  </si>
  <si>
    <t>Duration</t>
  </si>
  <si>
    <t>Rad Reduction</t>
  </si>
  <si>
    <t>Satiety / Ruble</t>
  </si>
  <si>
    <t>Satiety / kg</t>
  </si>
  <si>
    <t>Flesh Meat</t>
  </si>
  <si>
    <t>n</t>
  </si>
  <si>
    <t>low</t>
  </si>
  <si>
    <t>slight</t>
  </si>
  <si>
    <t>y</t>
  </si>
  <si>
    <t>mutant_part_flesh_meat</t>
  </si>
  <si>
    <t>Boar Chop</t>
  </si>
  <si>
    <t>mutant_part_boar_chop</t>
  </si>
  <si>
    <t>Snork Hand</t>
  </si>
  <si>
    <t>mutant_part_snork_hand</t>
  </si>
  <si>
    <t>Lurker Meat</t>
  </si>
  <si>
    <t>mutant_part_lurker_meat</t>
  </si>
  <si>
    <t>Dog Meat</t>
  </si>
  <si>
    <t>mutant_part_dog_meat</t>
  </si>
  <si>
    <t>Rodent Meat</t>
  </si>
  <si>
    <t>mutant_part_tushkano_meat</t>
  </si>
  <si>
    <t>Psysucker Meat</t>
  </si>
  <si>
    <t>mutant_part_psysucker_meat</t>
  </si>
  <si>
    <t>Bloodsucker Meat</t>
  </si>
  <si>
    <t>mutant_part_krovosos_meat</t>
  </si>
  <si>
    <t>Pseudodog Meat</t>
  </si>
  <si>
    <t>mutant_part_psevdodog_meat</t>
  </si>
  <si>
    <t>Grilled Snork Hand (Zone-Produced)</t>
  </si>
  <si>
    <t>zone</t>
  </si>
  <si>
    <t>meat_snork</t>
  </si>
  <si>
    <t>Grilled Snork Hand (Stewed)</t>
  </si>
  <si>
    <t>meat_snork_b</t>
  </si>
  <si>
    <t>Rat Skewers (Zone-Produced)</t>
  </si>
  <si>
    <t>meat_tushkano</t>
  </si>
  <si>
    <t>Chunk of Chimera Meat</t>
  </si>
  <si>
    <t>mutant_part_chimera_meat</t>
  </si>
  <si>
    <t>Dog Chops (Zone-Produced)</t>
  </si>
  <si>
    <t>meat_dog</t>
  </si>
  <si>
    <t>Bloodsucker Goulash (Zone-Produced)</t>
  </si>
  <si>
    <t>meat_bloodsucker</t>
  </si>
  <si>
    <t>Pack of Old Meat</t>
  </si>
  <si>
    <t>moderate</t>
  </si>
  <si>
    <t>kolbasa</t>
  </si>
  <si>
    <t>Altoids</t>
  </si>
  <si>
    <t>imported</t>
  </si>
  <si>
    <t>slight reduction</t>
  </si>
  <si>
    <t>mint</t>
  </si>
  <si>
    <t>Raisins</t>
  </si>
  <si>
    <t>raisins</t>
  </si>
  <si>
    <t>Lurker Chops (Zone-Produced)</t>
  </si>
  <si>
    <t>meat_lurker</t>
  </si>
  <si>
    <t>Breadcrumbs</t>
  </si>
  <si>
    <t>breadold</t>
  </si>
  <si>
    <t>Smoked Salmon</t>
  </si>
  <si>
    <t>salmon</t>
  </si>
  <si>
    <t>Bread Loaf</t>
  </si>
  <si>
    <t>bread</t>
  </si>
  <si>
    <t>Can of Tuna</t>
  </si>
  <si>
    <t>conserva</t>
  </si>
  <si>
    <t>Rat Skewers (Stewed)</t>
  </si>
  <si>
    <t>meat_tushkano_b</t>
  </si>
  <si>
    <t>Pseudodog Chops (Zone-Produced)</t>
  </si>
  <si>
    <t>meat_pseudodog</t>
  </si>
  <si>
    <t>Russian Chocolate</t>
  </si>
  <si>
    <t>chocolate</t>
  </si>
  <si>
    <t>Canned Tomatoes</t>
  </si>
  <si>
    <t>tomato</t>
  </si>
  <si>
    <t>Chili Beans</t>
  </si>
  <si>
    <t>chili</t>
  </si>
  <si>
    <t>Canned Corn</t>
  </si>
  <si>
    <t>corn</t>
  </si>
  <si>
    <t>Chocolate Protein Bar</t>
  </si>
  <si>
    <t>C</t>
  </si>
  <si>
    <t>protein</t>
  </si>
  <si>
    <t>Russian Chocolate (half-consumed)</t>
  </si>
  <si>
    <t>chocolate_p</t>
  </si>
  <si>
    <t>Dog Chops (Stewed)</t>
  </si>
  <si>
    <t>meat_dog_b</t>
  </si>
  <si>
    <t>Bloodsucker Goulash (Stewed)</t>
  </si>
  <si>
    <t>meat_bloodsucker_b</t>
  </si>
  <si>
    <t>Grilled Snork Hand (Purified)</t>
  </si>
  <si>
    <t>meat_snork_a</t>
  </si>
  <si>
    <t>Fat Bacon (Zone-Produced)</t>
  </si>
  <si>
    <t>meat_flesh</t>
  </si>
  <si>
    <t>Smoked Sausage</t>
  </si>
  <si>
    <t>sausage</t>
  </si>
  <si>
    <t>Baked Beans</t>
  </si>
  <si>
    <t>beans</t>
  </si>
  <si>
    <t>Lurker Chops (Stewed)</t>
  </si>
  <si>
    <t>meat_lurker_b</t>
  </si>
  <si>
    <t>Boar Chops (Zone-Produced)</t>
  </si>
  <si>
    <t>meat_boar</t>
  </si>
  <si>
    <t>Mixed Nuts</t>
  </si>
  <si>
    <t>nuts</t>
  </si>
  <si>
    <t>"Abakan" Beef Tushonka</t>
  </si>
  <si>
    <t>tushonka</t>
  </si>
  <si>
    <t>Psysucker Goulash (Zone-Produced)</t>
  </si>
  <si>
    <t>meat_psysucker</t>
  </si>
  <si>
    <t>The Masculine Meal (Zone-Produced)</t>
  </si>
  <si>
    <t>meat_chimera</t>
  </si>
  <si>
    <t>Pseudodog Chops (Stewed)</t>
  </si>
  <si>
    <t>meat_pseudodog_b</t>
  </si>
  <si>
    <t>Psysucker Goulash (Stewed)</t>
  </si>
  <si>
    <t>meat_psysucker_b</t>
  </si>
  <si>
    <t>Rat Skewers (Purified)</t>
  </si>
  <si>
    <t>meat_tushkano_a</t>
  </si>
  <si>
    <t>Fat Bacon (Stewed)</t>
  </si>
  <si>
    <t>meat_flesh_b</t>
  </si>
  <si>
    <t>Dog Chops (Purified)</t>
  </si>
  <si>
    <t>meat_dog_a</t>
  </si>
  <si>
    <t>Psysucker Goulash (Purified)</t>
  </si>
  <si>
    <t>meat_psysucker_a</t>
  </si>
  <si>
    <t>Bloodsucker Goulash (Purified)</t>
  </si>
  <si>
    <t>meat_bloodsucker_a</t>
  </si>
  <si>
    <t>Boar Chops (Stewed)</t>
  </si>
  <si>
    <t>meat_boar_b</t>
  </si>
  <si>
    <t>The Masculine Meal (Stewed)</t>
  </si>
  <si>
    <t>meat_chimera_b</t>
  </si>
  <si>
    <t>Lurker Chops (Purified)</t>
  </si>
  <si>
    <t>meat_lurker_a</t>
  </si>
  <si>
    <t>Pseudodog Chops (Purified)</t>
  </si>
  <si>
    <t>meat_pseudodog_a</t>
  </si>
  <si>
    <t>Fat Bacon (Purified)</t>
  </si>
  <si>
    <t>meat_flesh_a</t>
  </si>
  <si>
    <t>Boar Chops (Purified)</t>
  </si>
  <si>
    <t>meat_boar_a</t>
  </si>
  <si>
    <t>The Masculine Meal (Purified)</t>
  </si>
  <si>
    <t>meat_chimera_a</t>
  </si>
  <si>
    <t>MRE</t>
  </si>
  <si>
    <t>mre</t>
  </si>
  <si>
    <t>Ukrainian Combat Ration</t>
  </si>
  <si>
    <t>military</t>
  </si>
  <si>
    <t>ration_ukr</t>
  </si>
  <si>
    <t>Russian IRP-B Combat Ration</t>
  </si>
  <si>
    <t>ration_ru</t>
  </si>
  <si>
    <t>Drink</t>
  </si>
  <si>
    <t>Alcohol</t>
  </si>
  <si>
    <t>Total Rads</t>
  </si>
  <si>
    <t>Rads / Ruble</t>
  </si>
  <si>
    <t>Metal Bottle</t>
  </si>
  <si>
    <t>strong</t>
  </si>
  <si>
    <t>bottle_metal</t>
  </si>
  <si>
    <t>Nemiroff Vodka</t>
  </si>
  <si>
    <t>vodka</t>
  </si>
  <si>
    <t>Russian Brand of Cigarettes</t>
  </si>
  <si>
    <t>mild sober</t>
  </si>
  <si>
    <t>cigarettes_russian</t>
  </si>
  <si>
    <t>Ground Coffee</t>
  </si>
  <si>
    <t>ground_coffee</t>
  </si>
  <si>
    <t>Putinka Vodka</t>
  </si>
  <si>
    <t>vodka2</t>
  </si>
  <si>
    <t>Ukrainian Beer</t>
  </si>
  <si>
    <t>light</t>
  </si>
  <si>
    <t>beer</t>
  </si>
  <si>
    <t>Lucky Strike Cigarettes</t>
  </si>
  <si>
    <t>cigarettes_lucky</t>
  </si>
  <si>
    <t>Marlboro Cigarettes</t>
  </si>
  <si>
    <t>ciarettes</t>
  </si>
  <si>
    <t>Soviet Cigarettes</t>
  </si>
  <si>
    <t>cigar1</t>
  </si>
  <si>
    <t>cigar2</t>
  </si>
  <si>
    <t>Russian Tobacco</t>
  </si>
  <si>
    <t>potent sober</t>
  </si>
  <si>
    <t>tobacco</t>
  </si>
  <si>
    <t>cigar3</t>
  </si>
  <si>
    <t>Cuban Cigar</t>
  </si>
  <si>
    <t>cigar</t>
  </si>
  <si>
    <t>Stolichnaya Vodka</t>
  </si>
  <si>
    <t>vidka_quality</t>
  </si>
  <si>
    <t>Hand-Rolling Tobacco</t>
  </si>
  <si>
    <t>hand_rolling_tobacco</t>
  </si>
  <si>
    <t>Sparkling Water</t>
  </si>
  <si>
    <t>significant reduction</t>
  </si>
  <si>
    <t>water_drink</t>
  </si>
  <si>
    <t>Purified Water</t>
  </si>
  <si>
    <t>flask</t>
  </si>
  <si>
    <t>Brewed Coffee</t>
  </si>
  <si>
    <t>moderate reduction</t>
  </si>
  <si>
    <t>brewed_coffee</t>
  </si>
  <si>
    <t>Strong Energy Drink</t>
  </si>
  <si>
    <t>energy_drink</t>
  </si>
  <si>
    <t>UCC Cold Brew Ready to Drink Coffee</t>
  </si>
  <si>
    <t>coffee_drink</t>
  </si>
  <si>
    <t>Mineral Water</t>
  </si>
  <si>
    <t>mineral_water</t>
  </si>
  <si>
    <t>Beard's Tea</t>
  </si>
  <si>
    <t>tea</t>
  </si>
  <si>
    <t>"The Beak"</t>
  </si>
  <si>
    <t>drink_crow</t>
  </si>
  <si>
    <t>H</t>
  </si>
  <si>
    <t>T</t>
  </si>
  <si>
    <t>A</t>
  </si>
  <si>
    <t>L</t>
  </si>
  <si>
    <t>Medicine</t>
  </si>
  <si>
    <t>Doses</t>
  </si>
  <si>
    <t>Dizzy</t>
  </si>
  <si>
    <t>First-Aid Head</t>
  </si>
  <si>
    <t>First-Aid Torso</t>
  </si>
  <si>
    <t>First-Aid Arms</t>
  </si>
  <si>
    <t>First-Aid Legs</t>
  </si>
  <si>
    <t>Post-Heals Head</t>
  </si>
  <si>
    <t>Post-Heals Torso</t>
  </si>
  <si>
    <t>Post-Heals Arms</t>
  </si>
  <si>
    <t>Post-Heals Legs</t>
  </si>
  <si>
    <t>Used in Crafting?</t>
  </si>
  <si>
    <t>Craftable</t>
  </si>
  <si>
    <t>Anti-Radiation Drugs</t>
  </si>
  <si>
    <t>antirad</t>
  </si>
  <si>
    <t>Marijuana</t>
  </si>
  <si>
    <t>Psy Resist</t>
  </si>
  <si>
    <t>potent removal</t>
  </si>
  <si>
    <t>significant</t>
  </si>
  <si>
    <t>marijuana</t>
  </si>
  <si>
    <t>Cannabis Joint</t>
  </si>
  <si>
    <t>slight removal</t>
  </si>
  <si>
    <t>joint</t>
  </si>
  <si>
    <t>Small Glucose Shot</t>
  </si>
  <si>
    <t>moderate removal</t>
  </si>
  <si>
    <t>glucose_s</t>
  </si>
  <si>
    <t>Cystamine</t>
  </si>
  <si>
    <t>Rad Resist</t>
  </si>
  <si>
    <t>antirad_cystamine</t>
  </si>
  <si>
    <t>Hercules</t>
  </si>
  <si>
    <t>drug_booster</t>
  </si>
  <si>
    <t>Chlortetracycline</t>
  </si>
  <si>
    <t>Post Heal</t>
  </si>
  <si>
    <t>very slight</t>
  </si>
  <si>
    <t>antibio_chlor</t>
  </si>
  <si>
    <t>Large Glucose Shot</t>
  </si>
  <si>
    <t>glucose</t>
  </si>
  <si>
    <t>Antidote</t>
  </si>
  <si>
    <t>drug_antidot</t>
  </si>
  <si>
    <t>Metamizole Ampoule</t>
  </si>
  <si>
    <t>First Aid</t>
  </si>
  <si>
    <t>salicidic_acid</t>
  </si>
  <si>
    <t>Bandage</t>
  </si>
  <si>
    <t>Bleed</t>
  </si>
  <si>
    <t>bandage</t>
  </si>
  <si>
    <t>Radioprotectant</t>
  </si>
  <si>
    <t>drug_radioprotector</t>
  </si>
  <si>
    <t>Sleeping Pills</t>
  </si>
  <si>
    <t>extreme</t>
  </si>
  <si>
    <t>drug_sleepingpills</t>
  </si>
  <si>
    <t>Cocaine</t>
  </si>
  <si>
    <t>cocaine</t>
  </si>
  <si>
    <t>Potassium Iodide</t>
  </si>
  <si>
    <t>antirad_kalium</t>
  </si>
  <si>
    <t>Diclofenac Sodium</t>
  </si>
  <si>
    <t>analgetic</t>
  </si>
  <si>
    <t>Morphine Ampoule</t>
  </si>
  <si>
    <t>morphine</t>
  </si>
  <si>
    <t>Etperazine</t>
  </si>
  <si>
    <t>antiemetic</t>
  </si>
  <si>
    <t>Fentanyl</t>
  </si>
  <si>
    <t>tetanus</t>
  </si>
  <si>
    <t>Yadulin</t>
  </si>
  <si>
    <t>severe</t>
  </si>
  <si>
    <t>yadylin</t>
  </si>
  <si>
    <t>Sulfadimethoxine</t>
  </si>
  <si>
    <t>antibio_sulfad</t>
  </si>
  <si>
    <t>Ibuprofen</t>
  </si>
  <si>
    <t>akvatab</t>
  </si>
  <si>
    <t>Caffiene Tablets</t>
  </si>
  <si>
    <t>caffiene</t>
  </si>
  <si>
    <t>Psy-Block</t>
  </si>
  <si>
    <t>drug_psy_blockade</t>
  </si>
  <si>
    <t>Vinca</t>
  </si>
  <si>
    <t>drug_coagulant</t>
  </si>
  <si>
    <t>Tourniquet</t>
  </si>
  <si>
    <t>jgut</t>
  </si>
  <si>
    <t>Epinephrine Shot</t>
  </si>
  <si>
    <t>adrenalin</t>
  </si>
  <si>
    <t>First-Aid Kit</t>
  </si>
  <si>
    <t>medkit</t>
  </si>
  <si>
    <t>Army Medkit</t>
  </si>
  <si>
    <t>medkit_army</t>
  </si>
  <si>
    <t>Anabiotics</t>
  </si>
  <si>
    <t>blackout</t>
  </si>
  <si>
    <t>drug_anabiotic</t>
  </si>
  <si>
    <t>Improvised Stimpack</t>
  </si>
  <si>
    <t>stimpack</t>
  </si>
  <si>
    <t>Small Survival Kit</t>
  </si>
  <si>
    <t>survival_kit</t>
  </si>
  <si>
    <t>Scientific Medkit</t>
  </si>
  <si>
    <t>medkit_scientific</t>
  </si>
  <si>
    <t>Military Stimpack</t>
  </si>
  <si>
    <t>Super Heal</t>
  </si>
  <si>
    <t>stimpack_army</t>
  </si>
  <si>
    <t>Scientific Stimpack</t>
  </si>
  <si>
    <t>stimpack_scientific</t>
  </si>
  <si>
    <t>Axyltallisal "The Rebirth"</t>
  </si>
  <si>
    <t>rebirth</t>
  </si>
  <si>
    <t>Mutant Parts</t>
  </si>
  <si>
    <t>Sakharov</t>
  </si>
  <si>
    <t>Butcher</t>
  </si>
  <si>
    <t>Diff</t>
  </si>
  <si>
    <t>Bloodsucker Heart</t>
  </si>
  <si>
    <t>Part</t>
  </si>
  <si>
    <t>Bloodsucker Jaw</t>
  </si>
  <si>
    <t>Meat</t>
  </si>
  <si>
    <t>Pelt</t>
  </si>
  <si>
    <t>Boar Fang</t>
  </si>
  <si>
    <t>Boar Leg</t>
  </si>
  <si>
    <t>Burer Brain</t>
  </si>
  <si>
    <t>Burer Hand</t>
  </si>
  <si>
    <t>Cat Claw</t>
  </si>
  <si>
    <t>Cat Tail</t>
  </si>
  <si>
    <t>Cat Thyroid</t>
  </si>
  <si>
    <t>Chimera Claw</t>
  </si>
  <si>
    <t>Chimera Heart</t>
  </si>
  <si>
    <t>Chimera Horn</t>
  </si>
  <si>
    <t>Controller Brain Tissue</t>
  </si>
  <si>
    <t>Controller Hand</t>
  </si>
  <si>
    <t>Diamond Powder</t>
  </si>
  <si>
    <t>Dog Heart</t>
  </si>
  <si>
    <t>Dog Liver</t>
  </si>
  <si>
    <t>Dog Tail</t>
  </si>
  <si>
    <t>Flesh Eye</t>
  </si>
  <si>
    <t>Fracture Hand</t>
  </si>
  <si>
    <t>Lurker Eye</t>
  </si>
  <si>
    <t>Lurker Tail</t>
  </si>
  <si>
    <t>Mutated Crow Beak</t>
  </si>
  <si>
    <t>Pseudodog Fang</t>
  </si>
  <si>
    <t>Pseudodog Tail</t>
  </si>
  <si>
    <t>Pseudogiant Eye</t>
  </si>
  <si>
    <t>Pseudogiant Hand</t>
  </si>
  <si>
    <t>Psy-Dog Fur</t>
  </si>
  <si>
    <t>Psysucker Hand</t>
  </si>
  <si>
    <t>Snork Leg</t>
  </si>
  <si>
    <t>Snork Mask</t>
  </si>
  <si>
    <t>Tushkanob Head</t>
  </si>
  <si>
    <t>Zombie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</si>
</sst>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
    <numFmt numFmtId="165" formatCode="#,##0.0"/>
    <numFmt numFmtId="166" formatCode="#,##0.000000"/>
    <numFmt numFmtId="167" formatCode="#,##0.000"/>
    <numFmt numFmtId="168" formatCode="#,##0.00[$ ₽]"/>
  </numFmts>
  <fonts count="62">
    <font>
      <sz val="10"/>
      <color rgb="FF000000"/>
      <name val="Arial"/>
      <scheme val="minor"/>
    </font>
    <font>
      <sz val="14"/>
      <color rgb="FFFFFFFF"/>
      <name val="Arial"/>
      <scheme val="minor"/>
    </font>
    <font>
      <u/>
      <sz val="10"/>
      <color rgb="FFFFFFFF"/>
      <name val="Arial"/>
    </font>
    <font>
      <u/>
      <sz val="24"/>
      <color rgb="FFFFFFFF"/>
      <name val="Arial"/>
      <scheme val="minor"/>
    </font>
    <font>
      <sz val="10"/>
      <color rgb="FFFFFFFF"/>
      <name val="Arial"/>
      <scheme val="minor"/>
    </font>
    <font>
      <sz val="18"/>
      <color rgb="FFFFFFFF"/>
      <name val="Arial"/>
      <scheme val="minor"/>
    </font>
    <font>
      <u/>
      <sz val="14"/>
      <color rgb="FFFFFFFF"/>
      <name val="Arial"/>
      <scheme val="minor"/>
    </font>
    <font>
      <sz val="10"/>
      <color theme="1"/>
      <name val="Arial"/>
      <scheme val="minor"/>
    </font>
    <font>
      <sz val="10"/>
      <color rgb="FF666666"/>
      <name val="Arial"/>
      <scheme val="minor"/>
    </font>
    <font>
      <sz val="10"/>
      <color rgb="FFFFFFFF"/>
      <name val="Arial"/>
    </font>
    <font>
      <sz val="10"/>
      <color theme="1"/>
      <name val="Arial"/>
    </font>
    <font>
      <strike/>
      <sz val="10"/>
      <color rgb="FFFFFFFF"/>
      <name val="Arial"/>
      <scheme val="minor"/>
    </font>
    <font>
      <strike/>
      <sz val="10"/>
      <color theme="1"/>
      <name val="Arial"/>
      <scheme val="minor"/>
    </font>
    <font>
      <u/>
      <sz val="14"/>
      <color rgb="FFFFFFFF"/>
      <name val="Arial"/>
      <scheme val="minor"/>
    </font>
    <font>
      <u/>
      <sz val="36"/>
      <color rgb="FFFFFFFF"/>
      <name val="Arial"/>
      <scheme val="minor"/>
    </font>
    <font>
      <sz val="10"/>
      <color rgb="FF666666"/>
      <name val="Arial"/>
    </font>
    <font>
      <sz val="18"/>
      <color rgb="FFFFFFFF"/>
      <name val="Arial"/>
    </font>
    <font>
      <b/>
      <sz val="14"/>
      <color rgb="FFFFFFFF"/>
      <name val="Arial"/>
    </font>
    <font>
      <u/>
      <sz val="6"/>
      <color rgb="FFFFFFFF"/>
      <name val="Arial"/>
      <scheme val="minor"/>
    </font>
    <font>
      <u/>
      <sz val="18"/>
      <color rgb="FFFFFFFF"/>
      <name val="Arial"/>
      <scheme val="minor"/>
    </font>
    <font>
      <u/>
      <sz val="18"/>
      <color rgb="FFFFFFFF"/>
      <name val="Arial"/>
      <scheme val="minor"/>
    </font>
    <font>
      <sz val="11"/>
      <color rgb="FFFFFFFF"/>
      <name val="Roboto"/>
    </font>
    <font>
      <sz val="24"/>
      <color rgb="FFFFFFFF"/>
      <name val="Arial"/>
      <scheme val="minor"/>
    </font>
    <font>
      <sz val="10"/>
      <color rgb="FFFFFFFF"/>
      <name val="Arial"/>
      <scheme val="minor"/>
    </font>
    <font>
      <sz val="10"/>
      <color rgb="FF000000"/>
      <name val="Arial"/>
      <scheme val="minor"/>
    </font>
    <font>
      <u/>
      <sz val="14"/>
      <color rgb="FFFFFFFF"/>
      <name val="Arial"/>
      <scheme val="minor"/>
    </font>
    <font>
      <strike/>
      <sz val="10"/>
      <color rgb="FFFFFFFF"/>
      <name val="Arial"/>
    </font>
    <font>
      <u/>
      <sz val="24"/>
      <color rgb="FFFFFFFF"/>
      <name val="Arial"/>
      <scheme val="minor"/>
    </font>
    <font>
      <b/>
      <u/>
      <sz val="24"/>
      <color rgb="FFFFFFFF"/>
      <name val="Arial"/>
      <scheme val="minor"/>
    </font>
    <font>
      <b/>
      <sz val="10"/>
      <color rgb="FFFFFFFF"/>
      <name val="Arial"/>
      <scheme val="minor"/>
    </font>
    <font>
      <u/>
      <sz val="24"/>
      <color rgb="FFFFFFFF"/>
      <name val="Arial"/>
      <scheme val="minor"/>
    </font>
    <font>
      <u/>
      <sz val="14"/>
      <color rgb="FFFFFFFF"/>
      <name val="Arial"/>
      <scheme val="minor"/>
    </font>
    <font>
      <u/>
      <sz val="14"/>
      <color rgb="FFFFFFFF"/>
      <name val="Arial"/>
      <scheme val="minor"/>
    </font>
    <font>
      <b/>
      <sz val="10"/>
      <color theme="1"/>
      <name val="Arial"/>
      <scheme val="minor"/>
    </font>
    <font>
      <b/>
      <sz val="10"/>
      <color rgb="FFFFFFFF"/>
      <name val="Arial"/>
      <scheme val="minor"/>
    </font>
    <font>
      <u/>
      <sz val="14"/>
      <color rgb="FFFFFFFF"/>
      <name val="Arial"/>
      <scheme val="minor"/>
    </font>
    <font>
      <b/>
      <u/>
      <sz val="14"/>
      <color rgb="FFFFFFFF"/>
      <name val="Arial"/>
    </font>
    <font>
      <b/>
      <u/>
      <sz val="14"/>
      <color rgb="FFFF0000"/>
      <name val="Arial"/>
    </font>
    <font>
      <b/>
      <u/>
      <sz val="14"/>
      <color rgb="FFFFFFFF"/>
      <name val="Arial"/>
    </font>
    <font>
      <b/>
      <sz val="10"/>
      <color theme="1"/>
      <name val="Arial"/>
    </font>
    <font>
      <b/>
      <sz val="10"/>
      <color rgb="FFFFFFFF"/>
      <name val="Arial"/>
    </font>
    <font>
      <sz val="10"/>
      <color rgb="FF000000"/>
      <name val="Arial"/>
    </font>
    <font>
      <b/>
      <sz val="10"/>
      <color rgb="FF000000"/>
      <name val="Arial"/>
      <scheme val="minor"/>
    </font>
    <font>
      <b/>
      <sz val="10"/>
      <color rgb="FF000000"/>
      <name val="Arial"/>
    </font>
    <font>
      <b/>
      <u/>
      <sz val="14"/>
      <color rgb="FFFFFFFF"/>
      <name val="Arial"/>
      <scheme val="minor"/>
    </font>
    <font>
      <sz val="10"/>
      <color rgb="FF000000"/>
      <name val="&quot;gg sans&quot;"/>
    </font>
    <font>
      <b/>
      <sz val="18"/>
      <color rgb="FF000000"/>
      <name val="Arial"/>
    </font>
    <font>
      <b/>
      <sz val="18"/>
      <color rgb="FFFFFFFF"/>
      <name val="Arial"/>
      <scheme val="minor"/>
    </font>
    <font>
      <b/>
      <sz val="18"/>
      <color rgb="FFF1C232"/>
      <name val="Arial"/>
      <scheme val="minor"/>
    </font>
    <font>
      <sz val="10"/>
      <color rgb="FFF1C232"/>
      <name val="Arial"/>
      <scheme val="minor"/>
    </font>
    <font>
      <b/>
      <sz val="10"/>
      <color rgb="FFF1C232"/>
      <name val="Arial"/>
      <scheme val="minor"/>
    </font>
    <font>
      <b/>
      <sz val="10"/>
      <color rgb="FFCC4125"/>
      <name val="Arial"/>
      <scheme val="minor"/>
    </font>
    <font>
      <b/>
      <u/>
      <sz val="14"/>
      <color rgb="FFFFFFFF"/>
      <name val="Arial"/>
    </font>
    <font>
      <b/>
      <sz val="10"/>
      <color rgb="FFFFFFFF"/>
      <name val="Arial"/>
    </font>
    <font>
      <sz val="10"/>
      <color rgb="FFFFFFFF"/>
      <name val="Arial"/>
    </font>
    <font>
      <sz val="14"/>
      <color rgb="FFFF0000"/>
      <name val="Arial"/>
    </font>
    <font>
      <sz val="14"/>
      <color rgb="FFFFFFFF"/>
      <name val="Arial"/>
    </font>
    <font>
      <u/>
      <sz val="14"/>
      <color rgb="FFFFFFFF"/>
      <name val="Arial"/>
    </font>
    <font>
      <u/>
      <sz val="10"/>
      <color rgb="FF1155CC"/>
      <name val="Arial"/>
    </font>
    <font>
      <u/>
      <sz val="9"/>
      <color rgb="FFFFFFFF"/>
      <name val="Arial"/>
    </font>
    <font>
      <b/>
      <u/>
      <sz val="24"/>
      <color rgb="FFFFFFFF"/>
      <name val="Arial"/>
    </font>
    <font>
      <b/>
      <u/>
      <sz val="18"/>
      <color rgb="FFFFFFFF"/>
      <name val="Arial"/>
    </font>
  </fonts>
  <fills count="726">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A64D79"/>
        <bgColor rgb="FFA64D79"/>
      </patternFill>
    </fill>
    <fill>
      <patternFill patternType="solid">
        <fgColor rgb="FF674EA7"/>
        <bgColor rgb="FF674EA7"/>
      </patternFill>
    </fill>
    <fill>
      <patternFill patternType="solid">
        <fgColor rgb="FF990000"/>
        <bgColor rgb="FF990000"/>
      </patternFill>
    </fill>
    <fill>
      <patternFill patternType="solid">
        <fgColor rgb="FF6AA84F"/>
        <bgColor rgb="FF6AA84F"/>
      </patternFill>
    </fill>
    <fill>
      <patternFill patternType="solid">
        <fgColor rgb="FF45818E"/>
        <bgColor rgb="FF45818E"/>
      </patternFill>
    </fill>
    <fill>
      <patternFill patternType="solid">
        <fgColor rgb="FF3C78D8"/>
        <bgColor rgb="FF3C78D8"/>
      </patternFill>
    </fill>
    <fill>
      <patternFill patternType="solid">
        <fgColor rgb="FFF1C232"/>
        <bgColor rgb="FFF1C232"/>
      </patternFill>
    </fill>
    <fill>
      <patternFill patternType="solid">
        <fgColor rgb="FFE69138"/>
        <bgColor rgb="FFE69138"/>
      </patternFill>
    </fill>
    <fill>
      <patternFill patternType="solid">
        <fgColor rgb="FFA61C00"/>
        <bgColor rgb="FFA61C00"/>
      </patternFill>
    </fill>
    <fill>
      <patternFill patternType="solid">
        <fgColor rgb="FF999999"/>
        <bgColor rgb="FF999999"/>
      </patternFill>
    </fill>
    <fill>
      <patternFill patternType="solid">
        <fgColor rgb="FF666666"/>
        <bgColor rgb="FF666666"/>
      </patternFill>
    </fill>
    <fill>
      <patternFill patternType="solid">
        <fgColor rgb="FFD0E0E3"/>
        <bgColor rgb="FFD0E0E3"/>
      </patternFill>
    </fill>
    <fill>
      <patternFill patternType="solid">
        <fgColor rgb="FFA2C4C9"/>
        <bgColor rgb="FFA2C4C9"/>
      </patternFill>
    </fill>
    <fill>
      <patternFill patternType="solid">
        <fgColor rgb="FF76A5AF"/>
        <bgColor rgb="FF76A5AF"/>
      </patternFill>
    </fill>
    <fill>
      <patternFill patternType="solid">
        <fgColor rgb="FF134F5C"/>
        <bgColor rgb="FF134F5C"/>
      </patternFill>
    </fill>
    <fill>
      <patternFill patternType="solid">
        <fgColor rgb="FF0C343D"/>
        <bgColor rgb="FF0C343D"/>
      </patternFill>
    </fill>
    <fill>
      <patternFill patternType="solid">
        <fgColor rgb="FF351C75"/>
        <bgColor rgb="FF351C75"/>
      </patternFill>
    </fill>
    <fill>
      <patternFill patternType="solid">
        <fgColor rgb="FF20124D"/>
        <bgColor rgb="FF20124D"/>
      </patternFill>
    </fill>
    <fill>
      <patternFill patternType="solid">
        <fgColor rgb="FFB7B7B7"/>
        <bgColor rgb="FFB7B7B7"/>
      </patternFill>
    </fill>
    <fill>
      <patternFill patternType="solid">
        <fgColor rgb="FFEFEFEF"/>
        <bgColor rgb="FFEFEFEF"/>
      </patternFill>
    </fill>
    <fill>
      <patternFill patternType="solid">
        <fgColor rgb="FFD9D9D9"/>
        <bgColor rgb="FFD9D9D9"/>
      </patternFill>
    </fill>
    <fill>
      <patternFill patternType="solid">
        <fgColor rgb="FFCCCCCC"/>
        <bgColor rgb="FFCCCCCC"/>
      </patternFill>
    </fill>
    <fill>
      <patternFill patternType="solid">
        <fgColor rgb="FFB6D7A8"/>
        <bgColor rgb="FFB6D7A8"/>
      </patternFill>
    </fill>
    <fill>
      <patternFill patternType="solid">
        <fgColor rgb="FFD9CCCC"/>
        <bgColor rgb="FFD9CCCC"/>
      </patternFill>
    </fill>
    <fill>
      <patternFill patternType="solid">
        <fgColor rgb="FFE3C1D1"/>
        <bgColor rgb="FFE3C1D1"/>
      </patternFill>
    </fill>
    <fill>
      <patternFill patternType="solid">
        <fgColor rgb="FFBEB2DB"/>
        <bgColor rgb="FFBEB2DB"/>
      </patternFill>
    </fill>
    <fill>
      <patternFill patternType="solid">
        <fgColor rgb="FFE06666"/>
        <bgColor rgb="FFE06666"/>
      </patternFill>
    </fill>
    <fill>
      <patternFill patternType="solid">
        <fgColor rgb="FFD9EAD3"/>
        <bgColor rgb="FFD9EAD3"/>
      </patternFill>
    </fill>
    <fill>
      <patternFill patternType="solid">
        <fgColor rgb="FFC1D7DB"/>
        <bgColor rgb="FFC1D7DB"/>
      </patternFill>
    </fill>
    <fill>
      <patternFill patternType="solid">
        <fgColor rgb="FF6495E3"/>
        <bgColor rgb="FF6495E3"/>
      </patternFill>
    </fill>
    <fill>
      <patternFill patternType="solid">
        <fgColor rgb="FFFFE393"/>
        <bgColor rgb="FFFFE393"/>
      </patternFill>
    </fill>
    <fill>
      <patternFill patternType="solid">
        <fgColor rgb="FFFCE2C6"/>
        <bgColor rgb="FFFCE2C6"/>
      </patternFill>
    </fill>
    <fill>
      <patternFill patternType="solid">
        <fgColor rgb="FFE3A599"/>
        <bgColor rgb="FFE3A599"/>
      </patternFill>
    </fill>
    <fill>
      <patternFill patternType="solid">
        <fgColor rgb="FF6A6A6A"/>
        <bgColor rgb="FF6A6A6A"/>
      </patternFill>
    </fill>
    <fill>
      <patternFill patternType="solid">
        <fgColor rgb="FFDAC2C2"/>
        <bgColor rgb="FFDAC2C2"/>
      </patternFill>
    </fill>
    <fill>
      <patternFill patternType="solid">
        <fgColor rgb="FFDDB7C9"/>
        <bgColor rgb="FFDDB7C9"/>
      </patternFill>
    </fill>
    <fill>
      <patternFill patternType="solid">
        <fgColor rgb="FFFBDAB8"/>
        <bgColor rgb="FFFBDAB8"/>
      </patternFill>
    </fill>
    <fill>
      <patternFill patternType="solid">
        <fgColor rgb="FFCF99B4"/>
        <bgColor rgb="FFCF99B4"/>
      </patternFill>
    </fill>
    <fill>
      <patternFill patternType="solid">
        <fgColor rgb="FFB4A7D6"/>
        <bgColor rgb="FFB4A7D6"/>
      </patternFill>
    </fill>
    <fill>
      <patternFill patternType="solid">
        <fgColor rgb="FFEA9898"/>
        <bgColor rgb="FFEA9898"/>
      </patternFill>
    </fill>
    <fill>
      <patternFill patternType="solid">
        <fgColor rgb="FFACD19C"/>
        <bgColor rgb="FFACD19C"/>
      </patternFill>
    </fill>
    <fill>
      <patternFill patternType="solid">
        <fgColor rgb="FF7CA9B1"/>
        <bgColor rgb="FF7CA9B1"/>
      </patternFill>
    </fill>
    <fill>
      <patternFill patternType="solid">
        <fgColor rgb="FFF9CB9C"/>
        <bgColor rgb="FFF9CB9C"/>
      </patternFill>
    </fill>
    <fill>
      <patternFill patternType="solid">
        <fgColor rgb="FFDD7E6B"/>
        <bgColor rgb="FFDD7E6B"/>
      </patternFill>
    </fill>
    <fill>
      <patternFill patternType="solid">
        <fgColor rgb="FFE0E0E0"/>
        <bgColor rgb="FFE0E0E0"/>
      </patternFill>
    </fill>
    <fill>
      <patternFill patternType="solid">
        <fgColor rgb="FFD09BB6"/>
        <bgColor rgb="FFD09BB6"/>
      </patternFill>
    </fill>
    <fill>
      <patternFill patternType="solid">
        <fgColor rgb="FFEA9696"/>
        <bgColor rgb="FFEA9696"/>
      </patternFill>
    </fill>
    <fill>
      <patternFill patternType="solid">
        <fgColor rgb="FFBFDCB3"/>
        <bgColor rgb="FFBFDCB3"/>
      </patternFill>
    </fill>
    <fill>
      <patternFill patternType="solid">
        <fgColor rgb="FFC9DAF8"/>
        <bgColor rgb="FFC9DAF8"/>
      </patternFill>
    </fill>
    <fill>
      <patternFill patternType="solid">
        <fgColor rgb="FFFFECB3"/>
        <bgColor rgb="FFFFECB3"/>
      </patternFill>
    </fill>
    <fill>
      <patternFill patternType="solid">
        <fgColor rgb="FFE09282"/>
        <bgColor rgb="FFE09282"/>
      </patternFill>
    </fill>
    <fill>
      <patternFill patternType="solid">
        <fgColor rgb="FFB3B3B3"/>
        <bgColor rgb="FFB3B3B3"/>
      </patternFill>
    </fill>
    <fill>
      <patternFill patternType="solid">
        <fgColor rgb="FFBCDBB0"/>
        <bgColor rgb="FFBCDBB0"/>
      </patternFill>
    </fill>
    <fill>
      <patternFill patternType="solid">
        <fgColor rgb="FFFFE8A4"/>
        <bgColor rgb="FFFFE8A4"/>
      </patternFill>
    </fill>
    <fill>
      <patternFill patternType="solid">
        <fgColor rgb="FFF4BB80"/>
        <bgColor rgb="FFF4BB80"/>
      </patternFill>
    </fill>
    <fill>
      <patternFill patternType="solid">
        <fgColor rgb="FFACACAC"/>
        <bgColor rgb="FFACACAC"/>
      </patternFill>
    </fill>
    <fill>
      <patternFill patternType="solid">
        <fgColor rgb="FFD29FB8"/>
        <bgColor rgb="FFD29FB8"/>
      </patternFill>
    </fill>
    <fill>
      <patternFill patternType="solid">
        <fgColor rgb="FFBEDBB2"/>
        <bgColor rgb="FFBEDBB2"/>
      </patternFill>
    </fill>
    <fill>
      <patternFill patternType="solid">
        <fgColor rgb="FFDF8877"/>
        <bgColor rgb="FFDF8877"/>
      </patternFill>
    </fill>
    <fill>
      <patternFill patternType="solid">
        <fgColor rgb="FF959595"/>
        <bgColor rgb="FF959595"/>
      </patternFill>
    </fill>
    <fill>
      <patternFill patternType="solid">
        <fgColor rgb="FFD4A3BB"/>
        <bgColor rgb="FFD4A3BB"/>
      </patternFill>
    </fill>
    <fill>
      <patternFill patternType="solid">
        <fgColor rgb="FFC0DCB4"/>
        <bgColor rgb="FFC0DCB4"/>
      </patternFill>
    </fill>
    <fill>
      <patternFill patternType="solid">
        <fgColor rgb="FF929292"/>
        <bgColor rgb="FF929292"/>
      </patternFill>
    </fill>
    <fill>
      <patternFill patternType="solid">
        <fgColor rgb="FFB8D8AB"/>
        <bgColor rgb="FFB8D8AB"/>
      </patternFill>
    </fill>
    <fill>
      <patternFill patternType="solid">
        <fgColor rgb="FF8B8B8B"/>
        <bgColor rgb="FF8B8B8B"/>
      </patternFill>
    </fill>
    <fill>
      <patternFill patternType="solid">
        <fgColor rgb="FF9AC686"/>
        <bgColor rgb="FF9AC686"/>
      </patternFill>
    </fill>
    <fill>
      <patternFill patternType="solid">
        <fgColor rgb="FFDBB1C5"/>
        <bgColor rgb="FFDBB1C5"/>
      </patternFill>
    </fill>
    <fill>
      <patternFill patternType="solid">
        <fgColor rgb="FFA697CF"/>
        <bgColor rgb="FFA697CF"/>
      </patternFill>
    </fill>
    <fill>
      <patternFill patternType="solid">
        <fgColor rgb="FFF4CCCC"/>
        <bgColor rgb="FFF4CCCC"/>
      </patternFill>
    </fill>
    <fill>
      <patternFill patternType="solid">
        <fgColor rgb="FFC1DDB6"/>
        <bgColor rgb="FFC1DDB6"/>
      </patternFill>
    </fill>
    <fill>
      <patternFill patternType="solid">
        <fgColor rgb="FFB2CED2"/>
        <bgColor rgb="FFB2CED2"/>
      </patternFill>
    </fill>
    <fill>
      <patternFill patternType="solid">
        <fgColor rgb="FFFBD7B1"/>
        <bgColor rgb="FFFBD7B1"/>
      </patternFill>
    </fill>
    <fill>
      <patternFill patternType="solid">
        <fgColor rgb="FFD55F47"/>
        <bgColor rgb="FFD55F47"/>
      </patternFill>
    </fill>
    <fill>
      <patternFill patternType="solid">
        <fgColor rgb="FFD0D0D0"/>
        <bgColor rgb="FFD0D0D0"/>
      </patternFill>
    </fill>
    <fill>
      <patternFill patternType="solid">
        <fgColor rgb="FFB0CCA3"/>
        <bgColor rgb="FFB0CCA3"/>
      </patternFill>
    </fill>
    <fill>
      <patternFill patternType="solid">
        <fgColor rgb="FFE0BCCD"/>
        <bgColor rgb="FFE0BCCD"/>
      </patternFill>
    </fill>
    <fill>
      <patternFill patternType="solid">
        <fgColor rgb="FF8E7CC3"/>
        <bgColor rgb="FF8E7CC3"/>
      </patternFill>
    </fill>
    <fill>
      <patternFill patternType="solid">
        <fgColor rgb="FFB2D5A3"/>
        <bgColor rgb="FFB2D5A3"/>
      </patternFill>
    </fill>
    <fill>
      <patternFill patternType="solid">
        <fgColor rgb="FFADCBCF"/>
        <bgColor rgb="FFADCBCF"/>
      </patternFill>
    </fill>
    <fill>
      <patternFill patternType="solid">
        <fgColor rgb="FFF5BD83"/>
        <bgColor rgb="FFF5BD83"/>
      </patternFill>
    </fill>
    <fill>
      <patternFill patternType="solid">
        <fgColor rgb="FFD5614A"/>
        <bgColor rgb="FFD5614A"/>
      </patternFill>
    </fill>
    <fill>
      <patternFill patternType="solid">
        <fgColor rgb="FFDADADA"/>
        <bgColor rgb="FFDADADA"/>
      </patternFill>
    </fill>
    <fill>
      <patternFill patternType="solid">
        <fgColor rgb="FFCED5CB"/>
        <bgColor rgb="FFCED5CB"/>
      </patternFill>
    </fill>
    <fill>
      <patternFill patternType="solid">
        <fgColor rgb="FFCD93B0"/>
        <bgColor rgb="FFCD93B0"/>
      </patternFill>
    </fill>
    <fill>
      <patternFill patternType="solid">
        <fgColor rgb="FFEA9999"/>
        <bgColor rgb="FFEA9999"/>
      </patternFill>
    </fill>
    <fill>
      <patternFill patternType="solid">
        <fgColor rgb="FFBBDAAF"/>
        <bgColor rgb="FFBBDAAF"/>
      </patternFill>
    </fill>
    <fill>
      <patternFill patternType="solid">
        <fgColor rgb="FF9BBFC5"/>
        <bgColor rgb="FF9BBFC5"/>
      </patternFill>
    </fill>
    <fill>
      <patternFill patternType="solid">
        <fgColor rgb="FF8CB1EE"/>
        <bgColor rgb="FF8CB1EE"/>
      </patternFill>
    </fill>
    <fill>
      <patternFill patternType="solid">
        <fgColor rgb="FFFEE28E"/>
        <bgColor rgb="FFFEE28E"/>
      </patternFill>
    </fill>
    <fill>
      <patternFill patternType="solid">
        <fgColor rgb="FFB5D6A6"/>
        <bgColor rgb="FFB5D6A6"/>
      </patternFill>
    </fill>
    <fill>
      <patternFill patternType="solid">
        <fgColor rgb="FFE9E9E9"/>
        <bgColor rgb="FFE9E9E9"/>
      </patternFill>
    </fill>
    <fill>
      <patternFill patternType="solid">
        <fgColor rgb="FFD9D1D1"/>
        <bgColor rgb="FFD9D1D1"/>
      </patternFill>
    </fill>
    <fill>
      <patternFill patternType="solid">
        <fgColor rgb="FFA5CD94"/>
        <bgColor rgb="FFA5CD94"/>
      </patternFill>
    </fill>
    <fill>
      <patternFill patternType="solid">
        <fgColor rgb="FFD6644D"/>
        <bgColor rgb="FFD6644D"/>
      </patternFill>
    </fill>
    <fill>
      <patternFill patternType="solid">
        <fgColor rgb="FFD4D4D4"/>
        <bgColor rgb="FFD4D4D4"/>
      </patternFill>
    </fill>
    <fill>
      <patternFill patternType="solid">
        <fgColor rgb="FFCE95B2"/>
        <bgColor rgb="FFCE95B2"/>
      </patternFill>
    </fill>
    <fill>
      <patternFill patternType="solid">
        <fgColor rgb="FFBCBCBC"/>
        <bgColor rgb="FFBCBCBC"/>
      </patternFill>
    </fill>
    <fill>
      <patternFill patternType="solid">
        <fgColor rgb="FFCB8FAE"/>
        <bgColor rgb="FFCB8FAE"/>
      </patternFill>
    </fill>
    <fill>
      <patternFill patternType="solid">
        <fgColor rgb="FFBAD9AC"/>
        <bgColor rgb="FFBAD9AC"/>
      </patternFill>
    </fill>
    <fill>
      <patternFill patternType="solid">
        <fgColor rgb="FF9FC2C7"/>
        <bgColor rgb="FF9FC2C7"/>
      </patternFill>
    </fill>
    <fill>
      <patternFill patternType="solid">
        <fgColor rgb="FFF6C28C"/>
        <bgColor rgb="FFF6C28C"/>
      </patternFill>
    </fill>
    <fill>
      <patternFill patternType="solid">
        <fgColor rgb="FFCBCBCB"/>
        <bgColor rgb="FFCBCBCB"/>
      </patternFill>
    </fill>
    <fill>
      <patternFill patternType="solid">
        <fgColor rgb="FFCA8DAC"/>
        <bgColor rgb="FFCA8DAC"/>
      </patternFill>
    </fill>
    <fill>
      <patternFill patternType="solid">
        <fgColor rgb="FFE99393"/>
        <bgColor rgb="FFE99393"/>
      </patternFill>
    </fill>
    <fill>
      <patternFill patternType="solid">
        <fgColor rgb="FFAED29E"/>
        <bgColor rgb="FFAED29E"/>
      </patternFill>
    </fill>
    <fill>
      <patternFill patternType="solid">
        <fgColor rgb="FFCBDDE1"/>
        <bgColor rgb="FFCBDDE1"/>
      </patternFill>
    </fill>
    <fill>
      <patternFill patternType="solid">
        <fgColor rgb="FFE99292"/>
        <bgColor rgb="FFE99292"/>
      </patternFill>
    </fill>
    <fill>
      <patternFill patternType="solid">
        <fgColor rgb="FFD45C44"/>
        <bgColor rgb="FFD45C44"/>
      </patternFill>
    </fill>
    <fill>
      <patternFill patternType="solid">
        <fgColor rgb="FFBFD1B6"/>
        <bgColor rgb="FFBFD1B6"/>
      </patternFill>
    </fill>
    <fill>
      <patternFill patternType="solid">
        <fgColor rgb="FFEAD1DC"/>
        <bgColor rgb="FFEAD1DC"/>
      </patternFill>
    </fill>
    <fill>
      <patternFill patternType="solid">
        <fgColor rgb="FFFFF2CC"/>
        <bgColor rgb="FFFFF2CC"/>
      </patternFill>
    </fill>
    <fill>
      <patternFill patternType="solid">
        <fgColor rgb="FFF0AE6A"/>
        <bgColor rgb="FFF0AE6A"/>
      </patternFill>
    </fill>
    <fill>
      <patternFill patternType="solid">
        <fgColor rgb="FFE6B8AF"/>
        <bgColor rgb="FFE6B8AF"/>
      </patternFill>
    </fill>
    <fill>
      <patternFill patternType="solid">
        <fgColor rgb="FF8AABE2"/>
        <bgColor rgb="FF8AABE2"/>
      </patternFill>
    </fill>
    <fill>
      <patternFill patternType="solid">
        <fgColor rgb="FF4A86E8"/>
        <bgColor rgb="FF4A86E8"/>
      </patternFill>
    </fill>
    <fill>
      <patternFill patternType="solid">
        <fgColor rgb="FF93C47D"/>
        <bgColor rgb="FF93C47D"/>
      </patternFill>
    </fill>
    <fill>
      <patternFill patternType="solid">
        <fgColor rgb="FFD4D7D3"/>
        <bgColor rgb="FFD4D7D3"/>
      </patternFill>
    </fill>
    <fill>
      <patternFill patternType="solid">
        <fgColor rgb="FFBAD0B0"/>
        <bgColor rgb="FFBAD0B0"/>
      </patternFill>
    </fill>
    <fill>
      <patternFill patternType="solid">
        <fgColor rgb="FFD8D9D7"/>
        <bgColor rgb="FFD8D9D7"/>
      </patternFill>
    </fill>
    <fill>
      <patternFill patternType="solid">
        <fgColor rgb="FFC6D4BF"/>
        <bgColor rgb="FFC6D4BF"/>
      </patternFill>
    </fill>
    <fill>
      <patternFill patternType="solid">
        <fgColor rgb="FFC2D3BB"/>
        <bgColor rgb="FFC2D3BB"/>
      </patternFill>
    </fill>
    <fill>
      <patternFill patternType="solid">
        <fgColor rgb="FFD2D7CF"/>
        <bgColor rgb="FFD2D7CF"/>
      </patternFill>
    </fill>
    <fill>
      <patternFill patternType="solid">
        <fgColor rgb="FFE06C6C"/>
        <bgColor rgb="FFE06C6C"/>
      </patternFill>
    </fill>
    <fill>
      <patternFill patternType="solid">
        <fgColor rgb="FFA2C891"/>
        <bgColor rgb="FFA2C891"/>
      </patternFill>
    </fill>
    <fill>
      <patternFill patternType="solid">
        <fgColor rgb="FFB45F06"/>
        <bgColor rgb="FFB45F06"/>
      </patternFill>
    </fill>
    <fill>
      <patternFill patternType="solid">
        <fgColor rgb="FFFFD966"/>
        <bgColor rgb="FFFFD966"/>
      </patternFill>
    </fill>
    <fill>
      <patternFill patternType="solid">
        <fgColor rgb="FFCC0000"/>
        <bgColor rgb="FFCC0000"/>
      </patternFill>
    </fill>
    <fill>
      <patternFill patternType="solid">
        <fgColor rgb="FFCFE2F3"/>
        <bgColor rgb="FFCFE2F3"/>
      </patternFill>
    </fill>
    <fill>
      <patternFill patternType="solid">
        <fgColor rgb="FF1155CC"/>
        <bgColor rgb="FF1155CC"/>
      </patternFill>
    </fill>
    <fill>
      <patternFill patternType="solid">
        <fgColor rgb="FF274E13"/>
        <bgColor rgb="FF274E13"/>
      </patternFill>
    </fill>
    <fill>
      <patternFill patternType="solid">
        <fgColor rgb="FF660000"/>
        <bgColor rgb="FF660000"/>
      </patternFill>
    </fill>
    <fill>
      <patternFill patternType="solid">
        <fgColor rgb="FF5B0F00"/>
        <bgColor rgb="FF5B0F00"/>
      </patternFill>
    </fill>
    <fill>
      <patternFill patternType="solid">
        <fgColor rgb="FFF6B26B"/>
        <bgColor rgb="FFF6B26B"/>
      </patternFill>
    </fill>
    <fill>
      <patternFill patternType="solid">
        <fgColor rgb="FF6D9EEB"/>
        <bgColor rgb="FF6D9EEB"/>
      </patternFill>
    </fill>
    <fill>
      <patternFill patternType="solid">
        <fgColor rgb="FFA4C2F4"/>
        <bgColor rgb="FFA4C2F4"/>
      </patternFill>
    </fill>
    <fill>
      <patternFill patternType="solid">
        <fgColor rgb="FFC27BA0"/>
        <bgColor rgb="FFC27BA0"/>
      </patternFill>
    </fill>
    <fill>
      <patternFill patternType="solid">
        <fgColor rgb="FFD9D2E9"/>
        <bgColor rgb="FFD9D2E9"/>
      </patternFill>
    </fill>
    <fill>
      <patternFill patternType="solid">
        <fgColor rgb="FFE68282"/>
        <bgColor rgb="FFE68282"/>
      </patternFill>
    </fill>
    <fill>
      <patternFill patternType="solid">
        <fgColor rgb="FFD1E6C9"/>
        <bgColor rgb="FFD1E6C9"/>
      </patternFill>
    </fill>
    <fill>
      <patternFill patternType="solid">
        <fgColor rgb="FFACC7F5"/>
        <bgColor rgb="FFACC7F5"/>
      </patternFill>
    </fill>
    <fill>
      <patternFill patternType="solid">
        <fgColor rgb="FFF9C999"/>
        <bgColor rgb="FFF9C999"/>
      </patternFill>
    </fill>
    <fill>
      <patternFill patternType="solid">
        <fgColor rgb="FFCC4125"/>
        <bgColor rgb="FFCC4125"/>
      </patternFill>
    </fill>
    <fill>
      <patternFill patternType="solid">
        <fgColor rgb="FF9E9E9E"/>
        <bgColor rgb="FF9E9E9E"/>
      </patternFill>
    </fill>
    <fill>
      <patternFill patternType="solid">
        <fgColor rgb="FFBDBDBD"/>
        <bgColor rgb="FFBDBDBD"/>
      </patternFill>
    </fill>
    <fill>
      <patternFill patternType="solid">
        <fgColor rgb="FFFFFFFF"/>
        <bgColor rgb="FFFFFFFF"/>
      </patternFill>
    </fill>
    <fill>
      <patternFill patternType="solid">
        <fgColor rgb="FFB3CDA7"/>
        <bgColor rgb="FFB3CDA7"/>
      </patternFill>
    </fill>
    <fill>
      <patternFill patternType="solid">
        <fgColor rgb="FFC683A5"/>
        <bgColor rgb="FFC683A5"/>
      </patternFill>
    </fill>
    <fill>
      <patternFill patternType="solid">
        <fgColor rgb="FFB7AAD8"/>
        <bgColor rgb="FFB7AAD8"/>
      </patternFill>
    </fill>
    <fill>
      <patternFill patternType="solid">
        <fgColor rgb="FFECA3A3"/>
        <bgColor rgb="FFECA3A3"/>
      </patternFill>
    </fill>
    <fill>
      <patternFill patternType="solid">
        <fgColor rgb="FF90B7BE"/>
        <bgColor rgb="FF90B7BE"/>
      </patternFill>
    </fill>
    <fill>
      <patternFill patternType="solid">
        <fgColor rgb="FFFFE495"/>
        <bgColor rgb="FFFFE495"/>
      </patternFill>
    </fill>
    <fill>
      <patternFill patternType="solid">
        <fgColor rgb="FFEAEAEA"/>
        <bgColor rgb="FFEAEAEA"/>
      </patternFill>
    </fill>
    <fill>
      <patternFill patternType="solid">
        <fgColor rgb="FFF3F3F3"/>
        <bgColor rgb="FFF3F3F3"/>
      </patternFill>
    </fill>
    <fill>
      <patternFill patternType="solid">
        <fgColor rgb="FFDDA6A6"/>
        <bgColor rgb="FFDDA6A6"/>
      </patternFill>
    </fill>
    <fill>
      <patternFill patternType="solid">
        <fgColor rgb="FFDBC3C3"/>
        <bgColor rgb="FFDBC3C3"/>
      </patternFill>
    </fill>
    <fill>
      <patternFill patternType="solid">
        <fgColor rgb="FFE88C8C"/>
        <bgColor rgb="FFE88C8C"/>
      </patternFill>
    </fill>
    <fill>
      <patternFill patternType="solid">
        <fgColor rgb="FFCAE2C0"/>
        <bgColor rgb="FFCAE2C0"/>
      </patternFill>
    </fill>
    <fill>
      <patternFill patternType="solid">
        <fgColor rgb="FFFFE494"/>
        <bgColor rgb="FFFFE494"/>
      </patternFill>
    </fill>
    <fill>
      <patternFill patternType="solid">
        <fgColor rgb="FFDBDBDB"/>
        <bgColor rgb="FFDBDBDB"/>
      </patternFill>
    </fill>
    <fill>
      <patternFill patternType="solid">
        <fgColor rgb="FFC6D4C0"/>
        <bgColor rgb="FFC6D4C0"/>
      </patternFill>
    </fill>
    <fill>
      <patternFill patternType="solid">
        <fgColor rgb="FFC8D4C3"/>
        <bgColor rgb="FFC8D4C3"/>
      </patternFill>
    </fill>
    <fill>
      <patternFill patternType="solid">
        <fgColor rgb="FFDAC6C6"/>
        <bgColor rgb="FFDAC6C6"/>
      </patternFill>
    </fill>
    <fill>
      <patternFill patternType="solid">
        <fgColor rgb="FFC98AAA"/>
        <bgColor rgb="FFC98AAA"/>
      </patternFill>
    </fill>
    <fill>
      <patternFill patternType="solid">
        <fgColor rgb="FFB9ADD9"/>
        <bgColor rgb="FFB9ADD9"/>
      </patternFill>
    </fill>
    <fill>
      <patternFill patternType="solid">
        <fgColor rgb="FFE78787"/>
        <bgColor rgb="FFE78787"/>
      </patternFill>
    </fill>
    <fill>
      <patternFill patternType="solid">
        <fgColor rgb="FFD7E9D0"/>
        <bgColor rgb="FFD7E9D0"/>
      </patternFill>
    </fill>
    <fill>
      <patternFill patternType="solid">
        <fgColor rgb="FF6998E4"/>
        <bgColor rgb="FF6998E4"/>
      </patternFill>
    </fill>
    <fill>
      <patternFill patternType="solid">
        <fgColor rgb="FFFFE599"/>
        <bgColor rgb="FFFFE599"/>
      </patternFill>
    </fill>
    <fill>
      <patternFill patternType="solid">
        <fgColor rgb="FFFBD6B1"/>
        <bgColor rgb="FFFBD6B1"/>
      </patternFill>
    </fill>
    <fill>
      <patternFill patternType="solid">
        <fgColor rgb="FFC6C6C6"/>
        <bgColor rgb="FFC6C6C6"/>
      </patternFill>
    </fill>
    <fill>
      <patternFill patternType="solid">
        <fgColor rgb="FFB1A3D5"/>
        <bgColor rgb="FFB1A3D5"/>
      </patternFill>
    </fill>
    <fill>
      <patternFill patternType="solid">
        <fgColor rgb="FF96B8F1"/>
        <bgColor rgb="FF96B8F1"/>
      </patternFill>
    </fill>
    <fill>
      <patternFill patternType="solid">
        <fgColor rgb="FFFACFA2"/>
        <bgColor rgb="FFFACFA2"/>
      </patternFill>
    </fill>
    <fill>
      <patternFill patternType="solid">
        <fgColor rgb="FFA6A6A6"/>
        <bgColor rgb="FFA6A6A6"/>
      </patternFill>
    </fill>
    <fill>
      <patternFill patternType="solid">
        <fgColor rgb="FFDBB8B8"/>
        <bgColor rgb="FFDBB8B8"/>
      </patternFill>
    </fill>
    <fill>
      <patternFill patternType="solid">
        <fgColor rgb="FFC1B6DD"/>
        <bgColor rgb="FFC1B6DD"/>
      </patternFill>
    </fill>
    <fill>
      <patternFill patternType="solid">
        <fgColor rgb="FFFFE598"/>
        <bgColor rgb="FFFFE598"/>
      </patternFill>
    </fill>
    <fill>
      <patternFill patternType="solid">
        <fgColor rgb="FFFBD9B6"/>
        <bgColor rgb="FFFBD9B6"/>
      </patternFill>
    </fill>
    <fill>
      <patternFill patternType="solid">
        <fgColor rgb="FFA2A2A2"/>
        <bgColor rgb="FFA2A2A2"/>
      </patternFill>
    </fill>
    <fill>
      <patternFill patternType="solid">
        <fgColor rgb="FFC4DFB9"/>
        <bgColor rgb="FFC4DFB9"/>
      </patternFill>
    </fill>
    <fill>
      <patternFill patternType="solid">
        <fgColor rgb="FFE1E1E1"/>
        <bgColor rgb="FFE1E1E1"/>
      </patternFill>
    </fill>
    <fill>
      <patternFill patternType="solid">
        <fgColor rgb="FFE7E7E7"/>
        <bgColor rgb="FFE7E7E7"/>
      </patternFill>
    </fill>
    <fill>
      <patternFill patternType="solid">
        <fgColor rgb="FFB2CDA6"/>
        <bgColor rgb="FFB2CDA6"/>
      </patternFill>
    </fill>
    <fill>
      <patternFill patternType="solid">
        <fgColor rgb="FFF4BA7E"/>
        <bgColor rgb="FFF4BA7E"/>
      </patternFill>
    </fill>
    <fill>
      <patternFill patternType="solid">
        <fgColor rgb="FFD8D9D8"/>
        <bgColor rgb="FFD8D9D8"/>
      </patternFill>
    </fill>
    <fill>
      <patternFill patternType="solid">
        <fgColor rgb="FFCC91AF"/>
        <bgColor rgb="FFCC91AF"/>
      </patternFill>
    </fill>
    <fill>
      <patternFill patternType="solid">
        <fgColor rgb="FFFCDEBF"/>
        <bgColor rgb="FFFCDEBF"/>
      </patternFill>
    </fill>
    <fill>
      <patternFill patternType="solid">
        <fgColor rgb="FFDBAFAF"/>
        <bgColor rgb="FFDBAFAF"/>
      </patternFill>
    </fill>
    <fill>
      <patternFill patternType="solid">
        <fgColor rgb="FFCF98B4"/>
        <bgColor rgb="FFCF98B4"/>
      </patternFill>
    </fill>
    <fill>
      <patternFill patternType="solid">
        <fgColor rgb="FFECA2A2"/>
        <bgColor rgb="FFECA2A2"/>
      </patternFill>
    </fill>
    <fill>
      <patternFill patternType="solid">
        <fgColor rgb="FFFACD9F"/>
        <bgColor rgb="FFFACD9F"/>
      </patternFill>
    </fill>
    <fill>
      <patternFill patternType="solid">
        <fgColor rgb="FFB9B9B9"/>
        <bgColor rgb="FFB9B9B9"/>
      </patternFill>
    </fill>
    <fill>
      <patternFill patternType="solid">
        <fgColor rgb="FFDACACA"/>
        <bgColor rgb="FFDACACA"/>
      </patternFill>
    </fill>
    <fill>
      <patternFill patternType="solid">
        <fgColor rgb="FFDF7676"/>
        <bgColor rgb="FFDF7676"/>
      </patternFill>
    </fill>
    <fill>
      <patternFill patternType="solid">
        <fgColor rgb="FFA99BD1"/>
        <bgColor rgb="FFA99BD1"/>
      </patternFill>
    </fill>
    <fill>
      <patternFill patternType="solid">
        <fgColor rgb="FFB4D6A6"/>
        <bgColor rgb="FFB4D6A6"/>
      </patternFill>
    </fill>
    <fill>
      <patternFill patternType="solid">
        <fgColor rgb="FFA8C5F5"/>
        <bgColor rgb="FFA8C5F5"/>
      </patternFill>
    </fill>
    <fill>
      <patternFill patternType="solid">
        <fgColor rgb="FFFFE79D"/>
        <bgColor rgb="FFFFE79D"/>
      </patternFill>
    </fill>
    <fill>
      <patternFill patternType="solid">
        <fgColor rgb="FFFAD2A8"/>
        <bgColor rgb="FFFAD2A8"/>
      </patternFill>
    </fill>
    <fill>
      <patternFill patternType="solid">
        <fgColor rgb="FFDDDDDD"/>
        <bgColor rgb="FFDDDDDD"/>
      </patternFill>
    </fill>
    <fill>
      <patternFill patternType="solid">
        <fgColor rgb="FFD9CBCB"/>
        <bgColor rgb="FFD9CBCB"/>
      </patternFill>
    </fill>
    <fill>
      <patternFill patternType="solid">
        <fgColor rgb="FFD9CDCD"/>
        <bgColor rgb="FFD9CDCD"/>
      </patternFill>
    </fill>
    <fill>
      <patternFill patternType="solid">
        <fgColor rgb="FFCEE4C6"/>
        <bgColor rgb="FFCEE4C6"/>
      </patternFill>
    </fill>
    <fill>
      <patternFill patternType="solid">
        <fgColor rgb="FFF4BC82"/>
        <bgColor rgb="FFF4BC82"/>
      </patternFill>
    </fill>
    <fill>
      <patternFill patternType="solid">
        <fgColor rgb="FFD9D3D3"/>
        <bgColor rgb="FFD9D3D3"/>
      </patternFill>
    </fill>
    <fill>
      <patternFill patternType="solid">
        <fgColor rgb="FFADD29D"/>
        <bgColor rgb="FFADD29D"/>
      </patternFill>
    </fill>
    <fill>
      <patternFill patternType="solid">
        <fgColor rgb="FF78A3E8"/>
        <bgColor rgb="FF78A3E8"/>
      </patternFill>
    </fill>
    <fill>
      <patternFill patternType="solid">
        <fgColor rgb="FFC0C0C0"/>
        <bgColor rgb="FFC0C0C0"/>
      </patternFill>
    </fill>
    <fill>
      <patternFill patternType="solid">
        <fgColor rgb="FFDBB2B2"/>
        <bgColor rgb="FFDBB2B2"/>
      </patternFill>
    </fill>
    <fill>
      <patternFill patternType="solid">
        <fgColor rgb="FFFFE496"/>
        <bgColor rgb="FFFFE496"/>
      </patternFill>
    </fill>
    <fill>
      <patternFill patternType="solid">
        <fgColor rgb="FFB5B5B5"/>
        <bgColor rgb="FFB5B5B5"/>
      </patternFill>
    </fill>
    <fill>
      <patternFill patternType="solid">
        <fgColor rgb="FFD2D2D2"/>
        <bgColor rgb="FFD2D2D2"/>
      </patternFill>
    </fill>
    <fill>
      <patternFill patternType="solid">
        <fgColor rgb="FFD1D6CE"/>
        <bgColor rgb="FFD1D6CE"/>
      </patternFill>
    </fill>
    <fill>
      <patternFill patternType="solid">
        <fgColor rgb="FFD29FB9"/>
        <bgColor rgb="FFD29FB9"/>
      </patternFill>
    </fill>
    <fill>
      <patternFill patternType="solid">
        <fgColor rgb="FFFFE69C"/>
        <bgColor rgb="FFFFE69C"/>
      </patternFill>
    </fill>
    <fill>
      <patternFill patternType="solid">
        <fgColor rgb="FFFBDCBC"/>
        <bgColor rgb="FFFBDCBC"/>
      </patternFill>
    </fill>
    <fill>
      <patternFill patternType="solid">
        <fgColor rgb="FFD5A6BD"/>
        <bgColor rgb="FFD5A6BD"/>
      </patternFill>
    </fill>
    <fill>
      <patternFill patternType="solid">
        <fgColor rgb="FFFFF0C1"/>
        <bgColor rgb="FFFFF0C1"/>
      </patternFill>
    </fill>
    <fill>
      <patternFill patternType="solid">
        <fgColor rgb="FFD9D8D8"/>
        <bgColor rgb="FFD9D8D8"/>
      </patternFill>
    </fill>
    <fill>
      <patternFill patternType="solid">
        <fgColor rgb="FFA596CF"/>
        <bgColor rgb="FFA596CF"/>
      </patternFill>
    </fill>
    <fill>
      <patternFill patternType="solid">
        <fgColor rgb="FFFFEDB9"/>
        <bgColor rgb="FFFFEDB9"/>
      </patternFill>
    </fill>
    <fill>
      <patternFill patternType="solid">
        <fgColor rgb="FFCDD5CA"/>
        <bgColor rgb="FFCDD5CA"/>
      </patternFill>
    </fill>
    <fill>
      <patternFill patternType="solid">
        <fgColor rgb="FFB5D7A7"/>
        <bgColor rgb="FFB5D7A7"/>
      </patternFill>
    </fill>
    <fill>
      <patternFill patternType="solid">
        <fgColor rgb="FFE3E3E3"/>
        <bgColor rgb="FFE3E3E3"/>
      </patternFill>
    </fill>
    <fill>
      <patternFill patternType="solid">
        <fgColor rgb="FFDD8C8C"/>
        <bgColor rgb="FFDD8C8C"/>
      </patternFill>
    </fill>
    <fill>
      <patternFill patternType="solid">
        <fgColor rgb="FF7CB464"/>
        <bgColor rgb="FF7CB464"/>
      </patternFill>
    </fill>
    <fill>
      <patternFill patternType="solid">
        <fgColor rgb="FFC5C5C5"/>
        <bgColor rgb="FFC5C5C5"/>
      </patternFill>
    </fill>
    <fill>
      <patternFill patternType="solid">
        <fgColor rgb="FF8EBF79"/>
        <bgColor rgb="FF8EBF79"/>
      </patternFill>
    </fill>
    <fill>
      <patternFill patternType="solid">
        <fgColor rgb="FFCACACA"/>
        <bgColor rgb="FFCACACA"/>
      </patternFill>
    </fill>
    <fill>
      <patternFill patternType="solid">
        <fgColor rgb="FFC5D3BF"/>
        <bgColor rgb="FFC5D3BF"/>
      </patternFill>
    </fill>
    <fill>
      <patternFill patternType="solid">
        <fgColor rgb="FFA3C892"/>
        <bgColor rgb="FFA3C892"/>
      </patternFill>
    </fill>
    <fill>
      <patternFill patternType="solid">
        <fgColor rgb="FFEFB0B0"/>
        <bgColor rgb="FFEFB0B0"/>
      </patternFill>
    </fill>
    <fill>
      <patternFill patternType="solid">
        <fgColor rgb="FFFFE69B"/>
        <bgColor rgb="FFFFE69B"/>
      </patternFill>
    </fill>
    <fill>
      <patternFill patternType="solid">
        <fgColor rgb="FFE4E4E4"/>
        <bgColor rgb="FFE4E4E4"/>
      </patternFill>
    </fill>
    <fill>
      <patternFill patternType="solid">
        <fgColor rgb="FF9FC78D"/>
        <bgColor rgb="FF9FC78D"/>
      </patternFill>
    </fill>
    <fill>
      <patternFill patternType="solid">
        <fgColor rgb="FFFAD3AB"/>
        <bgColor rgb="FFFAD3AB"/>
      </patternFill>
    </fill>
    <fill>
      <patternFill patternType="solid">
        <fgColor rgb="FFDBB7B7"/>
        <bgColor rgb="FFDBB7B7"/>
      </patternFill>
    </fill>
    <fill>
      <patternFill patternType="solid">
        <fgColor rgb="FFC7DBDE"/>
        <bgColor rgb="FFC7DBDE"/>
      </patternFill>
    </fill>
    <fill>
      <patternFill patternType="solid">
        <fgColor rgb="FFFCE5CD"/>
        <bgColor rgb="FFFCE5CD"/>
      </patternFill>
    </fill>
    <fill>
      <patternFill patternType="solid">
        <fgColor rgb="FFA0A0A0"/>
        <bgColor rgb="FFA0A0A0"/>
      </patternFill>
    </fill>
    <fill>
      <patternFill patternType="solid">
        <fgColor rgb="FFD8ABC1"/>
        <bgColor rgb="FFD8ABC1"/>
      </patternFill>
    </fill>
    <fill>
      <patternFill patternType="solid">
        <fgColor rgb="FF9685C7"/>
        <bgColor rgb="FF9685C7"/>
      </patternFill>
    </fill>
    <fill>
      <patternFill patternType="solid">
        <fgColor rgb="FFEEADAD"/>
        <bgColor rgb="FFEEADAD"/>
      </patternFill>
    </fill>
    <fill>
      <patternFill patternType="solid">
        <fgColor rgb="FFB0D3A1"/>
        <bgColor rgb="FFB0D3A1"/>
      </patternFill>
    </fill>
    <fill>
      <patternFill patternType="solid">
        <fgColor rgb="FFF7C591"/>
        <bgColor rgb="FFF7C591"/>
      </patternFill>
    </fill>
    <fill>
      <patternFill patternType="solid">
        <fgColor rgb="FFDAB0C4"/>
        <bgColor rgb="FFDAB0C4"/>
      </patternFill>
    </fill>
    <fill>
      <patternFill patternType="solid">
        <fgColor rgb="FFD2E7CB"/>
        <bgColor rgb="FFD2E7CB"/>
      </patternFill>
    </fill>
    <fill>
      <patternFill patternType="solid">
        <fgColor rgb="FFFFE8A3"/>
        <bgColor rgb="FFFFE8A3"/>
      </patternFill>
    </fill>
    <fill>
      <patternFill patternType="solid">
        <fgColor rgb="FFDAC3C3"/>
        <bgColor rgb="FFDAC3C3"/>
      </patternFill>
    </fill>
    <fill>
      <patternFill patternType="solid">
        <fgColor rgb="FFC2B7DD"/>
        <bgColor rgb="FFC2B7DD"/>
      </patternFill>
    </fill>
    <fill>
      <patternFill patternType="solid">
        <fgColor rgb="FFE58080"/>
        <bgColor rgb="FFE58080"/>
      </patternFill>
    </fill>
    <fill>
      <patternFill patternType="solid">
        <fgColor rgb="FFB7D8AA"/>
        <bgColor rgb="FFB7D8AA"/>
      </patternFill>
    </fill>
    <fill>
      <patternFill patternType="solid">
        <fgColor rgb="FFFFE9A7"/>
        <bgColor rgb="FFFFE9A7"/>
      </patternFill>
    </fill>
    <fill>
      <patternFill patternType="solid">
        <fgColor rgb="FFFAD0A5"/>
        <bgColor rgb="FFFAD0A5"/>
      </patternFill>
    </fill>
    <fill>
      <patternFill patternType="solid">
        <fgColor rgb="FFE4A79B"/>
        <bgColor rgb="FFE4A79B"/>
      </patternFill>
    </fill>
    <fill>
      <patternFill patternType="solid">
        <fgColor rgb="FFBFBFBF"/>
        <bgColor rgb="FFBFBFBF"/>
      </patternFill>
    </fill>
    <fill>
      <patternFill patternType="solid">
        <fgColor rgb="FFC0D2B9"/>
        <bgColor rgb="FFC0D2B9"/>
      </patternFill>
    </fill>
    <fill>
      <patternFill patternType="solid">
        <fgColor rgb="FFA1C88F"/>
        <bgColor rgb="FFA1C88F"/>
      </patternFill>
    </fill>
    <fill>
      <patternFill patternType="solid">
        <fgColor rgb="FF97C583"/>
        <bgColor rgb="FF97C583"/>
      </patternFill>
    </fill>
    <fill>
      <patternFill patternType="solid">
        <fgColor rgb="FFD5E8CE"/>
        <bgColor rgb="FFD5E8CE"/>
      </patternFill>
    </fill>
    <fill>
      <patternFill patternType="solid">
        <fgColor rgb="FFFBD5AE"/>
        <bgColor rgb="FFFBD5AE"/>
      </patternFill>
    </fill>
    <fill>
      <patternFill patternType="solid">
        <fgColor rgb="FFABCC9C"/>
        <bgColor rgb="FFABCC9C"/>
      </patternFill>
    </fill>
    <fill>
      <patternFill patternType="solid">
        <fgColor rgb="FF9DC78A"/>
        <bgColor rgb="FF9DC78A"/>
      </patternFill>
    </fill>
    <fill>
      <patternFill patternType="solid">
        <fgColor rgb="FFDCB5C8"/>
        <bgColor rgb="FFDCB5C8"/>
      </patternFill>
    </fill>
    <fill>
      <patternFill patternType="solid">
        <fgColor rgb="FFEFAEAE"/>
        <bgColor rgb="FFEFAEAE"/>
      </patternFill>
    </fill>
    <fill>
      <patternFill patternType="solid">
        <fgColor rgb="FFFFE8A5"/>
        <bgColor rgb="FFFFE8A5"/>
      </patternFill>
    </fill>
    <fill>
      <patternFill patternType="solid">
        <fgColor rgb="FFECA357"/>
        <bgColor rgb="FFECA357"/>
      </patternFill>
    </fill>
    <fill>
      <patternFill patternType="solid">
        <fgColor rgb="FFD9D7D7"/>
        <bgColor rgb="FFD9D7D7"/>
      </patternFill>
    </fill>
    <fill>
      <patternFill patternType="solid">
        <fgColor rgb="FFC480A3"/>
        <bgColor rgb="FFC480A3"/>
      </patternFill>
    </fill>
    <fill>
      <patternFill patternType="solid">
        <fgColor rgb="FFA292CD"/>
        <bgColor rgb="FFA292CD"/>
      </patternFill>
    </fill>
    <fill>
      <patternFill patternType="solid">
        <fgColor rgb="FFC2DEB7"/>
        <bgColor rgb="FFC2DEB7"/>
      </patternFill>
    </fill>
    <fill>
      <patternFill patternType="solid">
        <fgColor rgb="FFF9D467"/>
        <bgColor rgb="FFF9D467"/>
      </patternFill>
    </fill>
    <fill>
      <patternFill patternType="solid">
        <fgColor rgb="FFDD7D6A"/>
        <bgColor rgb="FFDD7D6A"/>
      </patternFill>
    </fill>
    <fill>
      <patternFill patternType="solid">
        <fgColor rgb="FFE99494"/>
        <bgColor rgb="FFE99494"/>
      </patternFill>
    </fill>
    <fill>
      <patternFill patternType="solid">
        <fgColor rgb="FFA1A1A1"/>
        <bgColor rgb="FFA1A1A1"/>
      </patternFill>
    </fill>
    <fill>
      <patternFill patternType="solid">
        <fgColor rgb="FF9887C8"/>
        <bgColor rgb="FF9887C8"/>
      </patternFill>
    </fill>
    <fill>
      <patternFill patternType="solid">
        <fgColor rgb="FFC3D8DC"/>
        <bgColor rgb="FFC3D8DC"/>
      </patternFill>
    </fill>
    <fill>
      <patternFill patternType="solid">
        <fgColor rgb="FF82AAEB"/>
        <bgColor rgb="FF82AAEB"/>
      </patternFill>
    </fill>
    <fill>
      <patternFill patternType="solid">
        <fgColor rgb="FFF9D66B"/>
        <bgColor rgb="FFF9D66B"/>
      </patternFill>
    </fill>
    <fill>
      <patternFill patternType="solid">
        <fgColor rgb="FFFAD1A7"/>
        <bgColor rgb="FFFAD1A7"/>
      </patternFill>
    </fill>
    <fill>
      <patternFill patternType="solid">
        <fgColor rgb="FFDE9393"/>
        <bgColor rgb="FFDE9393"/>
      </patternFill>
    </fill>
    <fill>
      <patternFill patternType="solid">
        <fgColor rgb="FFDE9595"/>
        <bgColor rgb="FFDE9595"/>
      </patternFill>
    </fill>
    <fill>
      <patternFill patternType="solid">
        <fgColor rgb="FFDAC8C8"/>
        <bgColor rgb="FFDAC8C8"/>
      </patternFill>
    </fill>
    <fill>
      <patternFill patternType="solid">
        <fgColor rgb="FFC684A6"/>
        <bgColor rgb="FFC684A6"/>
      </patternFill>
    </fill>
    <fill>
      <patternFill patternType="solid">
        <fgColor rgb="FFBAD9AD"/>
        <bgColor rgb="FFBAD9AD"/>
      </patternFill>
    </fill>
    <fill>
      <patternFill patternType="solid">
        <fgColor rgb="FFFACEA1"/>
        <bgColor rgb="FFFACEA1"/>
      </patternFill>
    </fill>
    <fill>
      <patternFill patternType="solid">
        <fgColor rgb="FFD8D8D7"/>
        <bgColor rgb="FFD8D8D7"/>
      </patternFill>
    </fill>
    <fill>
      <patternFill patternType="solid">
        <fgColor rgb="FFAB9DD2"/>
        <bgColor rgb="FFAB9DD2"/>
      </patternFill>
    </fill>
    <fill>
      <patternFill patternType="solid">
        <fgColor rgb="FFB3D5A4"/>
        <bgColor rgb="FFB3D5A4"/>
      </patternFill>
    </fill>
    <fill>
      <patternFill patternType="solid">
        <fgColor rgb="FFA9A9A9"/>
        <bgColor rgb="FFA9A9A9"/>
      </patternFill>
    </fill>
    <fill>
      <patternFill patternType="solid">
        <fgColor rgb="FFD9D4D4"/>
        <bgColor rgb="FFD9D4D4"/>
      </patternFill>
    </fill>
    <fill>
      <patternFill patternType="solid">
        <fgColor rgb="FFC37DA2"/>
        <bgColor rgb="FFC37DA2"/>
      </patternFill>
    </fill>
    <fill>
      <patternFill patternType="solid">
        <fgColor rgb="FFD0C8E5"/>
        <bgColor rgb="FFD0C8E5"/>
      </patternFill>
    </fill>
    <fill>
      <patternFill patternType="solid">
        <fgColor rgb="FFD4E8CD"/>
        <bgColor rgb="FFD4E8CD"/>
      </patternFill>
    </fill>
    <fill>
      <patternFill patternType="solid">
        <fgColor rgb="FF5F91E2"/>
        <bgColor rgb="FF5F91E2"/>
      </patternFill>
    </fill>
    <fill>
      <patternFill patternType="solid">
        <fgColor rgb="FFFFE597"/>
        <bgColor rgb="FFFFE597"/>
      </patternFill>
    </fill>
    <fill>
      <patternFill patternType="solid">
        <fgColor rgb="FFFAD2A9"/>
        <bgColor rgb="FFFAD2A9"/>
      </patternFill>
    </fill>
    <fill>
      <patternFill patternType="solid">
        <fgColor rgb="FFD1D1D1"/>
        <bgColor rgb="FFD1D1D1"/>
      </patternFill>
    </fill>
    <fill>
      <patternFill patternType="solid">
        <fgColor rgb="FF9BC687"/>
        <bgColor rgb="FF9BC687"/>
      </patternFill>
    </fill>
    <fill>
      <patternFill patternType="solid">
        <fgColor rgb="FFE1BECF"/>
        <bgColor rgb="FFE1BECF"/>
      </patternFill>
    </fill>
    <fill>
      <patternFill patternType="solid">
        <fgColor rgb="FFF3C7C7"/>
        <bgColor rgb="FFF3C7C7"/>
      </patternFill>
    </fill>
    <fill>
      <patternFill patternType="solid">
        <fgColor rgb="FFA1CA8F"/>
        <bgColor rgb="FFA1CA8F"/>
      </patternFill>
    </fill>
    <fill>
      <patternFill patternType="solid">
        <fgColor rgb="FFB3CCF6"/>
        <bgColor rgb="FFB3CCF6"/>
      </patternFill>
    </fill>
    <fill>
      <patternFill patternType="solid">
        <fgColor rgb="FFFFEDB7"/>
        <bgColor rgb="FFFFEDB7"/>
      </patternFill>
    </fill>
    <fill>
      <patternFill patternType="solid">
        <fgColor rgb="FFD4D7D2"/>
        <bgColor rgb="FFD4D7D2"/>
      </patternFill>
    </fill>
    <fill>
      <patternFill patternType="solid">
        <fgColor rgb="FFC888A9"/>
        <bgColor rgb="FFC888A9"/>
      </patternFill>
    </fill>
    <fill>
      <patternFill patternType="solid">
        <fgColor rgb="FFB9D9AC"/>
        <bgColor rgb="FFB9D9AC"/>
      </patternFill>
    </fill>
    <fill>
      <patternFill patternType="solid">
        <fgColor rgb="FFC8E1BE"/>
        <bgColor rgb="FFC8E1BE"/>
      </patternFill>
    </fill>
    <fill>
      <patternFill patternType="solid">
        <fgColor rgb="FFFCDFC1"/>
        <bgColor rgb="FFFCDFC1"/>
      </patternFill>
    </fill>
    <fill>
      <patternFill patternType="solid">
        <fgColor rgb="FFE29E90"/>
        <bgColor rgb="FFE29E90"/>
      </patternFill>
    </fill>
    <fill>
      <patternFill patternType="solid">
        <fgColor rgb="FFDCA7A7"/>
        <bgColor rgb="FFDCA7A7"/>
      </patternFill>
    </fill>
    <fill>
      <patternFill patternType="solid">
        <fgColor rgb="FFE4A99D"/>
        <bgColor rgb="FFE4A99D"/>
      </patternFill>
    </fill>
    <fill>
      <patternFill patternType="solid">
        <fgColor rgb="FFE5B1A7"/>
        <bgColor rgb="FFE5B1A7"/>
      </patternFill>
    </fill>
    <fill>
      <patternFill patternType="solid">
        <fgColor rgb="FFD9CACA"/>
        <bgColor rgb="FFD9CACA"/>
      </patternFill>
    </fill>
    <fill>
      <patternFill patternType="solid">
        <fgColor rgb="FF808080"/>
        <bgColor rgb="FF808080"/>
      </patternFill>
    </fill>
    <fill>
      <patternFill patternType="solid">
        <fgColor rgb="FFD9D5D5"/>
        <bgColor rgb="FFD9D5D5"/>
      </patternFill>
    </fill>
    <fill>
      <patternFill patternType="solid">
        <fgColor rgb="FFC9BFE1"/>
        <bgColor rgb="FFC9BFE1"/>
      </patternFill>
    </fill>
    <fill>
      <patternFill patternType="solid">
        <fgColor rgb="FFBDDBB1"/>
        <bgColor rgb="FFBDDBB1"/>
      </patternFill>
    </fill>
    <fill>
      <patternFill patternType="solid">
        <fgColor rgb="FFB9D2D6"/>
        <bgColor rgb="FFB9D2D6"/>
      </patternFill>
    </fill>
    <fill>
      <patternFill patternType="solid">
        <fgColor rgb="FFFFE8A2"/>
        <bgColor rgb="FFFFE8A2"/>
      </patternFill>
    </fill>
    <fill>
      <patternFill patternType="solid">
        <fgColor rgb="FFF7C490"/>
        <bgColor rgb="FFF7C490"/>
      </patternFill>
    </fill>
    <fill>
      <patternFill patternType="solid">
        <fgColor rgb="FFC0DDB4"/>
        <bgColor rgb="FFC0DDB4"/>
      </patternFill>
    </fill>
    <fill>
      <patternFill patternType="solid">
        <fgColor rgb="FFAFAFAF"/>
        <bgColor rgb="FFAFAFAF"/>
      </patternFill>
    </fill>
    <fill>
      <patternFill patternType="solid">
        <fgColor rgb="FFA8CF98"/>
        <bgColor rgb="FFA8CF98"/>
      </patternFill>
    </fill>
    <fill>
      <patternFill patternType="solid">
        <fgColor rgb="FFD1D6CF"/>
        <bgColor rgb="FFD1D6CF"/>
      </patternFill>
    </fill>
    <fill>
      <patternFill patternType="solid">
        <fgColor rgb="FFA4A4A4"/>
        <bgColor rgb="FFA4A4A4"/>
      </patternFill>
    </fill>
    <fill>
      <patternFill patternType="solid">
        <fgColor rgb="FFE3C3D2"/>
        <bgColor rgb="FFE3C3D2"/>
      </patternFill>
    </fill>
    <fill>
      <patternFill patternType="solid">
        <fgColor rgb="FFA6CD95"/>
        <bgColor rgb="FFA6CD95"/>
      </patternFill>
    </fill>
    <fill>
      <patternFill patternType="solid">
        <fgColor rgb="FFDD7D69"/>
        <bgColor rgb="FFDD7D69"/>
      </patternFill>
    </fill>
    <fill>
      <patternFill patternType="solid">
        <fgColor rgb="FFA8A8A8"/>
        <bgColor rgb="FFA8A8A8"/>
      </patternFill>
    </fill>
    <fill>
      <patternFill patternType="solid">
        <fgColor rgb="FFDF7C7C"/>
        <bgColor rgb="FFDF7C7C"/>
      </patternFill>
    </fill>
    <fill>
      <patternFill patternType="solid">
        <fgColor rgb="FFFBD8B5"/>
        <bgColor rgb="FFFBD8B5"/>
      </patternFill>
    </fill>
    <fill>
      <patternFill patternType="solid">
        <fgColor rgb="FF6F6F6F"/>
        <bgColor rgb="FF6F6F6F"/>
      </patternFill>
    </fill>
    <fill>
      <patternFill patternType="solid">
        <fgColor rgb="FFD3D7D1"/>
        <bgColor rgb="FFD3D7D1"/>
      </patternFill>
    </fill>
    <fill>
      <patternFill patternType="solid">
        <fgColor rgb="FFE68383"/>
        <bgColor rgb="FFE68383"/>
      </patternFill>
    </fill>
    <fill>
      <patternFill patternType="solid">
        <fgColor rgb="FFE6C8D6"/>
        <bgColor rgb="FFE6C8D6"/>
      </patternFill>
    </fill>
    <fill>
      <patternFill patternType="solid">
        <fgColor rgb="FF88BB72"/>
        <bgColor rgb="FF88BB72"/>
      </patternFill>
    </fill>
    <fill>
      <patternFill patternType="solid">
        <fgColor rgb="FFC9C9C9"/>
        <bgColor rgb="FFC9C9C9"/>
      </patternFill>
    </fill>
    <fill>
      <patternFill patternType="solid">
        <fgColor rgb="FF94C280"/>
        <bgColor rgb="FF94C280"/>
      </patternFill>
    </fill>
    <fill>
      <patternFill patternType="solid">
        <fgColor rgb="FFFFEEBA"/>
        <bgColor rgb="FFFFEEBA"/>
      </patternFill>
    </fill>
    <fill>
      <patternFill patternType="solid">
        <fgColor rgb="FFE7943C"/>
        <bgColor rgb="FFE7943C"/>
      </patternFill>
    </fill>
    <fill>
      <patternFill patternType="solid">
        <fgColor rgb="FFA1C890"/>
        <bgColor rgb="FFA1C890"/>
      </patternFill>
    </fill>
    <fill>
      <patternFill patternType="solid">
        <fgColor rgb="FF76B05D"/>
        <bgColor rgb="FF76B05D"/>
      </patternFill>
    </fill>
    <fill>
      <patternFill patternType="solid">
        <fgColor rgb="FF9EC88B"/>
        <bgColor rgb="FF9EC88B"/>
      </patternFill>
    </fill>
    <fill>
      <patternFill patternType="solid">
        <fgColor rgb="FFFFE7A1"/>
        <bgColor rgb="FFFFE7A1"/>
      </patternFill>
    </fill>
    <fill>
      <patternFill patternType="solid">
        <fgColor rgb="FFFBDAB7"/>
        <bgColor rgb="FFFBDAB7"/>
      </patternFill>
    </fill>
    <fill>
      <patternFill patternType="solid">
        <fgColor rgb="FFB8B8B8"/>
        <bgColor rgb="FFB8B8B8"/>
      </patternFill>
    </fill>
    <fill>
      <patternFill patternType="solid">
        <fgColor rgb="FFC7D3C1"/>
        <bgColor rgb="FFC7D3C1"/>
      </patternFill>
    </fill>
    <fill>
      <patternFill patternType="solid">
        <fgColor rgb="FFE6B7AD"/>
        <bgColor rgb="FFE6B7AD"/>
      </patternFill>
    </fill>
    <fill>
      <patternFill patternType="solid">
        <fgColor rgb="FF8F8F8F"/>
        <bgColor rgb="FF8F8F8F"/>
      </patternFill>
    </fill>
    <fill>
      <patternFill patternType="solid">
        <fgColor rgb="FFAAD09A"/>
        <bgColor rgb="FFAAD09A"/>
      </patternFill>
    </fill>
    <fill>
      <patternFill patternType="solid">
        <fgColor rgb="FFC5BBDF"/>
        <bgColor rgb="FFC5BBDF"/>
      </patternFill>
    </fill>
    <fill>
      <patternFill patternType="solid">
        <fgColor rgb="FFB8D9AB"/>
        <bgColor rgb="FFB8D9AB"/>
      </patternFill>
    </fill>
    <fill>
      <patternFill patternType="solid">
        <fgColor rgb="FFFAD872"/>
        <bgColor rgb="FFFAD872"/>
      </patternFill>
    </fill>
    <fill>
      <patternFill patternType="solid">
        <fgColor rgb="FFDD7C68"/>
        <bgColor rgb="FFDD7C68"/>
      </patternFill>
    </fill>
    <fill>
      <patternFill patternType="solid">
        <fgColor rgb="FFDD9B9B"/>
        <bgColor rgb="FFDD9B9B"/>
      </patternFill>
    </fill>
    <fill>
      <patternFill patternType="solid">
        <fgColor rgb="FFBDD0B4"/>
        <bgColor rgb="FFBDD0B4"/>
      </patternFill>
    </fill>
    <fill>
      <patternFill patternType="solid">
        <fgColor rgb="FFBFB3DC"/>
        <bgColor rgb="FFBFB3DC"/>
      </patternFill>
    </fill>
    <fill>
      <patternFill patternType="solid">
        <fgColor rgb="FFD6624B"/>
        <bgColor rgb="FFD6624B"/>
      </patternFill>
    </fill>
    <fill>
      <patternFill patternType="solid">
        <fgColor rgb="FFB1D4A2"/>
        <bgColor rgb="FFB1D4A2"/>
      </patternFill>
    </fill>
    <fill>
      <patternFill patternType="solid">
        <fgColor rgb="FFB2B2B2"/>
        <bgColor rgb="FFB2B2B2"/>
      </patternFill>
    </fill>
    <fill>
      <patternFill patternType="solid">
        <fgColor rgb="FFA899D0"/>
        <bgColor rgb="FFA899D0"/>
      </patternFill>
    </fill>
    <fill>
      <patternFill patternType="solid">
        <fgColor rgb="FF84B86D"/>
        <bgColor rgb="FF84B86D"/>
      </patternFill>
    </fill>
    <fill>
      <patternFill patternType="solid">
        <fgColor rgb="FFF3C53A"/>
        <bgColor rgb="FFF3C53A"/>
      </patternFill>
    </fill>
    <fill>
      <patternFill patternType="solid">
        <fgColor rgb="FFD2553C"/>
        <bgColor rgb="FFD2553C"/>
      </patternFill>
    </fill>
    <fill>
      <patternFill patternType="solid">
        <fgColor rgb="FFDABABA"/>
        <bgColor rgb="FFDABABA"/>
      </patternFill>
    </fill>
    <fill>
      <patternFill patternType="solid">
        <fgColor rgb="FF9AC688"/>
        <bgColor rgb="FF9AC688"/>
      </patternFill>
    </fill>
    <fill>
      <patternFill patternType="solid">
        <fgColor rgb="FFFBDA78"/>
        <bgColor rgb="FFFBDA78"/>
      </patternFill>
    </fill>
    <fill>
      <patternFill patternType="solid">
        <fgColor rgb="FFDF8674"/>
        <bgColor rgb="FFDF8674"/>
      </patternFill>
    </fill>
    <fill>
      <patternFill patternType="solid">
        <fgColor rgb="FF8C8C8C"/>
        <bgColor rgb="FF8C8C8C"/>
      </patternFill>
    </fill>
    <fill>
      <patternFill patternType="solid">
        <fgColor rgb="FFECA1A1"/>
        <bgColor rgb="FFECA1A1"/>
      </patternFill>
    </fill>
    <fill>
      <patternFill patternType="solid">
        <fgColor rgb="FF7EB567"/>
        <bgColor rgb="FF7EB567"/>
      </patternFill>
    </fill>
    <fill>
      <patternFill patternType="solid">
        <fgColor rgb="FFD6D6D6"/>
        <bgColor rgb="FFD6D6D6"/>
      </patternFill>
    </fill>
    <fill>
      <patternFill patternType="solid">
        <fgColor rgb="FFD9D0D0"/>
        <bgColor rgb="FFD9D0D0"/>
      </patternFill>
    </fill>
    <fill>
      <patternFill patternType="solid">
        <fgColor rgb="FF80B668"/>
        <bgColor rgb="FF80B668"/>
      </patternFill>
    </fill>
    <fill>
      <patternFill patternType="solid">
        <fgColor rgb="FFF9D66C"/>
        <bgColor rgb="FFF9D66C"/>
      </patternFill>
    </fill>
    <fill>
      <patternFill patternType="solid">
        <fgColor rgb="FFF5BD84"/>
        <bgColor rgb="FFF5BD84"/>
      </patternFill>
    </fill>
    <fill>
      <patternFill patternType="solid">
        <fgColor rgb="FFD56149"/>
        <bgColor rgb="FFD56149"/>
      </patternFill>
    </fill>
    <fill>
      <patternFill patternType="solid">
        <fgColor rgb="FFE08D7C"/>
        <bgColor rgb="FFE08D7C"/>
      </patternFill>
    </fill>
    <fill>
      <patternFill patternType="solid">
        <fgColor rgb="FFCDD5C9"/>
        <bgColor rgb="FFCDD5C9"/>
      </patternFill>
    </fill>
    <fill>
      <patternFill patternType="solid">
        <fgColor rgb="FFCCD5C8"/>
        <bgColor rgb="FFCCD5C8"/>
      </patternFill>
    </fill>
    <fill>
      <patternFill patternType="solid">
        <fgColor rgb="FFDBB6B6"/>
        <bgColor rgb="FFDBB6B6"/>
      </patternFill>
    </fill>
    <fill>
      <patternFill patternType="solid">
        <fgColor rgb="FFF6CD51"/>
        <bgColor rgb="FFF6CD51"/>
      </patternFill>
    </fill>
    <fill>
      <patternFill patternType="solid">
        <fgColor rgb="FFE2998A"/>
        <bgColor rgb="FFE2998A"/>
      </patternFill>
    </fill>
    <fill>
      <patternFill patternType="solid">
        <fgColor rgb="FFE29C8F"/>
        <bgColor rgb="FFE29C8F"/>
      </patternFill>
    </fill>
    <fill>
      <patternFill patternType="solid">
        <fgColor rgb="FF9E8ECB"/>
        <bgColor rgb="FF9E8ECB"/>
      </patternFill>
    </fill>
    <fill>
      <patternFill patternType="solid">
        <fgColor rgb="FFEFAA63"/>
        <bgColor rgb="FFEFAA63"/>
      </patternFill>
    </fill>
    <fill>
      <patternFill patternType="solid">
        <fgColor rgb="FFDC7864"/>
        <bgColor rgb="FFDC7864"/>
      </patternFill>
    </fill>
    <fill>
      <patternFill patternType="solid">
        <fgColor rgb="FFD09AB5"/>
        <bgColor rgb="FFD09AB5"/>
      </patternFill>
    </fill>
    <fill>
      <patternFill patternType="solid">
        <fgColor rgb="FF87BA70"/>
        <bgColor rgb="FF87BA70"/>
      </patternFill>
    </fill>
    <fill>
      <patternFill patternType="solid">
        <fgColor rgb="FF95C480"/>
        <bgColor rgb="FF95C480"/>
      </patternFill>
    </fill>
    <fill>
      <patternFill patternType="solid">
        <fgColor rgb="FFB1A4D5"/>
        <bgColor rgb="FFB1A4D5"/>
      </patternFill>
    </fill>
    <fill>
      <patternFill patternType="solid">
        <fgColor rgb="FFE99090"/>
        <bgColor rgb="FFE99090"/>
      </patternFill>
    </fill>
    <fill>
      <patternFill patternType="solid">
        <fgColor rgb="FFFFEAAC"/>
        <bgColor rgb="FFFFEAAC"/>
      </patternFill>
    </fill>
    <fill>
      <patternFill patternType="solid">
        <fgColor rgb="FFC1D2B9"/>
        <bgColor rgb="FFC1D2B9"/>
      </patternFill>
    </fill>
    <fill>
      <patternFill patternType="solid">
        <fgColor rgb="FFAFCCA1"/>
        <bgColor rgb="FFAFCCA1"/>
      </patternFill>
    </fill>
    <fill>
      <patternFill patternType="solid">
        <fgColor rgb="FFE6B5AC"/>
        <bgColor rgb="FFE6B5AC"/>
      </patternFill>
    </fill>
    <fill>
      <patternFill patternType="solid">
        <fgColor rgb="FFC8C8C8"/>
        <bgColor rgb="FFC8C8C8"/>
      </patternFill>
    </fill>
    <fill>
      <patternFill patternType="solid">
        <fgColor rgb="FFA8CA98"/>
        <bgColor rgb="FFA8CA98"/>
      </patternFill>
    </fill>
    <fill>
      <patternFill patternType="solid">
        <fgColor rgb="FFD29EB8"/>
        <bgColor rgb="FFD29EB8"/>
      </patternFill>
    </fill>
    <fill>
      <patternFill patternType="solid">
        <fgColor rgb="FFB7CEF6"/>
        <bgColor rgb="FFB7CEF6"/>
      </patternFill>
    </fill>
    <fill>
      <patternFill patternType="solid">
        <fgColor rgb="FFFFF1C5"/>
        <bgColor rgb="FFFFF1C5"/>
      </patternFill>
    </fill>
    <fill>
      <patternFill patternType="solid">
        <fgColor rgb="FFFCE3C9"/>
        <bgColor rgb="FFFCE3C9"/>
      </patternFill>
    </fill>
    <fill>
      <patternFill patternType="solid">
        <fgColor rgb="FFDBAAAA"/>
        <bgColor rgb="FFDBAAAA"/>
      </patternFill>
    </fill>
    <fill>
      <patternFill patternType="solid">
        <fgColor rgb="FFFFE9A5"/>
        <bgColor rgb="FFFFE9A5"/>
      </patternFill>
    </fill>
    <fill>
      <patternFill patternType="solid">
        <fgColor rgb="FFDB7460"/>
        <bgColor rgb="FFDB7460"/>
      </patternFill>
    </fill>
    <fill>
      <patternFill patternType="solid">
        <fgColor rgb="FFDEDEDE"/>
        <bgColor rgb="FFDEDEDE"/>
      </patternFill>
    </fill>
    <fill>
      <patternFill patternType="solid">
        <fgColor rgb="FF79B160"/>
        <bgColor rgb="FF79B160"/>
      </patternFill>
    </fill>
    <fill>
      <patternFill patternType="solid">
        <fgColor rgb="FFCFCFCF"/>
        <bgColor rgb="FFCFCFCF"/>
      </patternFill>
    </fill>
    <fill>
      <patternFill patternType="solid">
        <fgColor rgb="FFC6E0BC"/>
        <bgColor rgb="FFC6E0BC"/>
      </patternFill>
    </fill>
    <fill>
      <patternFill patternType="solid">
        <fgColor rgb="FFDA735E"/>
        <bgColor rgb="FFDA735E"/>
      </patternFill>
    </fill>
    <fill>
      <patternFill patternType="solid">
        <fgColor rgb="FFDE7E7E"/>
        <bgColor rgb="FFDE7E7E"/>
      </patternFill>
    </fill>
    <fill>
      <patternFill patternType="solid">
        <fgColor rgb="FF9DC88B"/>
        <bgColor rgb="FF9DC88B"/>
      </patternFill>
    </fill>
    <fill>
      <patternFill patternType="solid">
        <fgColor rgb="FFFCDE83"/>
        <bgColor rgb="FFFCDE83"/>
      </patternFill>
    </fill>
    <fill>
      <patternFill patternType="solid">
        <fgColor rgb="FFCE462B"/>
        <bgColor rgb="FFCE462B"/>
      </patternFill>
    </fill>
    <fill>
      <patternFill patternType="solid">
        <fgColor rgb="FFD7D7D7"/>
        <bgColor rgb="FFD7D7D7"/>
      </patternFill>
    </fill>
    <fill>
      <patternFill patternType="solid">
        <fgColor rgb="FFDE8383"/>
        <bgColor rgb="FFDE8383"/>
      </patternFill>
    </fill>
    <fill>
      <patternFill patternType="solid">
        <fgColor rgb="FFEA9797"/>
        <bgColor rgb="FFEA9797"/>
      </patternFill>
    </fill>
    <fill>
      <patternFill patternType="solid">
        <fgColor rgb="FFDBACAC"/>
        <bgColor rgb="FFDBACAC"/>
      </patternFill>
    </fill>
    <fill>
      <patternFill patternType="solid">
        <fgColor rgb="FFD04D33"/>
        <bgColor rgb="FFD04D33"/>
      </patternFill>
    </fill>
    <fill>
      <patternFill patternType="solid">
        <fgColor rgb="FF84AEB6"/>
        <bgColor rgb="FF84AEB6"/>
      </patternFill>
    </fill>
    <fill>
      <patternFill patternType="solid">
        <fgColor rgb="FFDCDCDC"/>
        <bgColor rgb="FFDCDCDC"/>
      </patternFill>
    </fill>
    <fill>
      <patternFill patternType="solid">
        <fgColor rgb="FFC2D2BB"/>
        <bgColor rgb="FFC2D2BB"/>
      </patternFill>
    </fill>
    <fill>
      <patternFill patternType="solid">
        <fgColor rgb="FFB8ABD8"/>
        <bgColor rgb="FFB8ABD8"/>
      </patternFill>
    </fill>
    <fill>
      <patternFill patternType="solid">
        <fgColor rgb="FFA3CB91"/>
        <bgColor rgb="FFA3CB91"/>
      </patternFill>
    </fill>
    <fill>
      <patternFill patternType="solid">
        <fgColor rgb="FFFAD76F"/>
        <bgColor rgb="FFFAD76F"/>
      </patternFill>
    </fill>
    <fill>
      <patternFill patternType="solid">
        <fgColor rgb="FFD6654E"/>
        <bgColor rgb="FFD6654E"/>
      </patternFill>
    </fill>
    <fill>
      <patternFill patternType="solid">
        <fgColor rgb="FFCECECE"/>
        <bgColor rgb="FFCECECE"/>
      </patternFill>
    </fill>
    <fill>
      <patternFill patternType="solid">
        <fgColor rgb="FFD4A2BB"/>
        <bgColor rgb="FFD4A2BB"/>
      </patternFill>
    </fill>
    <fill>
      <patternFill patternType="solid">
        <fgColor rgb="FFE3A397"/>
        <bgColor rgb="FFE3A397"/>
      </patternFill>
    </fill>
    <fill>
      <patternFill patternType="solid">
        <fgColor rgb="FFEDA8A8"/>
        <bgColor rgb="FFEDA8A8"/>
      </patternFill>
    </fill>
    <fill>
      <patternFill patternType="solid">
        <fgColor rgb="FF73AE59"/>
        <bgColor rgb="FF73AE59"/>
      </patternFill>
    </fill>
    <fill>
      <patternFill patternType="solid">
        <fgColor rgb="FFD8D8D8"/>
        <bgColor rgb="FFD8D8D8"/>
      </patternFill>
    </fill>
    <fill>
      <patternFill patternType="solid">
        <fgColor rgb="FF8CBD77"/>
        <bgColor rgb="FF8CBD77"/>
      </patternFill>
    </fill>
    <fill>
      <patternFill patternType="solid">
        <fgColor rgb="FFBABABA"/>
        <bgColor rgb="FFBABABA"/>
      </patternFill>
    </fill>
    <fill>
      <patternFill patternType="solid">
        <fgColor rgb="FF9B8BCA"/>
        <bgColor rgb="FF9B8BCA"/>
      </patternFill>
    </fill>
    <fill>
      <patternFill patternType="solid">
        <fgColor rgb="FFABD19B"/>
        <bgColor rgb="FFABD19B"/>
      </patternFill>
    </fill>
    <fill>
      <patternFill patternType="solid">
        <fgColor rgb="FFDE8270"/>
        <bgColor rgb="FFDE8270"/>
      </patternFill>
    </fill>
    <fill>
      <patternFill patternType="solid">
        <fgColor rgb="FFDABFBF"/>
        <bgColor rgb="FFDABFBF"/>
      </patternFill>
    </fill>
    <fill>
      <patternFill patternType="solid">
        <fgColor rgb="FFC98BAB"/>
        <bgColor rgb="FFC98BAB"/>
      </patternFill>
    </fill>
    <fill>
      <patternFill patternType="solid">
        <fgColor rgb="FF8FB6BD"/>
        <bgColor rgb="FF8FB6BD"/>
      </patternFill>
    </fill>
    <fill>
      <patternFill patternType="solid">
        <fgColor rgb="FFD35941"/>
        <bgColor rgb="FFD35941"/>
      </patternFill>
    </fill>
    <fill>
      <patternFill patternType="solid">
        <fgColor rgb="FFCDCDCD"/>
        <bgColor rgb="FFCDCDCD"/>
      </patternFill>
    </fill>
    <fill>
      <patternFill patternType="solid">
        <fgColor rgb="FFAEA0D3"/>
        <bgColor rgb="FFAEA0D3"/>
      </patternFill>
    </fill>
    <fill>
      <patternFill patternType="solid">
        <fgColor rgb="FF6CA951"/>
        <bgColor rgb="FF6CA951"/>
      </patternFill>
    </fill>
    <fill>
      <patternFill patternType="solid">
        <fgColor rgb="FFD7D8D7"/>
        <bgColor rgb="FFD7D8D7"/>
      </patternFill>
    </fill>
    <fill>
      <patternFill patternType="solid">
        <fgColor rgb="FFC2C2C2"/>
        <bgColor rgb="FFC2C2C2"/>
      </patternFill>
    </fill>
    <fill>
      <patternFill patternType="solid">
        <fgColor rgb="FFC7D3C2"/>
        <bgColor rgb="FFC7D3C2"/>
      </patternFill>
    </fill>
    <fill>
      <patternFill patternType="solid">
        <fgColor rgb="FFBEDCB2"/>
        <bgColor rgb="FFBEDCB2"/>
      </patternFill>
    </fill>
    <fill>
      <patternFill patternType="solid">
        <fgColor rgb="FFF0AF6B"/>
        <bgColor rgb="FFF0AF6B"/>
      </patternFill>
    </fill>
    <fill>
      <patternFill patternType="solid">
        <fgColor rgb="FFD2563D"/>
        <bgColor rgb="FFD2563D"/>
      </patternFill>
    </fill>
    <fill>
      <patternFill patternType="solid">
        <fgColor rgb="FF74A3AC"/>
        <bgColor rgb="FF74A3AC"/>
      </patternFill>
    </fill>
    <fill>
      <patternFill patternType="solid">
        <fgColor rgb="FFFEE18D"/>
        <bgColor rgb="FFFEE18D"/>
      </patternFill>
    </fill>
    <fill>
      <patternFill patternType="solid">
        <fgColor rgb="FFDF8776"/>
        <bgColor rgb="FFDF8776"/>
      </patternFill>
    </fill>
    <fill>
      <patternFill patternType="solid">
        <fgColor rgb="FF797979"/>
        <bgColor rgb="FF797979"/>
      </patternFill>
    </fill>
    <fill>
      <patternFill patternType="solid">
        <fgColor rgb="FFD2D6CF"/>
        <bgColor rgb="FFD2D6CF"/>
      </patternFill>
    </fill>
    <fill>
      <patternFill patternType="solid">
        <fgColor rgb="FF8FBF7A"/>
        <bgColor rgb="FF8FBF7A"/>
      </patternFill>
    </fill>
    <fill>
      <patternFill patternType="solid">
        <fgColor rgb="FFCF492E"/>
        <bgColor rgb="FFCF492E"/>
      </patternFill>
    </fill>
    <fill>
      <patternFill patternType="solid">
        <fgColor rgb="FFDBB0B0"/>
        <bgColor rgb="FFDBB0B0"/>
      </patternFill>
    </fill>
    <fill>
      <patternFill patternType="solid">
        <fgColor rgb="FF95C381"/>
        <bgColor rgb="FF95C381"/>
      </patternFill>
    </fill>
    <fill>
      <patternFill patternType="solid">
        <fgColor rgb="FFDAC0C0"/>
        <bgColor rgb="FFDAC0C0"/>
      </patternFill>
    </fill>
    <fill>
      <patternFill patternType="solid">
        <fgColor rgb="FFDF8B7A"/>
        <bgColor rgb="FFDF8B7A"/>
      </patternFill>
    </fill>
    <fill>
      <patternFill patternType="solid">
        <fgColor rgb="FFF2B677"/>
        <bgColor rgb="FFF2B677"/>
      </patternFill>
    </fill>
    <fill>
      <patternFill patternType="solid">
        <fgColor rgb="FFDC7965"/>
        <bgColor rgb="FFDC7965"/>
      </patternFill>
    </fill>
    <fill>
      <patternFill patternType="solid">
        <fgColor rgb="FFBBBBBB"/>
        <bgColor rgb="FFBBBBBB"/>
      </patternFill>
    </fill>
    <fill>
      <patternFill patternType="solid">
        <fgColor rgb="FFCADCE0"/>
        <bgColor rgb="FFCADCE0"/>
      </patternFill>
    </fill>
    <fill>
      <patternFill patternType="solid">
        <fgColor rgb="FFDF7A7A"/>
        <bgColor rgb="FFDF7A7A"/>
      </patternFill>
    </fill>
    <fill>
      <patternFill patternType="solid">
        <fgColor rgb="FFDC9A9A"/>
        <bgColor rgb="FFDC9A9A"/>
      </patternFill>
    </fill>
    <fill>
      <patternFill patternType="solid">
        <fgColor rgb="FFD9CECE"/>
        <bgColor rgb="FFD9CECE"/>
      </patternFill>
    </fill>
    <fill>
      <patternFill patternType="solid">
        <fgColor rgb="FF709DE6"/>
        <bgColor rgb="FF709DE6"/>
      </patternFill>
    </fill>
    <fill>
      <patternFill patternType="solid">
        <fgColor rgb="FFD7A9BF"/>
        <bgColor rgb="FFD7A9BF"/>
      </patternFill>
    </fill>
    <fill>
      <patternFill patternType="solid">
        <fgColor rgb="FFE99191"/>
        <bgColor rgb="FFE99191"/>
      </patternFill>
    </fill>
    <fill>
      <patternFill patternType="solid">
        <fgColor rgb="FF848484"/>
        <bgColor rgb="FF848484"/>
      </patternFill>
    </fill>
    <fill>
      <patternFill patternType="solid">
        <fgColor rgb="FFFFE69A"/>
        <bgColor rgb="FFFFE69A"/>
      </patternFill>
    </fill>
    <fill>
      <patternFill patternType="solid">
        <fgColor rgb="FFD76750"/>
        <bgColor rgb="FFD76750"/>
      </patternFill>
    </fill>
    <fill>
      <patternFill patternType="solid">
        <fgColor rgb="FF7AB262"/>
        <bgColor rgb="FF7AB262"/>
      </patternFill>
    </fill>
    <fill>
      <patternFill patternType="solid">
        <fgColor rgb="FFDA715C"/>
        <bgColor rgb="FFDA715C"/>
      </patternFill>
    </fill>
    <fill>
      <patternFill patternType="solid">
        <fgColor rgb="FF98C683"/>
        <bgColor rgb="FF98C683"/>
      </patternFill>
    </fill>
    <fill>
      <patternFill patternType="solid">
        <fgColor rgb="FFC785A7"/>
        <bgColor rgb="FFC785A7"/>
      </patternFill>
    </fill>
    <fill>
      <patternFill patternType="solid">
        <fgColor rgb="FFA191CD"/>
        <bgColor rgb="FFA191CD"/>
      </patternFill>
    </fill>
    <fill>
      <patternFill patternType="solid">
        <fgColor rgb="FF93B9C0"/>
        <bgColor rgb="FF93B9C0"/>
      </patternFill>
    </fill>
    <fill>
      <patternFill patternType="solid">
        <fgColor rgb="FFFFE7A0"/>
        <bgColor rgb="FFFFE7A0"/>
      </patternFill>
    </fill>
    <fill>
      <patternFill patternType="solid">
        <fgColor rgb="FFC4D3BE"/>
        <bgColor rgb="FFC4D3BE"/>
      </patternFill>
    </fill>
    <fill>
      <patternFill patternType="solid">
        <fgColor rgb="FFE37272"/>
        <bgColor rgb="FFE37272"/>
      </patternFill>
    </fill>
    <fill>
      <patternFill patternType="solid">
        <fgColor rgb="FFD5D5D5"/>
        <bgColor rgb="FFD5D5D5"/>
      </patternFill>
    </fill>
    <fill>
      <patternFill patternType="solid">
        <fgColor rgb="FF98C585"/>
        <bgColor rgb="FF98C585"/>
      </patternFill>
    </fill>
    <fill>
      <patternFill patternType="solid">
        <fgColor rgb="FFE57D7D"/>
        <bgColor rgb="FFE57D7D"/>
      </patternFill>
    </fill>
    <fill>
      <patternFill patternType="solid">
        <fgColor rgb="FFF7D15D"/>
        <bgColor rgb="FFF7D15D"/>
      </patternFill>
    </fill>
    <fill>
      <patternFill patternType="solid">
        <fgColor rgb="FF9F9F9F"/>
        <bgColor rgb="FF9F9F9F"/>
      </patternFill>
    </fill>
    <fill>
      <patternFill patternType="solid">
        <fgColor rgb="FFDABCBC"/>
        <bgColor rgb="FFDABCBC"/>
      </patternFill>
    </fill>
    <fill>
      <patternFill patternType="solid">
        <fgColor rgb="FF4780DB"/>
        <bgColor rgb="FF4780DB"/>
      </patternFill>
    </fill>
    <fill>
      <patternFill patternType="solid">
        <fgColor rgb="FFF4C844"/>
        <bgColor rgb="FFF4C844"/>
      </patternFill>
    </fill>
    <fill>
      <patternFill patternType="solid">
        <fgColor rgb="FFFFF1C7"/>
        <bgColor rgb="FFFFF1C7"/>
      </patternFill>
    </fill>
    <fill>
      <patternFill patternType="solid">
        <fgColor rgb="FFE09080"/>
        <bgColor rgb="FFE09080"/>
      </patternFill>
    </fill>
    <fill>
      <patternFill patternType="solid">
        <fgColor rgb="FFD2D7D0"/>
        <bgColor rgb="FFD2D7D0"/>
      </patternFill>
    </fill>
    <fill>
      <patternFill patternType="solid">
        <fgColor rgb="FFFFEAAD"/>
        <bgColor rgb="FFFFEAAD"/>
      </patternFill>
    </fill>
    <fill>
      <patternFill patternType="solid">
        <fgColor rgb="FFDE8472"/>
        <bgColor rgb="FFDE8472"/>
      </patternFill>
    </fill>
    <fill>
      <patternFill patternType="solid">
        <fgColor rgb="FFDD8B8B"/>
        <bgColor rgb="FFDD8B8B"/>
      </patternFill>
    </fill>
    <fill>
      <patternFill patternType="solid">
        <fgColor rgb="FFEA9595"/>
        <bgColor rgb="FFEA9595"/>
      </patternFill>
    </fill>
    <fill>
      <patternFill patternType="solid">
        <fgColor rgb="FFDB7661"/>
        <bgColor rgb="FFDB7661"/>
      </patternFill>
    </fill>
    <fill>
      <patternFill patternType="solid">
        <fgColor rgb="FFEDEDED"/>
        <bgColor rgb="FFEDEDED"/>
      </patternFill>
    </fill>
    <fill>
      <patternFill patternType="solid">
        <fgColor rgb="FFC5D3BE"/>
        <bgColor rgb="FFC5D3BE"/>
      </patternFill>
    </fill>
    <fill>
      <patternFill patternType="solid">
        <fgColor rgb="FFBADAAD"/>
        <bgColor rgb="FFBADAAD"/>
      </patternFill>
    </fill>
    <fill>
      <patternFill patternType="solid">
        <fgColor rgb="FFDABEBE"/>
        <bgColor rgb="FFDABEBE"/>
      </patternFill>
    </fill>
    <fill>
      <patternFill patternType="solid">
        <fgColor rgb="FFDF8978"/>
        <bgColor rgb="FFDF8978"/>
      </patternFill>
    </fill>
    <fill>
      <patternFill patternType="solid">
        <fgColor rgb="FFE6E6E6"/>
        <bgColor rgb="FFE6E6E6"/>
      </patternFill>
    </fill>
    <fill>
      <patternFill patternType="solid">
        <fgColor rgb="FFFEE392"/>
        <bgColor rgb="FFFEE392"/>
      </patternFill>
    </fill>
    <fill>
      <patternFill patternType="solid">
        <fgColor rgb="FFCCD5C7"/>
        <bgColor rgb="FFCCD5C7"/>
      </patternFill>
    </fill>
    <fill>
      <patternFill patternType="solid">
        <fgColor rgb="FFC3D2BC"/>
        <bgColor rgb="FFC3D2BC"/>
      </patternFill>
    </fill>
    <fill>
      <patternFill patternType="solid">
        <fgColor rgb="FFECECEC"/>
        <bgColor rgb="FFECECEC"/>
      </patternFill>
    </fill>
    <fill>
      <patternFill patternType="solid">
        <fgColor rgb="FFD9D6D6"/>
        <bgColor rgb="FFD9D6D6"/>
      </patternFill>
    </fill>
    <fill>
      <patternFill patternType="solid">
        <fgColor rgb="FF9CC689"/>
        <bgColor rgb="FF9CC689"/>
      </patternFill>
    </fill>
    <fill>
      <patternFill patternType="solid">
        <fgColor rgb="FFA9CF99"/>
        <bgColor rgb="FFA9CF99"/>
      </patternFill>
    </fill>
    <fill>
      <patternFill patternType="solid">
        <fgColor rgb="FFBDD4D8"/>
        <bgColor rgb="FFBDD4D8"/>
      </patternFill>
    </fill>
    <fill>
      <patternFill patternType="solid">
        <fgColor rgb="FFDB7762"/>
        <bgColor rgb="FFDB7762"/>
      </patternFill>
    </fill>
    <fill>
      <patternFill patternType="solid">
        <fgColor rgb="FFDCA6A6"/>
        <bgColor rgb="FFDCA6A6"/>
      </patternFill>
    </fill>
    <fill>
      <patternFill patternType="solid">
        <fgColor rgb="FFD9ADC2"/>
        <bgColor rgb="FFD9ADC2"/>
      </patternFill>
    </fill>
    <fill>
      <patternFill patternType="solid">
        <fgColor rgb="FFFFEEBB"/>
        <bgColor rgb="FFFFEEBB"/>
      </patternFill>
    </fill>
    <fill>
      <patternFill patternType="solid">
        <fgColor rgb="FFC6D3C0"/>
        <bgColor rgb="FFC6D3C0"/>
      </patternFill>
    </fill>
    <fill>
      <patternFill patternType="solid">
        <fgColor rgb="FFBCD0B2"/>
        <bgColor rgb="FFBCD0B2"/>
      </patternFill>
    </fill>
    <fill>
      <patternFill patternType="solid">
        <fgColor rgb="FF70AC56"/>
        <bgColor rgb="FF70AC56"/>
      </patternFill>
    </fill>
    <fill>
      <patternFill patternType="solid">
        <fgColor rgb="FFB7CEAC"/>
        <bgColor rgb="FFB7CEAC"/>
      </patternFill>
    </fill>
    <fill>
      <patternFill patternType="solid">
        <fgColor rgb="FFD86B55"/>
        <bgColor rgb="FFD86B55"/>
      </patternFill>
    </fill>
    <fill>
      <patternFill patternType="solid">
        <fgColor rgb="FF81ADB4"/>
        <bgColor rgb="FF81ADB4"/>
      </patternFill>
    </fill>
    <fill>
      <patternFill patternType="solid">
        <fgColor rgb="FFDB745F"/>
        <bgColor rgb="FFDB745F"/>
      </patternFill>
    </fill>
    <fill>
      <patternFill patternType="solid">
        <fgColor rgb="FFDACFCF"/>
        <bgColor rgb="FFDACFCF"/>
      </patternFill>
    </fill>
    <fill>
      <patternFill patternType="solid">
        <fgColor rgb="FFCAD4C6"/>
        <bgColor rgb="FFCAD4C6"/>
      </patternFill>
    </fill>
    <fill>
      <patternFill patternType="solid">
        <fgColor rgb="FFD6A8BE"/>
        <bgColor rgb="FFD6A8BE"/>
      </patternFill>
    </fill>
    <fill>
      <patternFill patternType="solid">
        <fgColor rgb="FFF1BABA"/>
        <bgColor rgb="FFF1BABA"/>
      </patternFill>
    </fill>
    <fill>
      <patternFill patternType="solid">
        <fgColor rgb="FFA8C8CC"/>
        <bgColor rgb="FFA8C8CC"/>
      </patternFill>
    </fill>
    <fill>
      <patternFill patternType="solid">
        <fgColor rgb="FFBFD4F7"/>
        <bgColor rgb="FFBFD4F7"/>
      </patternFill>
    </fill>
    <fill>
      <patternFill patternType="solid">
        <fgColor rgb="FFFFEEB9"/>
        <bgColor rgb="FFFFEEB9"/>
      </patternFill>
    </fill>
    <fill>
      <patternFill patternType="solid">
        <fgColor rgb="FFFACFA3"/>
        <bgColor rgb="FFFACFA3"/>
      </patternFill>
    </fill>
    <fill>
      <patternFill patternType="solid">
        <fgColor rgb="FFE09181"/>
        <bgColor rgb="FFE09181"/>
      </patternFill>
    </fill>
    <fill>
      <patternFill patternType="solid">
        <fgColor rgb="FFEBEBEB"/>
        <bgColor rgb="FFEBEBEB"/>
      </patternFill>
    </fill>
    <fill>
      <patternFill patternType="solid">
        <fgColor rgb="FF6A99E5"/>
        <bgColor rgb="FF6A99E5"/>
      </patternFill>
    </fill>
    <fill>
      <patternFill patternType="solid">
        <fgColor rgb="FF6E9BE5"/>
        <bgColor rgb="FF6E9BE5"/>
      </patternFill>
    </fill>
    <fill>
      <patternFill patternType="solid">
        <fgColor rgb="FFDCB5B5"/>
        <bgColor rgb="FFDCB5B5"/>
      </patternFill>
    </fill>
    <fill>
      <patternFill patternType="solid">
        <fgColor rgb="FFE06969"/>
        <bgColor rgb="FFE06969"/>
      </patternFill>
    </fill>
    <fill>
      <patternFill patternType="solid">
        <fgColor rgb="FFC2B8DE"/>
        <bgColor rgb="FFC2B8DE"/>
      </patternFill>
    </fill>
    <fill>
      <patternFill patternType="solid">
        <fgColor rgb="FFCCE3C3"/>
        <bgColor rgb="FFCCE3C3"/>
      </patternFill>
    </fill>
    <fill>
      <patternFill patternType="solid">
        <fgColor rgb="FFA9C8CD"/>
        <bgColor rgb="FFA9C8CD"/>
      </patternFill>
    </fill>
    <fill>
      <patternFill patternType="solid">
        <fgColor rgb="FFFFF0C2"/>
        <bgColor rgb="FFFFF0C2"/>
      </patternFill>
    </fill>
    <fill>
      <patternFill patternType="solid">
        <fgColor rgb="FFCAD4C5"/>
        <bgColor rgb="FFCAD4C5"/>
      </patternFill>
    </fill>
    <fill>
      <patternFill patternType="solid">
        <fgColor rgb="FF88B1B9"/>
        <bgColor rgb="FF88B1B9"/>
      </patternFill>
    </fill>
    <fill>
      <patternFill patternType="solid">
        <fgColor rgb="FFE2E2E2"/>
        <bgColor rgb="FFE2E2E2"/>
      </patternFill>
    </fill>
    <fill>
      <patternFill patternType="solid">
        <fgColor rgb="FFE8E8E8"/>
        <bgColor rgb="FFE8E8E8"/>
      </patternFill>
    </fill>
    <fill>
      <patternFill patternType="solid">
        <fgColor rgb="FFBDDBB0"/>
        <bgColor rgb="FFBDDBB0"/>
      </patternFill>
    </fill>
    <fill>
      <patternFill patternType="solid">
        <fgColor rgb="FFDAC1C1"/>
        <bgColor rgb="FFDAC1C1"/>
      </patternFill>
    </fill>
    <fill>
      <patternFill patternType="solid">
        <fgColor rgb="FFDAAFC4"/>
        <bgColor rgb="FFDAAFC4"/>
      </patternFill>
    </fill>
    <fill>
      <patternFill patternType="solid">
        <fgColor rgb="FFFFF0C5"/>
        <bgColor rgb="FFFFF0C5"/>
      </patternFill>
    </fill>
    <fill>
      <patternFill patternType="solid">
        <fgColor rgb="FFFFEBB0"/>
        <bgColor rgb="FFFFEBB0"/>
      </patternFill>
    </fill>
    <fill>
      <patternFill patternType="solid">
        <fgColor rgb="FFB4B4B4"/>
        <bgColor rgb="FFB4B4B4"/>
      </patternFill>
    </fill>
    <fill>
      <patternFill patternType="solid">
        <fgColor rgb="FFBACFB1"/>
        <bgColor rgb="FFBACFB1"/>
      </patternFill>
    </fill>
    <fill>
      <patternFill patternType="solid">
        <fgColor rgb="FFFFE69D"/>
        <bgColor rgb="FFFFE69D"/>
      </patternFill>
    </fill>
    <fill>
      <patternFill patternType="solid">
        <fgColor rgb="FFE19586"/>
        <bgColor rgb="FFE19586"/>
      </patternFill>
    </fill>
    <fill>
      <patternFill patternType="solid">
        <fgColor rgb="FFBCD0B4"/>
        <bgColor rgb="FFBCD0B4"/>
      </patternFill>
    </fill>
    <fill>
      <patternFill patternType="solid">
        <fgColor rgb="FFBBDAAE"/>
        <bgColor rgb="FFBBDAAE"/>
      </patternFill>
    </fill>
    <fill>
      <patternFill patternType="solid">
        <fgColor rgb="FFEEEEEE"/>
        <bgColor rgb="FFEEEEEE"/>
      </patternFill>
    </fill>
    <fill>
      <patternFill patternType="solid">
        <fgColor rgb="FFC581A4"/>
        <bgColor rgb="FFC581A4"/>
      </patternFill>
    </fill>
    <fill>
      <patternFill patternType="solid">
        <fgColor rgb="FFF2B475"/>
        <bgColor rgb="FFF2B475"/>
      </patternFill>
    </fill>
    <fill>
      <patternFill patternType="solid">
        <fgColor rgb="FF858585"/>
        <bgColor rgb="FF858585"/>
      </patternFill>
    </fill>
    <fill>
      <patternFill patternType="solid">
        <fgColor rgb="FFF5CA49"/>
        <bgColor rgb="FFF5CA49"/>
      </patternFill>
    </fill>
    <fill>
      <patternFill patternType="solid">
        <fgColor rgb="FF95BBC1"/>
        <bgColor rgb="FF95BBC1"/>
      </patternFill>
    </fill>
    <fill>
      <patternFill patternType="solid">
        <fgColor rgb="FFFFEAAA"/>
        <bgColor rgb="FFFFEAAA"/>
      </patternFill>
    </fill>
    <fill>
      <patternFill patternType="solid">
        <fgColor rgb="FFD9D2D2"/>
        <bgColor rgb="FFD9D2D2"/>
      </patternFill>
    </fill>
    <fill>
      <patternFill patternType="solid">
        <fgColor rgb="FFBCD0B3"/>
        <bgColor rgb="FFBCD0B3"/>
      </patternFill>
    </fill>
    <fill>
      <patternFill patternType="solid">
        <fgColor rgb="FFFFE394"/>
        <bgColor rgb="FFFFE394"/>
      </patternFill>
    </fill>
    <fill>
      <patternFill patternType="solid">
        <fgColor rgb="FF9FC88D"/>
        <bgColor rgb="FF9FC88D"/>
      </patternFill>
    </fill>
    <fill>
      <patternFill patternType="solid">
        <fgColor rgb="FFB5CEAA"/>
        <bgColor rgb="FFB5CEAA"/>
      </patternFill>
    </fill>
    <fill>
      <patternFill patternType="solid">
        <fgColor rgb="FFDCB3C7"/>
        <bgColor rgb="FFDCB3C7"/>
      </patternFill>
    </fill>
    <fill>
      <patternFill patternType="solid">
        <fgColor rgb="FFC3DEB8"/>
        <bgColor rgb="FFC3DEB8"/>
      </patternFill>
    </fill>
    <fill>
      <patternFill patternType="solid">
        <fgColor rgb="FFFFEFBD"/>
        <bgColor rgb="FFFFEFBD"/>
      </patternFill>
    </fill>
    <fill>
      <patternFill patternType="solid">
        <fgColor rgb="FFE99A47"/>
        <bgColor rgb="FFE99A47"/>
      </patternFill>
    </fill>
    <fill>
      <patternFill patternType="solid">
        <fgColor rgb="FFD9CFCF"/>
        <bgColor rgb="FFD9CFCF"/>
      </patternFill>
    </fill>
    <fill>
      <patternFill patternType="solid">
        <fgColor rgb="FFFDE088"/>
        <bgColor rgb="FFFDE088"/>
      </patternFill>
    </fill>
    <fill>
      <patternFill patternType="solid">
        <fgColor rgb="FFFACC9E"/>
        <bgColor rgb="FFFACC9E"/>
      </patternFill>
    </fill>
    <fill>
      <patternFill patternType="solid">
        <fgColor rgb="FFB8D8AA"/>
        <bgColor rgb="FFB8D8AA"/>
      </patternFill>
    </fill>
    <fill>
      <patternFill patternType="solid">
        <fgColor rgb="FFF3C5C5"/>
        <bgColor rgb="FFF3C5C5"/>
      </patternFill>
    </fill>
    <fill>
      <patternFill patternType="solid">
        <fgColor rgb="FFDB7560"/>
        <bgColor rgb="FFDB7560"/>
      </patternFill>
    </fill>
    <fill>
      <patternFill patternType="solid">
        <fgColor rgb="FF9BC789"/>
        <bgColor rgb="FF9BC789"/>
      </patternFill>
    </fill>
    <fill>
      <patternFill patternType="solid">
        <fgColor rgb="FFDDB6C8"/>
        <bgColor rgb="FFDDB6C8"/>
      </patternFill>
    </fill>
    <fill>
      <patternFill patternType="solid">
        <fgColor rgb="FFE08E7E"/>
        <bgColor rgb="FFE08E7E"/>
      </patternFill>
    </fill>
    <fill>
      <patternFill patternType="solid">
        <fgColor rgb="FFC4C4C4"/>
        <bgColor rgb="FFC4C4C4"/>
      </patternFill>
    </fill>
    <fill>
      <patternFill patternType="solid">
        <fgColor rgb="FFDAC9C9"/>
        <bgColor rgb="FFDAC9C9"/>
      </patternFill>
    </fill>
    <fill>
      <patternFill patternType="solid">
        <fgColor rgb="FFC887A8"/>
        <bgColor rgb="FFC887A8"/>
      </patternFill>
    </fill>
    <fill>
      <patternFill patternType="solid">
        <fgColor rgb="FFDD9090"/>
        <bgColor rgb="FFDD9090"/>
      </patternFill>
    </fill>
    <fill>
      <patternFill patternType="solid">
        <fgColor rgb="FFEDA6A6"/>
        <bgColor rgb="FFEDA6A6"/>
      </patternFill>
    </fill>
    <fill>
      <patternFill patternType="solid">
        <fgColor rgb="FF92C17D"/>
        <bgColor rgb="FF92C17D"/>
      </patternFill>
    </fill>
    <fill>
      <patternFill patternType="solid">
        <fgColor rgb="FF6799A4"/>
        <bgColor rgb="FF6799A4"/>
      </patternFill>
    </fill>
    <fill>
      <patternFill patternType="solid">
        <fgColor rgb="FFFBD8B4"/>
        <bgColor rgb="FFFBD8B4"/>
      </patternFill>
    </fill>
    <fill>
      <patternFill patternType="solid">
        <fgColor rgb="FFC0B5DC"/>
        <bgColor rgb="FFC0B5DC"/>
      </patternFill>
    </fill>
    <fill>
      <patternFill patternType="solid">
        <fgColor rgb="FFB9D9AB"/>
        <bgColor rgb="FFB9D9AB"/>
      </patternFill>
    </fill>
    <fill>
      <patternFill patternType="solid">
        <fgColor rgb="FFC0DDB5"/>
        <bgColor rgb="FFC0DDB5"/>
      </patternFill>
    </fill>
    <fill>
      <patternFill patternType="solid">
        <fgColor rgb="FFFDDF85"/>
        <bgColor rgb="FFFDDF85"/>
      </patternFill>
    </fill>
    <fill>
      <patternFill patternType="solid">
        <fgColor rgb="FFDEB8CA"/>
        <bgColor rgb="FFDEB8CA"/>
      </patternFill>
    </fill>
    <fill>
      <patternFill patternType="solid">
        <fgColor rgb="FFD1533A"/>
        <bgColor rgb="FFD1533A"/>
      </patternFill>
    </fill>
    <fill>
      <patternFill patternType="solid">
        <fgColor rgb="FFC3D2BD"/>
        <bgColor rgb="FFC3D2BD"/>
      </patternFill>
    </fill>
    <fill>
      <patternFill patternType="solid">
        <fgColor rgb="FFD19DB7"/>
        <bgColor rgb="FFD19DB7"/>
      </patternFill>
    </fill>
    <fill>
      <patternFill patternType="solid">
        <fgColor rgb="FFC5E0BB"/>
        <bgColor rgb="FFC5E0BB"/>
      </patternFill>
    </fill>
    <fill>
      <patternFill patternType="solid">
        <fgColor rgb="FFC5BADF"/>
        <bgColor rgb="FFC5BADF"/>
      </patternFill>
    </fill>
    <fill>
      <patternFill patternType="solid">
        <fgColor rgb="FFFACDA0"/>
        <bgColor rgb="FFFACDA0"/>
      </patternFill>
    </fill>
    <fill>
      <patternFill patternType="solid">
        <fgColor rgb="FF9BC688"/>
        <bgColor rgb="FF9BC688"/>
      </patternFill>
    </fill>
    <fill>
      <patternFill patternType="solid">
        <fgColor rgb="FFCEC5E4"/>
        <bgColor rgb="FFCEC5E4"/>
      </patternFill>
    </fill>
    <fill>
      <patternFill patternType="solid">
        <fgColor rgb="FFFACEA2"/>
        <bgColor rgb="FFFACEA2"/>
      </patternFill>
    </fill>
    <fill>
      <patternFill patternType="solid">
        <fgColor rgb="FFD86953"/>
        <bgColor rgb="FFD86953"/>
      </patternFill>
    </fill>
    <fill>
      <patternFill patternType="solid">
        <fgColor rgb="FFDCB1B1"/>
        <bgColor rgb="FFDCB1B1"/>
      </patternFill>
    </fill>
    <fill>
      <patternFill patternType="solid">
        <fgColor rgb="FFDCA9A9"/>
        <bgColor rgb="FFDCA9A9"/>
      </patternFill>
    </fill>
    <fill>
      <patternFill patternType="solid">
        <fgColor rgb="FFD099B4"/>
        <bgColor rgb="FFD099B4"/>
      </patternFill>
    </fill>
    <fill>
      <patternFill patternType="solid">
        <fgColor rgb="FFC3B9DE"/>
        <bgColor rgb="FFC3B9DE"/>
      </patternFill>
    </fill>
    <fill>
      <patternFill patternType="solid">
        <fgColor rgb="FFF8D260"/>
        <bgColor rgb="FFF8D260"/>
      </patternFill>
    </fill>
    <fill>
      <patternFill patternType="solid">
        <fgColor rgb="FFFACD9E"/>
        <bgColor rgb="FFFACD9E"/>
      </patternFill>
    </fill>
    <fill>
      <patternFill patternType="solid">
        <fgColor rgb="FFABABAB"/>
        <bgColor rgb="FFABABAB"/>
      </patternFill>
    </fill>
    <fill>
      <patternFill patternType="solid">
        <fgColor rgb="FFD19BB6"/>
        <bgColor rgb="FFD19BB6"/>
      </patternFill>
    </fill>
    <fill>
      <patternFill patternType="solid">
        <fgColor rgb="FFFBDA77"/>
        <bgColor rgb="FFFBDA77"/>
      </patternFill>
    </fill>
    <fill>
      <patternFill patternType="solid">
        <fgColor rgb="FFD3A1BA"/>
        <bgColor rgb="FFD3A1BA"/>
      </patternFill>
    </fill>
    <fill>
      <patternFill patternType="solid">
        <fgColor rgb="FFB3D5A5"/>
        <bgColor rgb="FFB3D5A5"/>
      </patternFill>
    </fill>
    <fill>
      <patternFill patternType="solid">
        <fgColor rgb="FFF1B372"/>
        <bgColor rgb="FFF1B372"/>
      </patternFill>
    </fill>
    <fill>
      <patternFill patternType="solid">
        <fgColor rgb="FFC1D1B9"/>
        <bgColor rgb="FFC1D1B9"/>
      </patternFill>
    </fill>
    <fill>
      <patternFill patternType="solid">
        <fgColor rgb="FFE29B8C"/>
        <bgColor rgb="FFE29B8C"/>
      </patternFill>
    </fill>
    <fill>
      <patternFill patternType="solid">
        <fgColor rgb="FFE5ACA1"/>
        <bgColor rgb="FFE5ACA1"/>
      </patternFill>
    </fill>
    <fill>
      <patternFill patternType="solid">
        <fgColor rgb="FFDCA4A4"/>
        <bgColor rgb="FFDCA4A4"/>
      </patternFill>
    </fill>
    <fill>
      <patternFill patternType="solid">
        <fgColor rgb="FF9F8FCC"/>
        <bgColor rgb="FF9F8FCC"/>
      </patternFill>
    </fill>
    <fill>
      <patternFill patternType="solid">
        <fgColor rgb="FF96C483"/>
        <bgColor rgb="FF96C483"/>
      </patternFill>
    </fill>
    <fill>
      <patternFill patternType="solid">
        <fgColor rgb="FFF5BF87"/>
        <bgColor rgb="FFF5BF87"/>
      </patternFill>
    </fill>
    <fill>
      <patternFill patternType="solid">
        <fgColor rgb="FFDAB9B9"/>
        <bgColor rgb="FFDAB9B9"/>
      </patternFill>
    </fill>
    <fill>
      <patternFill patternType="solid">
        <fgColor rgb="FFD6D8D5"/>
        <bgColor rgb="FFD6D8D5"/>
      </patternFill>
    </fill>
    <fill>
      <patternFill patternType="solid">
        <fgColor rgb="FFABD09B"/>
        <bgColor rgb="FFABD09B"/>
      </patternFill>
    </fill>
    <fill>
      <patternFill patternType="solid">
        <fgColor rgb="FFC1D1BA"/>
        <bgColor rgb="FFC1D1BA"/>
      </patternFill>
    </fill>
    <fill>
      <patternFill patternType="solid">
        <fgColor rgb="FFCBE3C2"/>
        <bgColor rgb="FFCBE3C2"/>
      </patternFill>
    </fill>
    <fill>
      <patternFill patternType="solid">
        <fgColor rgb="FFFAD3AA"/>
        <bgColor rgb="FFFAD3AA"/>
      </patternFill>
    </fill>
    <fill>
      <patternFill patternType="solid">
        <fgColor rgb="FFB8CFAE"/>
        <bgColor rgb="FFB8CFAE"/>
      </patternFill>
    </fill>
    <fill>
      <patternFill patternType="solid">
        <fgColor rgb="FFFAD0A4"/>
        <bgColor rgb="FFFAD0A4"/>
      </patternFill>
    </fill>
    <fill>
      <patternFill patternType="solid">
        <fgColor rgb="FFE2C0D0"/>
        <bgColor rgb="FFE2C0D0"/>
      </patternFill>
    </fill>
    <fill>
      <patternFill patternType="solid">
        <fgColor rgb="FFD5A5BC"/>
        <bgColor rgb="FFD5A5BC"/>
      </patternFill>
    </fill>
    <fill>
      <patternFill patternType="solid">
        <fgColor rgb="FFBBB0DA"/>
        <bgColor rgb="FFBBB0DA"/>
      </patternFill>
    </fill>
    <fill>
      <patternFill patternType="solid">
        <fgColor rgb="FFE3C2D2"/>
        <bgColor rgb="FFE3C2D2"/>
      </patternFill>
    </fill>
    <fill>
      <patternFill patternType="solid">
        <fgColor rgb="FFEEAAAA"/>
        <bgColor rgb="FFEEAAAA"/>
      </patternFill>
    </fill>
    <fill>
      <patternFill patternType="solid">
        <fgColor rgb="FF99C586"/>
        <bgColor rgb="FF99C586"/>
      </patternFill>
    </fill>
    <fill>
      <patternFill patternType="solid">
        <fgColor rgb="FFDA725E"/>
        <bgColor rgb="FFDA725E"/>
      </patternFill>
    </fill>
    <fill>
      <patternFill patternType="solid">
        <fgColor rgb="FFD0D6CD"/>
        <bgColor rgb="FFD0D6CD"/>
      </patternFill>
    </fill>
    <fill>
      <patternFill patternType="solid">
        <fgColor rgb="FFF8C795"/>
        <bgColor rgb="FFF8C795"/>
      </patternFill>
    </fill>
    <fill>
      <patternFill patternType="solid">
        <fgColor rgb="FFBDD0B5"/>
        <bgColor rgb="FFBDD0B5"/>
      </patternFill>
    </fill>
    <fill>
      <patternFill patternType="solid">
        <fgColor rgb="FF80B669"/>
        <bgColor rgb="FF80B669"/>
      </patternFill>
    </fill>
    <fill>
      <patternFill patternType="solid">
        <fgColor rgb="FFB7CFAD"/>
        <bgColor rgb="FFB7CFAD"/>
      </patternFill>
    </fill>
    <fill>
      <patternFill patternType="solid">
        <fgColor rgb="FFABCB9C"/>
        <bgColor rgb="FFABCB9C"/>
      </patternFill>
    </fill>
    <fill>
      <patternFill patternType="solid">
        <fgColor rgb="FFE4C5D3"/>
        <bgColor rgb="FFE4C5D3"/>
      </patternFill>
    </fill>
    <fill>
      <patternFill patternType="solid">
        <fgColor rgb="FFE19788"/>
        <bgColor rgb="FFE19788"/>
      </patternFill>
    </fill>
    <fill>
      <patternFill patternType="solid">
        <fgColor rgb="FFD5A5BD"/>
        <bgColor rgb="FFD5A5BD"/>
      </patternFill>
    </fill>
    <fill>
      <patternFill patternType="solid">
        <fgColor rgb="FFB0A2D4"/>
        <bgColor rgb="FFB0A2D4"/>
      </patternFill>
    </fill>
    <fill>
      <patternFill patternType="solid">
        <fgColor rgb="FFAED29F"/>
        <bgColor rgb="FFAED29F"/>
      </patternFill>
    </fill>
    <fill>
      <patternFill patternType="solid">
        <fgColor rgb="FF7BA8B0"/>
        <bgColor rgb="FF7BA8B0"/>
      </patternFill>
    </fill>
    <fill>
      <patternFill patternType="solid">
        <fgColor rgb="FFD96F59"/>
        <bgColor rgb="FFD96F59"/>
      </patternFill>
    </fill>
    <fill>
      <patternFill patternType="solid">
        <fgColor rgb="FFB6CEAB"/>
        <bgColor rgb="FFB6CEAB"/>
      </patternFill>
    </fill>
    <fill>
      <patternFill patternType="solid">
        <fgColor rgb="FFE5C7D5"/>
        <bgColor rgb="FFE5C7D5"/>
      </patternFill>
    </fill>
    <fill>
      <patternFill patternType="solid">
        <fgColor rgb="FFADD19D"/>
        <bgColor rgb="FFADD19D"/>
      </patternFill>
    </fill>
    <fill>
      <patternFill patternType="solid">
        <fgColor rgb="FFFFEBAE"/>
        <bgColor rgb="FFFFEBAE"/>
      </patternFill>
    </fill>
    <fill>
      <patternFill patternType="solid">
        <fgColor rgb="FFC4D2BE"/>
        <bgColor rgb="FFC4D2BE"/>
      </patternFill>
    </fill>
    <fill>
      <patternFill patternType="solid">
        <fgColor rgb="FFD8ACC1"/>
        <bgColor rgb="FFD8ACC1"/>
      </patternFill>
    </fill>
    <fill>
      <patternFill patternType="solid">
        <fgColor rgb="FFD0E5C8"/>
        <bgColor rgb="FFD0E5C8"/>
      </patternFill>
    </fill>
    <fill>
      <patternFill patternType="solid">
        <fgColor rgb="FFFACFA4"/>
        <bgColor rgb="FFFACFA4"/>
      </patternFill>
    </fill>
    <fill>
      <patternFill patternType="solid">
        <fgColor rgb="FFE5AFA4"/>
        <bgColor rgb="FFE5AFA4"/>
      </patternFill>
    </fill>
    <fill>
      <patternFill patternType="solid">
        <fgColor rgb="FF686868"/>
        <bgColor rgb="FF686868"/>
      </patternFill>
    </fill>
    <fill>
      <patternFill patternType="solid">
        <fgColor rgb="FF9D8DCB"/>
        <bgColor rgb="FF9D8DCB"/>
      </patternFill>
    </fill>
    <fill>
      <patternFill patternType="solid">
        <fgColor rgb="FF8AB0ED"/>
        <bgColor rgb="FF8AB0ED"/>
      </patternFill>
    </fill>
    <fill>
      <patternFill patternType="solid">
        <fgColor rgb="FFD9AEC3"/>
        <bgColor rgb="FFD9AEC3"/>
      </patternFill>
    </fill>
    <fill>
      <patternFill patternType="solid">
        <fgColor rgb="FFB4D6A5"/>
        <bgColor rgb="FFB4D6A5"/>
      </patternFill>
    </fill>
    <fill>
      <patternFill patternType="solid">
        <fgColor rgb="FFCED5CA"/>
        <bgColor rgb="FFCED5CA"/>
      </patternFill>
    </fill>
    <fill>
      <patternFill patternType="solid">
        <fgColor rgb="FFF7C38E"/>
        <bgColor rgb="FFF7C38E"/>
      </patternFill>
    </fill>
    <fill>
      <patternFill patternType="solid">
        <fgColor rgb="FFB8CFAD"/>
        <bgColor rgb="FFB8CFAD"/>
      </patternFill>
    </fill>
    <fill>
      <patternFill patternType="solid">
        <fgColor rgb="FFD9AFC3"/>
        <bgColor rgb="FFD9AFC3"/>
      </patternFill>
    </fill>
    <fill>
      <patternFill patternType="solid">
        <fgColor rgb="FFB7CEAD"/>
        <bgColor rgb="FFB7CEAD"/>
      </patternFill>
    </fill>
    <fill>
      <patternFill patternType="solid">
        <fgColor rgb="FFE7CBD8"/>
        <bgColor rgb="FFE7CBD8"/>
      </patternFill>
    </fill>
    <fill>
      <patternFill patternType="solid">
        <fgColor rgb="FF9FC98C"/>
        <bgColor rgb="FF9FC98C"/>
      </patternFill>
    </fill>
    <fill>
      <patternFill patternType="solid">
        <fgColor rgb="FFFFEBAF"/>
        <bgColor rgb="FFFFEBAF"/>
      </patternFill>
    </fill>
    <fill>
      <patternFill patternType="solid">
        <fgColor rgb="FFC1D2BA"/>
        <bgColor rgb="FFC1D2BA"/>
      </patternFill>
    </fill>
    <fill>
      <patternFill patternType="solid">
        <fgColor rgb="FFDF6969"/>
        <bgColor rgb="FFDF6969"/>
      </patternFill>
    </fill>
    <fill>
      <patternFill patternType="solid">
        <fgColor rgb="FFC9D4C4"/>
        <bgColor rgb="FFC9D4C4"/>
      </patternFill>
    </fill>
    <fill>
      <patternFill patternType="solid">
        <fgColor rgb="FFECA255"/>
        <bgColor rgb="FFECA255"/>
      </patternFill>
    </fill>
    <fill>
      <patternFill patternType="solid">
        <fgColor rgb="FFBBD0B2"/>
        <bgColor rgb="FFBBD0B2"/>
      </patternFill>
    </fill>
    <fill>
      <patternFill patternType="solid">
        <fgColor rgb="FFFAD0A6"/>
        <bgColor rgb="FFFAD0A6"/>
      </patternFill>
    </fill>
    <fill>
      <patternFill patternType="solid">
        <fgColor rgb="FFAAC9CE"/>
        <bgColor rgb="FFAAC9CE"/>
      </patternFill>
    </fill>
    <fill>
      <patternFill patternType="solid">
        <fgColor rgb="FFE5E5E5"/>
        <bgColor rgb="FFE5E5E5"/>
      </patternFill>
    </fill>
    <fill>
      <patternFill patternType="solid">
        <fgColor rgb="FFDCB4C7"/>
        <bgColor rgb="FFDCB4C7"/>
      </patternFill>
    </fill>
    <fill>
      <patternFill patternType="solid">
        <fgColor rgb="FFDFDFDF"/>
        <bgColor rgb="FFDFDFDF"/>
      </patternFill>
    </fill>
    <fill>
      <patternFill patternType="solid">
        <fgColor rgb="FFE9CFDB"/>
        <bgColor rgb="FFE9CFDB"/>
      </patternFill>
    </fill>
    <fill>
      <patternFill patternType="solid">
        <fgColor rgb="FFFFECB2"/>
        <bgColor rgb="FFFFECB2"/>
      </patternFill>
    </fill>
    <fill>
      <patternFill patternType="solid">
        <fgColor rgb="FFA8CA99"/>
        <bgColor rgb="FFA8CA99"/>
      </patternFill>
    </fill>
    <fill>
      <patternFill patternType="solid">
        <fgColor rgb="FFDFB9CB"/>
        <bgColor rgb="FFDFB9CB"/>
      </patternFill>
    </fill>
    <fill>
      <patternFill patternType="solid">
        <fgColor rgb="FFA5C994"/>
        <bgColor rgb="FFA5C994"/>
      </patternFill>
    </fill>
    <fill>
      <patternFill patternType="solid">
        <fgColor rgb="FFE6C7D5"/>
        <bgColor rgb="FFE6C7D5"/>
      </patternFill>
    </fill>
    <fill>
      <patternFill patternType="solid">
        <fgColor rgb="FF727272"/>
        <bgColor rgb="FF727272"/>
      </patternFill>
    </fill>
    <fill>
      <patternFill patternType="solid">
        <fgColor rgb="FFE8CCD9"/>
        <bgColor rgb="FFE8CCD9"/>
      </patternFill>
    </fill>
    <fill>
      <patternFill patternType="solid">
        <fgColor rgb="FFE1BFCF"/>
        <bgColor rgb="FFE1BFCF"/>
      </patternFill>
    </fill>
    <fill>
      <patternFill patternType="solid">
        <fgColor rgb="FFB5D6A7"/>
        <bgColor rgb="FFB5D6A7"/>
      </patternFill>
    </fill>
    <fill>
      <patternFill patternType="solid">
        <fgColor rgb="FFA8CE97"/>
        <bgColor rgb="FFA8CE97"/>
      </patternFill>
    </fill>
    <fill>
      <patternFill patternType="solid">
        <fgColor rgb="FF90C07C"/>
        <bgColor rgb="FF90C07C"/>
      </patternFill>
    </fill>
    <fill>
      <patternFill patternType="solid">
        <fgColor rgb="FFFCE1C5"/>
        <bgColor rgb="FFFCE1C5"/>
      </patternFill>
    </fill>
    <fill>
      <patternFill patternType="solid">
        <fgColor rgb="FFB9CFAF"/>
        <bgColor rgb="FFB9CFAF"/>
      </patternFill>
    </fill>
    <fill>
      <patternFill patternType="solid">
        <fgColor rgb="FFD6A8BF"/>
        <bgColor rgb="FFD6A8BF"/>
      </patternFill>
    </fill>
    <fill>
      <patternFill patternType="solid">
        <fgColor rgb="FFFBDDBD"/>
        <bgColor rgb="FFFBDDBD"/>
      </patternFill>
    </fill>
    <fill>
      <patternFill patternType="solid">
        <fgColor rgb="FFE4C4D3"/>
        <bgColor rgb="FFE4C4D3"/>
      </patternFill>
    </fill>
    <fill>
      <patternFill patternType="solid">
        <fgColor rgb="FFE7C9D7"/>
        <bgColor rgb="FFE7C9D7"/>
      </patternFill>
    </fill>
    <fill>
      <patternFill patternType="solid">
        <fgColor rgb="FFFEE391"/>
        <bgColor rgb="FFFEE391"/>
      </patternFill>
    </fill>
    <fill>
      <patternFill patternType="solid">
        <fgColor rgb="FFFAD4AD"/>
        <bgColor rgb="FFFAD4AD"/>
      </patternFill>
    </fill>
    <fill>
      <patternFill patternType="solid">
        <fgColor rgb="FFD3D3D3"/>
        <bgColor rgb="FFD3D3D3"/>
      </patternFill>
    </fill>
    <fill>
      <patternFill patternType="solid">
        <fgColor rgb="FF94C47E"/>
        <bgColor rgb="FF94C47E"/>
      </patternFill>
    </fill>
    <fill>
      <patternFill patternType="solid">
        <fgColor rgb="FFDAC7C7"/>
        <bgColor rgb="FFDAC7C7"/>
      </patternFill>
    </fill>
    <fill>
      <patternFill patternType="solid">
        <fgColor rgb="FFF6C089"/>
        <bgColor rgb="FFF6C089"/>
      </patternFill>
    </fill>
    <fill>
      <patternFill patternType="solid">
        <fgColor rgb="FFE5AEA3"/>
        <bgColor rgb="FFE5AEA3"/>
      </patternFill>
    </fill>
    <fill>
      <patternFill patternType="solid">
        <fgColor rgb="FFA5A5A5"/>
        <bgColor rgb="FFA5A5A5"/>
      </patternFill>
    </fill>
    <fill>
      <patternFill patternType="solid">
        <fgColor rgb="FFA1CA90"/>
        <bgColor rgb="FFA1CA90"/>
      </patternFill>
    </fill>
    <fill>
      <patternFill patternType="solid">
        <fgColor rgb="FF6FA8DC"/>
        <bgColor rgb="FF6FA8DC"/>
      </patternFill>
    </fill>
    <fill>
      <patternFill patternType="solid">
        <fgColor rgb="FFD7EE98"/>
        <bgColor rgb="FFD7EE98"/>
      </patternFill>
    </fill>
    <fill>
      <patternFill patternType="solid">
        <fgColor rgb="FFBF9000"/>
        <bgColor rgb="FFBF9000"/>
      </patternFill>
    </fill>
    <fill>
      <patternFill patternType="solid">
        <fgColor rgb="FF313338"/>
        <bgColor rgb="FF313338"/>
      </patternFill>
    </fill>
    <fill>
      <patternFill patternType="solid">
        <fgColor rgb="FF00FFFF"/>
        <bgColor rgb="FF00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FC5E8"/>
        <bgColor rgb="FF9FC5E8"/>
      </patternFill>
    </fill>
    <fill>
      <patternFill patternType="solid">
        <fgColor rgb="FF38761D"/>
        <bgColor rgb="FF38761D"/>
      </patternFill>
    </fill>
  </fills>
  <borders count="2">
    <border>
      <left/>
      <right/>
      <top/>
      <bottom/>
      <diagonal/>
    </border>
    <border>
      <left/>
      <right/>
      <top/>
      <bottom style="thick">
        <color rgb="FF000000"/>
      </bottom>
      <diagonal/>
    </border>
  </borders>
  <cellStyleXfs count="1">
    <xf numFmtId="0" fontId="0" fillId="0" borderId="0"/>
  </cellStyleXfs>
  <cellXfs count="1086">
    <xf numFmtId="0" fontId="0" fillId="0" borderId="0" xfId="0"/>
    <xf numFmtId="0" fontId="1" fillId="2" borderId="0" xfId="0" applyFont="1" applyFill="1"/>
    <xf numFmtId="0" fontId="2" fillId="2" borderId="0" xfId="0" applyFont="1" applyFill="1"/>
    <xf numFmtId="49" fontId="3" fillId="2" borderId="0" xfId="0" applyNumberFormat="1" applyFont="1" applyFill="1" applyAlignment="1">
      <alignment horizontal="center" textRotation="45"/>
    </xf>
    <xf numFmtId="49" fontId="4" fillId="3" borderId="0" xfId="0" applyNumberFormat="1" applyFont="1" applyFill="1" applyAlignment="1">
      <alignment horizontal="center" textRotation="90"/>
    </xf>
    <xf numFmtId="49" fontId="5" fillId="2" borderId="0" xfId="0" applyNumberFormat="1" applyFont="1" applyFill="1" applyAlignment="1">
      <alignment horizontal="left"/>
    </xf>
    <xf numFmtId="49" fontId="6" fillId="2" borderId="0" xfId="0" applyNumberFormat="1" applyFont="1" applyFill="1" applyAlignment="1">
      <alignment textRotation="45"/>
    </xf>
    <xf numFmtId="49" fontId="4" fillId="3" borderId="0" xfId="0" applyNumberFormat="1" applyFont="1" applyFill="1" applyAlignment="1">
      <alignment textRotation="90"/>
    </xf>
    <xf numFmtId="49" fontId="4" fillId="4" borderId="0" xfId="0" applyNumberFormat="1" applyFont="1" applyFill="1" applyAlignment="1">
      <alignment textRotation="90"/>
    </xf>
    <xf numFmtId="49" fontId="4" fillId="5" borderId="0" xfId="0" applyNumberFormat="1" applyFont="1" applyFill="1" applyAlignment="1">
      <alignment textRotation="90"/>
    </xf>
    <xf numFmtId="49" fontId="4" fillId="6" borderId="0" xfId="0" applyNumberFormat="1" applyFont="1" applyFill="1" applyAlignment="1">
      <alignment textRotation="90"/>
    </xf>
    <xf numFmtId="49" fontId="4" fillId="7" borderId="0" xfId="0" applyNumberFormat="1" applyFont="1" applyFill="1" applyAlignment="1">
      <alignment textRotation="90"/>
    </xf>
    <xf numFmtId="49" fontId="4" fillId="8" borderId="0" xfId="0" applyNumberFormat="1" applyFont="1" applyFill="1" applyAlignment="1">
      <alignment textRotation="90"/>
    </xf>
    <xf numFmtId="49" fontId="4" fillId="9" borderId="0" xfId="0" applyNumberFormat="1" applyFont="1" applyFill="1" applyAlignment="1">
      <alignment textRotation="90"/>
    </xf>
    <xf numFmtId="49" fontId="4" fillId="10" borderId="0" xfId="0" applyNumberFormat="1" applyFont="1" applyFill="1" applyAlignment="1">
      <alignment textRotation="90"/>
    </xf>
    <xf numFmtId="49" fontId="4" fillId="11" borderId="0" xfId="0" applyNumberFormat="1" applyFont="1" applyFill="1" applyAlignment="1">
      <alignment textRotation="90"/>
    </xf>
    <xf numFmtId="49" fontId="4" fillId="12" borderId="0" xfId="0" applyNumberFormat="1" applyFont="1" applyFill="1" applyAlignment="1">
      <alignment textRotation="90"/>
    </xf>
    <xf numFmtId="49" fontId="4" fillId="13" borderId="0" xfId="0" applyNumberFormat="1" applyFont="1" applyFill="1" applyAlignment="1">
      <alignment textRotation="90"/>
    </xf>
    <xf numFmtId="49" fontId="4" fillId="14" borderId="0" xfId="0" applyNumberFormat="1" applyFont="1" applyFill="1" applyAlignment="1">
      <alignment textRotation="90"/>
    </xf>
    <xf numFmtId="49" fontId="4" fillId="15" borderId="0" xfId="0" applyNumberFormat="1" applyFont="1" applyFill="1" applyAlignment="1">
      <alignment textRotation="90"/>
    </xf>
    <xf numFmtId="49" fontId="4" fillId="16" borderId="0" xfId="0" applyNumberFormat="1" applyFont="1" applyFill="1" applyAlignment="1">
      <alignment textRotation="90"/>
    </xf>
    <xf numFmtId="49" fontId="4" fillId="17" borderId="0" xfId="0" applyNumberFormat="1" applyFont="1" applyFill="1" applyAlignment="1">
      <alignment textRotation="90"/>
    </xf>
    <xf numFmtId="49" fontId="4" fillId="18" borderId="0" xfId="0" applyNumberFormat="1" applyFont="1" applyFill="1" applyAlignment="1">
      <alignment textRotation="90"/>
    </xf>
    <xf numFmtId="49" fontId="4" fillId="19" borderId="0" xfId="0" applyNumberFormat="1" applyFont="1" applyFill="1" applyAlignment="1">
      <alignment textRotation="90"/>
    </xf>
    <xf numFmtId="49" fontId="4" fillId="20" borderId="0" xfId="0" applyNumberFormat="1" applyFont="1" applyFill="1" applyAlignment="1">
      <alignment textRotation="90"/>
    </xf>
    <xf numFmtId="49" fontId="4" fillId="21" borderId="0" xfId="0" applyNumberFormat="1" applyFont="1" applyFill="1" applyAlignment="1">
      <alignment textRotation="90"/>
    </xf>
    <xf numFmtId="49" fontId="1" fillId="2" borderId="0" xfId="0" applyNumberFormat="1" applyFont="1" applyFill="1" applyAlignment="1">
      <alignment horizontal="left"/>
    </xf>
    <xf numFmtId="49" fontId="4" fillId="3" borderId="0" xfId="0" applyNumberFormat="1" applyFont="1" applyFill="1"/>
    <xf numFmtId="164" fontId="7" fillId="0" borderId="0" xfId="0" applyNumberFormat="1" applyFont="1"/>
    <xf numFmtId="9" fontId="7" fillId="0" borderId="0" xfId="0" applyNumberFormat="1" applyFont="1"/>
    <xf numFmtId="3" fontId="7" fillId="0" borderId="0" xfId="0" applyNumberFormat="1" applyFont="1" applyAlignment="1">
      <alignment horizontal="center"/>
    </xf>
    <xf numFmtId="4" fontId="7" fillId="0" borderId="0" xfId="0" applyNumberFormat="1" applyFont="1"/>
    <xf numFmtId="4" fontId="7" fillId="22" borderId="0" xfId="0" applyNumberFormat="1" applyFont="1" applyFill="1"/>
    <xf numFmtId="49" fontId="7" fillId="23" borderId="0" xfId="0" applyNumberFormat="1" applyFont="1" applyFill="1" applyAlignment="1">
      <alignment horizontal="right"/>
    </xf>
    <xf numFmtId="49" fontId="7" fillId="22" borderId="0" xfId="0" applyNumberFormat="1" applyFont="1" applyFill="1"/>
    <xf numFmtId="49" fontId="7" fillId="24" borderId="0" xfId="0" applyNumberFormat="1" applyFont="1" applyFill="1"/>
    <xf numFmtId="49" fontId="7" fillId="24" borderId="0" xfId="0" applyNumberFormat="1" applyFont="1" applyFill="1" applyAlignment="1">
      <alignment horizontal="center"/>
    </xf>
    <xf numFmtId="49" fontId="4" fillId="24" borderId="0" xfId="0" applyNumberFormat="1" applyFont="1" applyFill="1" applyAlignment="1">
      <alignment horizontal="center"/>
    </xf>
    <xf numFmtId="3" fontId="7" fillId="24" borderId="0" xfId="0" applyNumberFormat="1" applyFont="1" applyFill="1" applyAlignment="1">
      <alignment horizontal="center"/>
    </xf>
    <xf numFmtId="49" fontId="8" fillId="3" borderId="0" xfId="0" applyNumberFormat="1" applyFont="1" applyFill="1" applyAlignment="1">
      <alignment horizontal="left"/>
    </xf>
    <xf numFmtId="49" fontId="7" fillId="25" borderId="0" xfId="0" applyNumberFormat="1" applyFont="1" applyFill="1" applyAlignment="1">
      <alignment horizontal="right"/>
    </xf>
    <xf numFmtId="49" fontId="7" fillId="22" borderId="0" xfId="0" applyNumberFormat="1" applyFont="1" applyFill="1" applyAlignment="1">
      <alignment horizontal="center"/>
    </xf>
    <xf numFmtId="49" fontId="4" fillId="22" borderId="0" xfId="0" applyNumberFormat="1" applyFont="1" applyFill="1" applyAlignment="1">
      <alignment horizontal="center"/>
    </xf>
    <xf numFmtId="3" fontId="7" fillId="22" borderId="0" xfId="0" applyNumberFormat="1" applyFont="1" applyFill="1" applyAlignment="1">
      <alignment horizontal="center"/>
    </xf>
    <xf numFmtId="49" fontId="7" fillId="26" borderId="0" xfId="0" applyNumberFormat="1" applyFont="1" applyFill="1" applyAlignment="1">
      <alignment horizontal="center"/>
    </xf>
    <xf numFmtId="3" fontId="7" fillId="26" borderId="0" xfId="0" applyNumberFormat="1" applyFont="1" applyFill="1" applyAlignment="1">
      <alignment horizontal="center"/>
    </xf>
    <xf numFmtId="49" fontId="9" fillId="3" borderId="0" xfId="0" applyNumberFormat="1" applyFont="1" applyFill="1"/>
    <xf numFmtId="164" fontId="10" fillId="27" borderId="0" xfId="0" applyNumberFormat="1" applyFont="1" applyFill="1" applyAlignment="1">
      <alignment horizontal="right"/>
    </xf>
    <xf numFmtId="9" fontId="10" fillId="28" borderId="0" xfId="0" applyNumberFormat="1" applyFont="1" applyFill="1" applyAlignment="1">
      <alignment horizontal="right"/>
    </xf>
    <xf numFmtId="9" fontId="10" fillId="29" borderId="0" xfId="0" applyNumberFormat="1" applyFont="1" applyFill="1" applyAlignment="1">
      <alignment horizontal="right"/>
    </xf>
    <xf numFmtId="3" fontId="10" fillId="30" borderId="0" xfId="0" applyNumberFormat="1" applyFont="1" applyFill="1" applyAlignment="1">
      <alignment horizontal="center"/>
    </xf>
    <xf numFmtId="3" fontId="10" fillId="31" borderId="0" xfId="0" applyNumberFormat="1" applyFont="1" applyFill="1" applyAlignment="1">
      <alignment horizontal="center"/>
    </xf>
    <xf numFmtId="3" fontId="10" fillId="32" borderId="0" xfId="0" applyNumberFormat="1" applyFont="1" applyFill="1" applyAlignment="1">
      <alignment horizontal="center"/>
    </xf>
    <xf numFmtId="3" fontId="10" fillId="33" borderId="0" xfId="0" applyNumberFormat="1" applyFont="1" applyFill="1" applyAlignment="1">
      <alignment horizontal="center"/>
    </xf>
    <xf numFmtId="3" fontId="10" fillId="34" borderId="0" xfId="0" applyNumberFormat="1" applyFont="1" applyFill="1" applyAlignment="1">
      <alignment horizontal="center"/>
    </xf>
    <xf numFmtId="9" fontId="10" fillId="35" borderId="0" xfId="0" applyNumberFormat="1" applyFont="1" applyFill="1" applyAlignment="1">
      <alignment horizontal="right"/>
    </xf>
    <xf numFmtId="3" fontId="10" fillId="36" borderId="0" xfId="0" applyNumberFormat="1" applyFont="1" applyFill="1" applyAlignment="1">
      <alignment horizontal="center"/>
    </xf>
    <xf numFmtId="4" fontId="10" fillId="37" borderId="0" xfId="0" applyNumberFormat="1" applyFont="1" applyFill="1" applyAlignment="1">
      <alignment horizontal="right"/>
    </xf>
    <xf numFmtId="164" fontId="10" fillId="38" borderId="0" xfId="0" applyNumberFormat="1" applyFont="1" applyFill="1" applyAlignment="1">
      <alignment horizontal="right"/>
    </xf>
    <xf numFmtId="9" fontId="10" fillId="39" borderId="0" xfId="0" applyNumberFormat="1" applyFont="1" applyFill="1" applyAlignment="1">
      <alignment horizontal="right"/>
    </xf>
    <xf numFmtId="9" fontId="10" fillId="40" borderId="0" xfId="0" applyNumberFormat="1" applyFont="1" applyFill="1" applyAlignment="1">
      <alignment horizontal="right"/>
    </xf>
    <xf numFmtId="4" fontId="10" fillId="14" borderId="0" xfId="0" applyNumberFormat="1" applyFont="1" applyFill="1" applyAlignment="1">
      <alignment horizontal="right"/>
    </xf>
    <xf numFmtId="49" fontId="4" fillId="26" borderId="0" xfId="0" applyNumberFormat="1" applyFont="1" applyFill="1" applyAlignment="1">
      <alignment horizontal="center"/>
    </xf>
    <xf numFmtId="9" fontId="10" fillId="41" borderId="0" xfId="0" applyNumberFormat="1" applyFont="1" applyFill="1" applyAlignment="1">
      <alignment horizontal="right"/>
    </xf>
    <xf numFmtId="9" fontId="10" fillId="42" borderId="0" xfId="0" applyNumberFormat="1" applyFont="1" applyFill="1" applyAlignment="1">
      <alignment horizontal="right"/>
    </xf>
    <xf numFmtId="3" fontId="10" fillId="43" borderId="0" xfId="0" applyNumberFormat="1" applyFont="1" applyFill="1" applyAlignment="1">
      <alignment horizontal="center"/>
    </xf>
    <xf numFmtId="3" fontId="10" fillId="44" borderId="0" xfId="0" applyNumberFormat="1" applyFont="1" applyFill="1" applyAlignment="1">
      <alignment horizontal="center"/>
    </xf>
    <xf numFmtId="3" fontId="10" fillId="45" borderId="0" xfId="0" applyNumberFormat="1" applyFont="1" applyFill="1" applyAlignment="1">
      <alignment horizontal="center"/>
    </xf>
    <xf numFmtId="3" fontId="10" fillId="9" borderId="0" xfId="0" applyNumberFormat="1" applyFont="1" applyFill="1" applyAlignment="1">
      <alignment horizontal="center"/>
    </xf>
    <xf numFmtId="3" fontId="10" fillId="10" borderId="0" xfId="0" applyNumberFormat="1" applyFont="1" applyFill="1" applyAlignment="1">
      <alignment horizontal="center"/>
    </xf>
    <xf numFmtId="9" fontId="10" fillId="46" borderId="0" xfId="0" applyNumberFormat="1" applyFont="1" applyFill="1" applyAlignment="1">
      <alignment horizontal="right"/>
    </xf>
    <xf numFmtId="3" fontId="10" fillId="47" borderId="0" xfId="0" applyNumberFormat="1" applyFont="1" applyFill="1" applyAlignment="1">
      <alignment horizontal="center"/>
    </xf>
    <xf numFmtId="4" fontId="10" fillId="48" borderId="0" xfId="0" applyNumberFormat="1" applyFont="1" applyFill="1" applyAlignment="1">
      <alignment horizontal="right"/>
    </xf>
    <xf numFmtId="9" fontId="10" fillId="49" borderId="0" xfId="0" applyNumberFormat="1" applyFont="1" applyFill="1" applyAlignment="1">
      <alignment horizontal="right"/>
    </xf>
    <xf numFmtId="3" fontId="10" fillId="50" borderId="0" xfId="0" applyNumberFormat="1" applyFont="1" applyFill="1" applyAlignment="1">
      <alignment horizontal="center"/>
    </xf>
    <xf numFmtId="3" fontId="10" fillId="51" borderId="0" xfId="0" applyNumberFormat="1" applyFont="1" applyFill="1" applyAlignment="1">
      <alignment horizontal="center"/>
    </xf>
    <xf numFmtId="3" fontId="10" fillId="16" borderId="0" xfId="0" applyNumberFormat="1" applyFont="1" applyFill="1" applyAlignment="1">
      <alignment horizontal="center"/>
    </xf>
    <xf numFmtId="3" fontId="10" fillId="52" borderId="0" xfId="0" applyNumberFormat="1" applyFont="1" applyFill="1" applyAlignment="1">
      <alignment horizontal="center"/>
    </xf>
    <xf numFmtId="3" fontId="10" fillId="53" borderId="0" xfId="0" applyNumberFormat="1" applyFont="1" applyFill="1" applyAlignment="1">
      <alignment horizontal="center"/>
    </xf>
    <xf numFmtId="3" fontId="10" fillId="54" borderId="0" xfId="0" applyNumberFormat="1" applyFont="1" applyFill="1" applyAlignment="1">
      <alignment horizontal="center"/>
    </xf>
    <xf numFmtId="4" fontId="10" fillId="55" borderId="0" xfId="0" applyNumberFormat="1" applyFont="1" applyFill="1" applyAlignment="1">
      <alignment horizontal="right"/>
    </xf>
    <xf numFmtId="3" fontId="10" fillId="56" borderId="0" xfId="0" applyNumberFormat="1" applyFont="1" applyFill="1" applyAlignment="1">
      <alignment horizontal="center"/>
    </xf>
    <xf numFmtId="3" fontId="10" fillId="57" borderId="0" xfId="0" applyNumberFormat="1" applyFont="1" applyFill="1" applyAlignment="1">
      <alignment horizontal="center"/>
    </xf>
    <xf numFmtId="9" fontId="10" fillId="58" borderId="0" xfId="0" applyNumberFormat="1" applyFont="1" applyFill="1" applyAlignment="1">
      <alignment horizontal="right"/>
    </xf>
    <xf numFmtId="4" fontId="10" fillId="59" borderId="0" xfId="0" applyNumberFormat="1" applyFont="1" applyFill="1" applyAlignment="1">
      <alignment horizontal="right"/>
    </xf>
    <xf numFmtId="9" fontId="10" fillId="60" borderId="0" xfId="0" applyNumberFormat="1" applyFont="1" applyFill="1" applyAlignment="1">
      <alignment horizontal="right"/>
    </xf>
    <xf numFmtId="3" fontId="10" fillId="61" borderId="0" xfId="0" applyNumberFormat="1" applyFont="1" applyFill="1" applyAlignment="1">
      <alignment horizontal="center"/>
    </xf>
    <xf numFmtId="3" fontId="10" fillId="62" borderId="0" xfId="0" applyNumberFormat="1" applyFont="1" applyFill="1" applyAlignment="1">
      <alignment horizontal="center"/>
    </xf>
    <xf numFmtId="4" fontId="10" fillId="63" borderId="0" xfId="0" applyNumberFormat="1" applyFont="1" applyFill="1" applyAlignment="1">
      <alignment horizontal="right"/>
    </xf>
    <xf numFmtId="9" fontId="10" fillId="64" borderId="0" xfId="0" applyNumberFormat="1" applyFont="1" applyFill="1" applyAlignment="1">
      <alignment horizontal="right"/>
    </xf>
    <xf numFmtId="3" fontId="10" fillId="65" borderId="0" xfId="0" applyNumberFormat="1" applyFont="1" applyFill="1" applyAlignment="1">
      <alignment horizontal="center"/>
    </xf>
    <xf numFmtId="4" fontId="10" fillId="66" borderId="0" xfId="0" applyNumberFormat="1" applyFont="1" applyFill="1" applyAlignment="1">
      <alignment horizontal="right"/>
    </xf>
    <xf numFmtId="3" fontId="10" fillId="67" borderId="0" xfId="0" applyNumberFormat="1" applyFont="1" applyFill="1" applyAlignment="1">
      <alignment horizontal="center"/>
    </xf>
    <xf numFmtId="4" fontId="10" fillId="68" borderId="0" xfId="0" applyNumberFormat="1" applyFont="1" applyFill="1" applyAlignment="1">
      <alignment horizontal="right"/>
    </xf>
    <xf numFmtId="164" fontId="10" fillId="69" borderId="0" xfId="0" applyNumberFormat="1" applyFont="1" applyFill="1" applyAlignment="1">
      <alignment horizontal="right"/>
    </xf>
    <xf numFmtId="9" fontId="10" fillId="70" borderId="0" xfId="0" applyNumberFormat="1" applyFont="1" applyFill="1" applyAlignment="1">
      <alignment horizontal="right"/>
    </xf>
    <xf numFmtId="9" fontId="10" fillId="71" borderId="0" xfId="0" applyNumberFormat="1" applyFont="1" applyFill="1" applyAlignment="1">
      <alignment horizontal="right"/>
    </xf>
    <xf numFmtId="3" fontId="10" fillId="72" borderId="0" xfId="0" applyNumberFormat="1" applyFont="1" applyFill="1" applyAlignment="1">
      <alignment horizontal="center"/>
    </xf>
    <xf numFmtId="3" fontId="10" fillId="73" borderId="0" xfId="0" applyNumberFormat="1" applyFont="1" applyFill="1" applyAlignment="1">
      <alignment horizontal="center"/>
    </xf>
    <xf numFmtId="3" fontId="10" fillId="74" borderId="0" xfId="0" applyNumberFormat="1" applyFont="1" applyFill="1" applyAlignment="1">
      <alignment horizontal="center"/>
    </xf>
    <xf numFmtId="9" fontId="10" fillId="75" borderId="0" xfId="0" applyNumberFormat="1" applyFont="1" applyFill="1" applyAlignment="1">
      <alignment horizontal="right"/>
    </xf>
    <xf numFmtId="3" fontId="10" fillId="76" borderId="0" xfId="0" applyNumberFormat="1" applyFont="1" applyFill="1" applyAlignment="1">
      <alignment horizontal="center"/>
    </xf>
    <xf numFmtId="4" fontId="10" fillId="77" borderId="0" xfId="0" applyNumberFormat="1" applyFont="1" applyFill="1" applyAlignment="1">
      <alignment horizontal="right"/>
    </xf>
    <xf numFmtId="164" fontId="10" fillId="78" borderId="0" xfId="0" applyNumberFormat="1" applyFont="1" applyFill="1" applyAlignment="1">
      <alignment horizontal="right"/>
    </xf>
    <xf numFmtId="9" fontId="10" fillId="79" borderId="0" xfId="0" applyNumberFormat="1" applyFont="1" applyFill="1" applyAlignment="1">
      <alignment horizontal="right"/>
    </xf>
    <xf numFmtId="9" fontId="10" fillId="80" borderId="0" xfId="0" applyNumberFormat="1" applyFont="1" applyFill="1" applyAlignment="1">
      <alignment horizontal="right"/>
    </xf>
    <xf numFmtId="3" fontId="10" fillId="81" borderId="0" xfId="0" applyNumberFormat="1" applyFont="1" applyFill="1" applyAlignment="1">
      <alignment horizontal="center"/>
    </xf>
    <xf numFmtId="3" fontId="10" fillId="82" borderId="0" xfId="0" applyNumberFormat="1" applyFont="1" applyFill="1" applyAlignment="1">
      <alignment horizontal="center"/>
    </xf>
    <xf numFmtId="9" fontId="10" fillId="83" borderId="0" xfId="0" applyNumberFormat="1" applyFont="1" applyFill="1" applyAlignment="1">
      <alignment horizontal="right"/>
    </xf>
    <xf numFmtId="3" fontId="10" fillId="84" borderId="0" xfId="0" applyNumberFormat="1" applyFont="1" applyFill="1" applyAlignment="1">
      <alignment horizontal="center"/>
    </xf>
    <xf numFmtId="4" fontId="10" fillId="85" borderId="0" xfId="0" applyNumberFormat="1" applyFont="1" applyFill="1" applyAlignment="1">
      <alignment horizontal="right"/>
    </xf>
    <xf numFmtId="164" fontId="10" fillId="86" borderId="0" xfId="0" applyNumberFormat="1" applyFont="1" applyFill="1" applyAlignment="1">
      <alignment horizontal="right"/>
    </xf>
    <xf numFmtId="9" fontId="10" fillId="87" borderId="0" xfId="0" applyNumberFormat="1" applyFont="1" applyFill="1" applyAlignment="1">
      <alignment horizontal="right"/>
    </xf>
    <xf numFmtId="3" fontId="10" fillId="88" borderId="0" xfId="0" applyNumberFormat="1" applyFont="1" applyFill="1" applyAlignment="1">
      <alignment horizontal="center"/>
    </xf>
    <xf numFmtId="3" fontId="10" fillId="89" borderId="0" xfId="0" applyNumberFormat="1" applyFont="1" applyFill="1" applyAlignment="1">
      <alignment horizontal="center"/>
    </xf>
    <xf numFmtId="3" fontId="10" fillId="90" borderId="0" xfId="0" applyNumberFormat="1" applyFont="1" applyFill="1" applyAlignment="1">
      <alignment horizontal="center"/>
    </xf>
    <xf numFmtId="3" fontId="10" fillId="91" borderId="0" xfId="0" applyNumberFormat="1" applyFont="1" applyFill="1" applyAlignment="1">
      <alignment horizontal="center"/>
    </xf>
    <xf numFmtId="3" fontId="10" fillId="92" borderId="0" xfId="0" applyNumberFormat="1" applyFont="1" applyFill="1" applyAlignment="1">
      <alignment horizontal="center"/>
    </xf>
    <xf numFmtId="4" fontId="10" fillId="24" borderId="0" xfId="0" applyNumberFormat="1" applyFont="1" applyFill="1" applyAlignment="1">
      <alignment horizontal="right"/>
    </xf>
    <xf numFmtId="49" fontId="10" fillId="22" borderId="0" xfId="0" applyNumberFormat="1" applyFont="1" applyFill="1"/>
    <xf numFmtId="49" fontId="10" fillId="24" borderId="0" xfId="0" applyNumberFormat="1" applyFont="1" applyFill="1"/>
    <xf numFmtId="49" fontId="9" fillId="24" borderId="0" xfId="0" applyNumberFormat="1" applyFont="1" applyFill="1" applyAlignment="1">
      <alignment horizontal="center"/>
    </xf>
    <xf numFmtId="49" fontId="10" fillId="24" borderId="0" xfId="0" applyNumberFormat="1" applyFont="1" applyFill="1" applyAlignment="1">
      <alignment horizontal="center"/>
    </xf>
    <xf numFmtId="3" fontId="10" fillId="93" borderId="0" xfId="0" applyNumberFormat="1" applyFont="1" applyFill="1" applyAlignment="1">
      <alignment horizontal="center"/>
    </xf>
    <xf numFmtId="4" fontId="10" fillId="94" borderId="0" xfId="0" applyNumberFormat="1" applyFont="1" applyFill="1" applyAlignment="1">
      <alignment horizontal="right"/>
    </xf>
    <xf numFmtId="164" fontId="10" fillId="95" borderId="0" xfId="0" applyNumberFormat="1" applyFont="1" applyFill="1" applyAlignment="1">
      <alignment horizontal="right"/>
    </xf>
    <xf numFmtId="3" fontId="10" fillId="96" borderId="0" xfId="0" applyNumberFormat="1" applyFont="1" applyFill="1" applyAlignment="1">
      <alignment horizontal="center"/>
    </xf>
    <xf numFmtId="3" fontId="10" fillId="97" borderId="0" xfId="0" applyNumberFormat="1" applyFont="1" applyFill="1" applyAlignment="1">
      <alignment horizontal="center"/>
    </xf>
    <xf numFmtId="4" fontId="10" fillId="98" borderId="0" xfId="0" applyNumberFormat="1" applyFont="1" applyFill="1" applyAlignment="1">
      <alignment horizontal="right"/>
    </xf>
    <xf numFmtId="9" fontId="10" fillId="99" borderId="0" xfId="0" applyNumberFormat="1" applyFont="1" applyFill="1" applyAlignment="1">
      <alignment horizontal="right"/>
    </xf>
    <xf numFmtId="3" fontId="10" fillId="7" borderId="0" xfId="0" applyNumberFormat="1" applyFont="1" applyFill="1" applyAlignment="1">
      <alignment horizontal="center"/>
    </xf>
    <xf numFmtId="3" fontId="10" fillId="8" borderId="0" xfId="0" applyNumberFormat="1" applyFont="1" applyFill="1" applyAlignment="1">
      <alignment horizontal="center"/>
    </xf>
    <xf numFmtId="9" fontId="10" fillId="11" borderId="0" xfId="0" applyNumberFormat="1" applyFont="1" applyFill="1" applyAlignment="1">
      <alignment horizontal="right"/>
    </xf>
    <xf numFmtId="4" fontId="10" fillId="100" borderId="0" xfId="0" applyNumberFormat="1" applyFont="1" applyFill="1" applyAlignment="1">
      <alignment horizontal="right"/>
    </xf>
    <xf numFmtId="9" fontId="10" fillId="101" borderId="0" xfId="0" applyNumberFormat="1" applyFont="1" applyFill="1" applyAlignment="1">
      <alignment horizontal="right"/>
    </xf>
    <xf numFmtId="3" fontId="10" fillId="102" borderId="0" xfId="0" applyNumberFormat="1" applyFont="1" applyFill="1" applyAlignment="1">
      <alignment horizontal="center"/>
    </xf>
    <xf numFmtId="3" fontId="10" fillId="103" borderId="0" xfId="0" applyNumberFormat="1" applyFont="1" applyFill="1" applyAlignment="1">
      <alignment horizontal="center"/>
    </xf>
    <xf numFmtId="9" fontId="10" fillId="104" borderId="0" xfId="0" applyNumberFormat="1" applyFont="1" applyFill="1" applyAlignment="1">
      <alignment horizontal="right"/>
    </xf>
    <xf numFmtId="4" fontId="10" fillId="105" borderId="0" xfId="0" applyNumberFormat="1" applyFont="1" applyFill="1" applyAlignment="1">
      <alignment horizontal="right"/>
    </xf>
    <xf numFmtId="9" fontId="10" fillId="106" borderId="0" xfId="0" applyNumberFormat="1" applyFont="1" applyFill="1" applyAlignment="1">
      <alignment horizontal="right"/>
    </xf>
    <xf numFmtId="3" fontId="10" fillId="107" borderId="0" xfId="0" applyNumberFormat="1" applyFont="1" applyFill="1" applyAlignment="1">
      <alignment horizontal="center"/>
    </xf>
    <xf numFmtId="3" fontId="10" fillId="108" borderId="0" xfId="0" applyNumberFormat="1" applyFont="1" applyFill="1" applyAlignment="1">
      <alignment horizontal="center"/>
    </xf>
    <xf numFmtId="3" fontId="10" fillId="109" borderId="0" xfId="0" applyNumberFormat="1" applyFont="1" applyFill="1" applyAlignment="1">
      <alignment horizontal="center"/>
    </xf>
    <xf numFmtId="3" fontId="10" fillId="110" borderId="0" xfId="0" applyNumberFormat="1" applyFont="1" applyFill="1" applyAlignment="1">
      <alignment horizontal="center"/>
    </xf>
    <xf numFmtId="3" fontId="10" fillId="111" borderId="0" xfId="0" applyNumberFormat="1" applyFont="1" applyFill="1" applyAlignment="1">
      <alignment horizontal="center"/>
    </xf>
    <xf numFmtId="49" fontId="7" fillId="13" borderId="0" xfId="0" applyNumberFormat="1" applyFont="1" applyFill="1" applyAlignment="1">
      <alignment horizontal="right"/>
    </xf>
    <xf numFmtId="49" fontId="11" fillId="3" borderId="0" xfId="0" applyNumberFormat="1" applyFont="1" applyFill="1"/>
    <xf numFmtId="4" fontId="12" fillId="22" borderId="0" xfId="0" applyNumberFormat="1" applyFont="1" applyFill="1"/>
    <xf numFmtId="49" fontId="13" fillId="2" borderId="0" xfId="0" applyNumberFormat="1" applyFont="1" applyFill="1" applyAlignment="1">
      <alignment textRotation="45"/>
    </xf>
    <xf numFmtId="49" fontId="14" fillId="2" borderId="0" xfId="0" applyNumberFormat="1" applyFont="1" applyFill="1" applyAlignment="1">
      <alignment textRotation="45"/>
    </xf>
    <xf numFmtId="49" fontId="4" fillId="22" borderId="0" xfId="0" applyNumberFormat="1" applyFont="1" applyFill="1" applyAlignment="1">
      <alignment textRotation="90"/>
    </xf>
    <xf numFmtId="49" fontId="15" fillId="3" borderId="0" xfId="0" applyNumberFormat="1" applyFont="1" applyFill="1"/>
    <xf numFmtId="164" fontId="10" fillId="112" borderId="0" xfId="0" applyNumberFormat="1" applyFont="1" applyFill="1" applyAlignment="1">
      <alignment horizontal="right"/>
    </xf>
    <xf numFmtId="9" fontId="10" fillId="113" borderId="0" xfId="0" applyNumberFormat="1" applyFont="1" applyFill="1" applyAlignment="1">
      <alignment horizontal="right"/>
    </xf>
    <xf numFmtId="3" fontId="10" fillId="114" borderId="0" xfId="0" applyNumberFormat="1" applyFont="1" applyFill="1" applyAlignment="1">
      <alignment horizontal="center"/>
    </xf>
    <xf numFmtId="9" fontId="10" fillId="115" borderId="0" xfId="0" applyNumberFormat="1" applyFont="1" applyFill="1" applyAlignment="1">
      <alignment horizontal="right"/>
    </xf>
    <xf numFmtId="3" fontId="10" fillId="116" borderId="0" xfId="0" applyNumberFormat="1" applyFont="1" applyFill="1" applyAlignment="1">
      <alignment horizontal="center"/>
    </xf>
    <xf numFmtId="4" fontId="10" fillId="117" borderId="0" xfId="0" applyNumberFormat="1" applyFont="1" applyFill="1" applyAlignment="1">
      <alignment horizontal="right"/>
    </xf>
    <xf numFmtId="4" fontId="10" fillId="118" borderId="0" xfId="0" applyNumberFormat="1" applyFont="1" applyFill="1" applyAlignment="1">
      <alignment horizontal="right"/>
    </xf>
    <xf numFmtId="49" fontId="10" fillId="24" borderId="0" xfId="0" applyNumberFormat="1" applyFont="1" applyFill="1" applyAlignment="1">
      <alignment horizontal="right"/>
    </xf>
    <xf numFmtId="49" fontId="10" fillId="15" borderId="0" xfId="0" applyNumberFormat="1" applyFont="1" applyFill="1" applyAlignment="1">
      <alignment horizontal="center"/>
    </xf>
    <xf numFmtId="49" fontId="10" fillId="16" borderId="0" xfId="0" applyNumberFormat="1" applyFont="1" applyFill="1" applyAlignment="1">
      <alignment horizontal="center"/>
    </xf>
    <xf numFmtId="49" fontId="10" fillId="17" borderId="0" xfId="0" applyNumberFormat="1" applyFont="1" applyFill="1" applyAlignment="1">
      <alignment horizontal="center"/>
    </xf>
    <xf numFmtId="49" fontId="10" fillId="8" borderId="0" xfId="0" applyNumberFormat="1" applyFont="1" applyFill="1" applyAlignment="1">
      <alignment horizontal="center"/>
    </xf>
    <xf numFmtId="49" fontId="9" fillId="18" borderId="0" xfId="0" applyNumberFormat="1" applyFont="1" applyFill="1" applyAlignment="1">
      <alignment horizontal="center"/>
    </xf>
    <xf numFmtId="49" fontId="10" fillId="23" borderId="0" xfId="0" applyNumberFormat="1" applyFont="1" applyFill="1"/>
    <xf numFmtId="3" fontId="10" fillId="119" borderId="0" xfId="0" applyNumberFormat="1" applyFont="1" applyFill="1" applyAlignment="1">
      <alignment horizontal="center"/>
    </xf>
    <xf numFmtId="49" fontId="7" fillId="0" borderId="0" xfId="0" applyNumberFormat="1" applyFont="1"/>
    <xf numFmtId="49" fontId="7" fillId="0" borderId="0" xfId="0" applyNumberFormat="1" applyFont="1" applyAlignment="1">
      <alignment horizontal="center"/>
    </xf>
    <xf numFmtId="49" fontId="4" fillId="0" borderId="0" xfId="0" applyNumberFormat="1" applyFont="1" applyAlignment="1">
      <alignment horizontal="center"/>
    </xf>
    <xf numFmtId="49" fontId="7" fillId="24" borderId="0" xfId="0" applyNumberFormat="1" applyFont="1" applyFill="1" applyAlignment="1">
      <alignment horizontal="right"/>
    </xf>
    <xf numFmtId="164" fontId="10" fillId="120" borderId="0" xfId="0" applyNumberFormat="1" applyFont="1" applyFill="1" applyAlignment="1">
      <alignment horizontal="right"/>
    </xf>
    <xf numFmtId="9" fontId="10" fillId="121" borderId="0" xfId="0" applyNumberFormat="1" applyFont="1" applyFill="1" applyAlignment="1">
      <alignment horizontal="right"/>
    </xf>
    <xf numFmtId="9" fontId="10" fillId="24" borderId="0" xfId="0" applyNumberFormat="1" applyFont="1" applyFill="1" applyAlignment="1">
      <alignment horizontal="right"/>
    </xf>
    <xf numFmtId="3" fontId="10" fillId="24" borderId="0" xfId="0" applyNumberFormat="1" applyFont="1" applyFill="1" applyAlignment="1">
      <alignment horizontal="center"/>
    </xf>
    <xf numFmtId="3" fontId="10" fillId="122" borderId="0" xfId="0" applyNumberFormat="1" applyFont="1" applyFill="1" applyAlignment="1">
      <alignment horizontal="center"/>
    </xf>
    <xf numFmtId="3" fontId="10" fillId="123" borderId="0" xfId="0" applyNumberFormat="1" applyFont="1" applyFill="1" applyAlignment="1">
      <alignment horizontal="center"/>
    </xf>
    <xf numFmtId="3" fontId="10" fillId="124" borderId="0" xfId="0" applyNumberFormat="1" applyFont="1" applyFill="1" applyAlignment="1">
      <alignment horizontal="center"/>
    </xf>
    <xf numFmtId="3" fontId="10" fillId="125" borderId="0" xfId="0" applyNumberFormat="1" applyFont="1" applyFill="1" applyAlignment="1">
      <alignment horizontal="center"/>
    </xf>
    <xf numFmtId="3" fontId="10" fillId="126" borderId="0" xfId="0" applyNumberFormat="1" applyFont="1" applyFill="1" applyAlignment="1">
      <alignment horizontal="center"/>
    </xf>
    <xf numFmtId="4" fontId="10" fillId="127" borderId="0" xfId="0" applyNumberFormat="1" applyFont="1" applyFill="1" applyAlignment="1">
      <alignment horizontal="right"/>
    </xf>
    <xf numFmtId="49" fontId="16" fillId="2" borderId="0" xfId="0" applyNumberFormat="1" applyFont="1" applyFill="1"/>
    <xf numFmtId="49" fontId="17" fillId="2" borderId="0" xfId="0" applyNumberFormat="1" applyFont="1" applyFill="1"/>
    <xf numFmtId="49" fontId="4" fillId="46" borderId="0" xfId="0" applyNumberFormat="1" applyFont="1" applyFill="1" applyAlignment="1">
      <alignment textRotation="90"/>
    </xf>
    <xf numFmtId="49" fontId="4" fillId="128" borderId="0" xfId="0" applyNumberFormat="1" applyFont="1" applyFill="1" applyAlignment="1">
      <alignment textRotation="90"/>
    </xf>
    <xf numFmtId="3" fontId="7" fillId="88" borderId="0" xfId="0" applyNumberFormat="1" applyFont="1" applyFill="1"/>
    <xf numFmtId="165" fontId="7" fillId="88" borderId="0" xfId="0" applyNumberFormat="1" applyFont="1" applyFill="1"/>
    <xf numFmtId="3" fontId="7" fillId="30" borderId="0" xfId="0" applyNumberFormat="1" applyFont="1" applyFill="1"/>
    <xf numFmtId="49" fontId="4" fillId="2" borderId="0" xfId="0" applyNumberFormat="1" applyFont="1" applyFill="1" applyAlignment="1">
      <alignment textRotation="90"/>
    </xf>
    <xf numFmtId="9" fontId="7" fillId="0" borderId="0" xfId="0" applyNumberFormat="1" applyFont="1" applyAlignment="1">
      <alignment horizontal="center"/>
    </xf>
    <xf numFmtId="165" fontId="7" fillId="72" borderId="0" xfId="0" applyNumberFormat="1" applyFont="1" applyFill="1"/>
    <xf numFmtId="0" fontId="7" fillId="0" borderId="0" xfId="0" applyFont="1" applyAlignment="1">
      <alignment horizontal="center"/>
    </xf>
    <xf numFmtId="3" fontId="7" fillId="129" borderId="0" xfId="0" applyNumberFormat="1" applyFont="1" applyFill="1"/>
    <xf numFmtId="3" fontId="4" fillId="130" borderId="0" xfId="0" applyNumberFormat="1" applyFont="1" applyFill="1"/>
    <xf numFmtId="165" fontId="4" fillId="6" borderId="0" xfId="0" applyNumberFormat="1" applyFont="1" applyFill="1"/>
    <xf numFmtId="49" fontId="18" fillId="2" borderId="0" xfId="0" applyNumberFormat="1" applyFont="1" applyFill="1"/>
    <xf numFmtId="49" fontId="19" fillId="2" borderId="0" xfId="0" applyNumberFormat="1" applyFont="1" applyFill="1" applyAlignment="1">
      <alignment horizontal="center" textRotation="45"/>
    </xf>
    <xf numFmtId="49" fontId="20" fillId="2" borderId="0" xfId="0" applyNumberFormat="1" applyFont="1" applyFill="1" applyAlignment="1">
      <alignment textRotation="45"/>
    </xf>
    <xf numFmtId="49" fontId="21" fillId="3" borderId="0" xfId="0" applyNumberFormat="1" applyFont="1" applyFill="1" applyAlignment="1">
      <alignment horizontal="left"/>
    </xf>
    <xf numFmtId="49" fontId="22" fillId="3" borderId="0" xfId="0" applyNumberFormat="1" applyFont="1" applyFill="1" applyAlignment="1">
      <alignment horizontal="center"/>
    </xf>
    <xf numFmtId="49" fontId="23" fillId="2" borderId="0" xfId="0" applyNumberFormat="1" applyFont="1" applyFill="1" applyAlignment="1">
      <alignment horizontal="center" textRotation="90"/>
    </xf>
    <xf numFmtId="49" fontId="23" fillId="2" borderId="0" xfId="0" applyNumberFormat="1" applyFont="1" applyFill="1" applyAlignment="1">
      <alignment textRotation="90"/>
    </xf>
    <xf numFmtId="49" fontId="24" fillId="131" borderId="0" xfId="0" applyNumberFormat="1" applyFont="1" applyFill="1" applyAlignment="1">
      <alignment horizontal="center" textRotation="90"/>
    </xf>
    <xf numFmtId="49" fontId="24" fillId="15" borderId="0" xfId="0" applyNumberFormat="1" applyFont="1" applyFill="1" applyAlignment="1">
      <alignment textRotation="90"/>
    </xf>
    <xf numFmtId="49" fontId="24" fillId="16" borderId="0" xfId="0" applyNumberFormat="1" applyFont="1" applyFill="1" applyAlignment="1">
      <alignment textRotation="90"/>
    </xf>
    <xf numFmtId="49" fontId="24" fillId="17" borderId="0" xfId="0" applyNumberFormat="1" applyFont="1" applyFill="1" applyAlignment="1">
      <alignment textRotation="90"/>
    </xf>
    <xf numFmtId="49" fontId="24" fillId="8" borderId="0" xfId="0" applyNumberFormat="1" applyFont="1" applyFill="1" applyAlignment="1">
      <alignment textRotation="90"/>
    </xf>
    <xf numFmtId="49" fontId="21" fillId="3" borderId="0" xfId="0" applyNumberFormat="1" applyFont="1" applyFill="1" applyAlignment="1">
      <alignment horizontal="left" textRotation="90"/>
    </xf>
    <xf numFmtId="49" fontId="4" fillId="132" borderId="0" xfId="0" applyNumberFormat="1" applyFont="1" applyFill="1" applyAlignment="1">
      <alignment horizontal="center" textRotation="90"/>
    </xf>
    <xf numFmtId="49" fontId="4" fillId="133" borderId="0" xfId="0" applyNumberFormat="1" applyFont="1" applyFill="1" applyAlignment="1">
      <alignment horizontal="center" textRotation="90"/>
    </xf>
    <xf numFmtId="166" fontId="4" fillId="2" borderId="0" xfId="0" applyNumberFormat="1" applyFont="1" applyFill="1" applyAlignment="1">
      <alignment horizontal="center" textRotation="90"/>
    </xf>
    <xf numFmtId="49" fontId="4" fillId="134" borderId="0" xfId="0" applyNumberFormat="1" applyFont="1" applyFill="1" applyAlignment="1">
      <alignment textRotation="90"/>
    </xf>
    <xf numFmtId="49" fontId="4" fillId="135" borderId="0" xfId="0" applyNumberFormat="1" applyFont="1" applyFill="1" applyAlignment="1">
      <alignment textRotation="90"/>
    </xf>
    <xf numFmtId="49" fontId="4" fillId="3" borderId="0" xfId="0" applyNumberFormat="1" applyFont="1" applyFill="1" applyAlignment="1">
      <alignment horizontal="center"/>
    </xf>
    <xf numFmtId="0" fontId="4" fillId="0" borderId="0" xfId="0" applyFont="1" applyAlignment="1">
      <alignment horizontal="center"/>
    </xf>
    <xf numFmtId="0" fontId="7" fillId="5" borderId="0" xfId="0" applyFont="1" applyFill="1" applyAlignment="1">
      <alignment horizontal="center"/>
    </xf>
    <xf numFmtId="164" fontId="7" fillId="0" borderId="0" xfId="0" applyNumberFormat="1" applyFont="1" applyAlignment="1">
      <alignment horizontal="center"/>
    </xf>
    <xf numFmtId="167" fontId="7" fillId="24" borderId="0" xfId="0" applyNumberFormat="1" applyFont="1" applyFill="1"/>
    <xf numFmtId="0" fontId="7" fillId="24" borderId="0" xfId="0" applyFont="1" applyFill="1"/>
    <xf numFmtId="0" fontId="7" fillId="30" borderId="0" xfId="0" applyFont="1" applyFill="1" applyAlignment="1">
      <alignment horizontal="center"/>
    </xf>
    <xf numFmtId="0" fontId="7" fillId="136" borderId="0" xfId="0" applyFont="1" applyFill="1" applyAlignment="1">
      <alignment horizontal="center"/>
    </xf>
    <xf numFmtId="0" fontId="7" fillId="11" borderId="0" xfId="0" applyFont="1" applyFill="1" applyAlignment="1">
      <alignment horizontal="center"/>
    </xf>
    <xf numFmtId="0" fontId="7" fillId="129" borderId="0" xfId="0" applyFont="1" applyFill="1" applyAlignment="1">
      <alignment horizontal="center"/>
    </xf>
    <xf numFmtId="0" fontId="7" fillId="137" borderId="0" xfId="0" applyFont="1" applyFill="1" applyAlignment="1">
      <alignment horizontal="center"/>
    </xf>
    <xf numFmtId="0" fontId="7" fillId="138" borderId="0" xfId="0" applyFont="1" applyFill="1" applyAlignment="1">
      <alignment horizontal="center"/>
    </xf>
    <xf numFmtId="0" fontId="7" fillId="10" borderId="0" xfId="0" applyFont="1" applyFill="1" applyAlignment="1">
      <alignment horizontal="center"/>
    </xf>
    <xf numFmtId="49" fontId="25" fillId="2" borderId="0" xfId="0" applyNumberFormat="1" applyFont="1" applyFill="1"/>
    <xf numFmtId="164" fontId="10" fillId="30" borderId="0" xfId="0" applyNumberFormat="1" applyFont="1" applyFill="1" applyAlignment="1">
      <alignment horizontal="right"/>
    </xf>
    <xf numFmtId="9" fontId="10" fillId="139" borderId="0" xfId="0" applyNumberFormat="1" applyFont="1" applyFill="1" applyAlignment="1">
      <alignment horizontal="right"/>
    </xf>
    <xf numFmtId="9" fontId="10" fillId="140" borderId="0" xfId="0" applyNumberFormat="1" applyFont="1" applyFill="1" applyAlignment="1">
      <alignment horizontal="right"/>
    </xf>
    <xf numFmtId="3" fontId="10" fillId="141" borderId="0" xfId="0" applyNumberFormat="1" applyFont="1" applyFill="1" applyAlignment="1">
      <alignment horizontal="center"/>
    </xf>
    <xf numFmtId="3" fontId="10" fillId="142" borderId="0" xfId="0" applyNumberFormat="1" applyFont="1" applyFill="1" applyAlignment="1">
      <alignment horizontal="center"/>
    </xf>
    <xf numFmtId="3" fontId="10" fillId="143" borderId="0" xfId="0" applyNumberFormat="1" applyFont="1" applyFill="1" applyAlignment="1">
      <alignment horizontal="center"/>
    </xf>
    <xf numFmtId="9" fontId="10" fillId="144" borderId="0" xfId="0" applyNumberFormat="1" applyFont="1" applyFill="1" applyAlignment="1">
      <alignment horizontal="right"/>
    </xf>
    <xf numFmtId="3" fontId="10" fillId="145" borderId="0" xfId="0" applyNumberFormat="1" applyFont="1" applyFill="1" applyAlignment="1">
      <alignment horizontal="center"/>
    </xf>
    <xf numFmtId="4" fontId="10" fillId="146" borderId="0" xfId="0" applyNumberFormat="1" applyFont="1" applyFill="1" applyAlignment="1">
      <alignment horizontal="right"/>
    </xf>
    <xf numFmtId="49" fontId="10" fillId="23" borderId="0" xfId="0" applyNumberFormat="1" applyFont="1" applyFill="1" applyAlignment="1">
      <alignment horizontal="right"/>
    </xf>
    <xf numFmtId="49" fontId="10" fillId="147" borderId="0" xfId="0" applyNumberFormat="1" applyFont="1" applyFill="1"/>
    <xf numFmtId="49" fontId="9" fillId="19" borderId="0" xfId="0" applyNumberFormat="1" applyFont="1" applyFill="1" applyAlignment="1">
      <alignment horizontal="center"/>
    </xf>
    <xf numFmtId="49" fontId="10" fillId="42" borderId="0" xfId="0" applyNumberFormat="1" applyFont="1" applyFill="1" applyAlignment="1">
      <alignment horizontal="center"/>
    </xf>
    <xf numFmtId="49" fontId="10" fillId="148" borderId="0" xfId="0" applyNumberFormat="1" applyFont="1" applyFill="1"/>
    <xf numFmtId="164" fontId="10" fillId="149" borderId="0" xfId="0" applyNumberFormat="1" applyFont="1" applyFill="1" applyAlignment="1">
      <alignment horizontal="right"/>
    </xf>
    <xf numFmtId="9" fontId="10" fillId="150" borderId="0" xfId="0" applyNumberFormat="1" applyFont="1" applyFill="1" applyAlignment="1">
      <alignment horizontal="right"/>
    </xf>
    <xf numFmtId="9" fontId="10" fillId="151" borderId="0" xfId="0" applyNumberFormat="1" applyFont="1" applyFill="1" applyAlignment="1">
      <alignment horizontal="right"/>
    </xf>
    <xf numFmtId="3" fontId="10" fillId="152" borderId="0" xfId="0" applyNumberFormat="1" applyFont="1" applyFill="1" applyAlignment="1">
      <alignment horizontal="center"/>
    </xf>
    <xf numFmtId="3" fontId="10" fillId="26" borderId="0" xfId="0" applyNumberFormat="1" applyFont="1" applyFill="1" applyAlignment="1">
      <alignment horizontal="center"/>
    </xf>
    <xf numFmtId="3" fontId="10" fillId="153" borderId="0" xfId="0" applyNumberFormat="1" applyFont="1" applyFill="1" applyAlignment="1">
      <alignment horizontal="center"/>
    </xf>
    <xf numFmtId="3" fontId="10" fillId="154" borderId="0" xfId="0" applyNumberFormat="1" applyFont="1" applyFill="1" applyAlignment="1">
      <alignment horizontal="center"/>
    </xf>
    <xf numFmtId="4" fontId="10" fillId="155" borderId="0" xfId="0" applyNumberFormat="1" applyFont="1" applyFill="1" applyAlignment="1">
      <alignment horizontal="right"/>
    </xf>
    <xf numFmtId="49" fontId="10" fillId="156" borderId="0" xfId="0" applyNumberFormat="1" applyFont="1" applyFill="1"/>
    <xf numFmtId="3" fontId="10" fillId="157" borderId="0" xfId="0" applyNumberFormat="1" applyFont="1" applyFill="1" applyAlignment="1">
      <alignment horizontal="center"/>
    </xf>
    <xf numFmtId="3" fontId="10" fillId="158" borderId="0" xfId="0" applyNumberFormat="1" applyFont="1" applyFill="1" applyAlignment="1">
      <alignment horizontal="center"/>
    </xf>
    <xf numFmtId="3" fontId="10" fillId="159" borderId="0" xfId="0" applyNumberFormat="1" applyFont="1" applyFill="1" applyAlignment="1">
      <alignment horizontal="center"/>
    </xf>
    <xf numFmtId="3" fontId="10" fillId="160" borderId="0" xfId="0" applyNumberFormat="1" applyFont="1" applyFill="1" applyAlignment="1">
      <alignment horizontal="center"/>
    </xf>
    <xf numFmtId="3" fontId="10" fillId="15" borderId="0" xfId="0" applyNumberFormat="1" applyFont="1" applyFill="1" applyAlignment="1">
      <alignment horizontal="center"/>
    </xf>
    <xf numFmtId="3" fontId="10" fillId="161" borderId="0" xfId="0" applyNumberFormat="1" applyFont="1" applyFill="1" applyAlignment="1">
      <alignment horizontal="center"/>
    </xf>
    <xf numFmtId="4" fontId="10" fillId="162" borderId="0" xfId="0" applyNumberFormat="1" applyFont="1" applyFill="1" applyAlignment="1">
      <alignment horizontal="right"/>
    </xf>
    <xf numFmtId="3" fontId="10" fillId="163" borderId="0" xfId="0" applyNumberFormat="1" applyFont="1" applyFill="1" applyAlignment="1">
      <alignment horizontal="center"/>
    </xf>
    <xf numFmtId="3" fontId="10" fillId="164" borderId="0" xfId="0" applyNumberFormat="1" applyFont="1" applyFill="1" applyAlignment="1">
      <alignment horizontal="center"/>
    </xf>
    <xf numFmtId="164" fontId="10" fillId="165" borderId="0" xfId="0" applyNumberFormat="1" applyFont="1" applyFill="1" applyAlignment="1">
      <alignment horizontal="right"/>
    </xf>
    <xf numFmtId="9" fontId="10" fillId="166" borderId="0" xfId="0" applyNumberFormat="1" applyFont="1" applyFill="1" applyAlignment="1">
      <alignment horizontal="right"/>
    </xf>
    <xf numFmtId="9" fontId="10" fillId="167" borderId="0" xfId="0" applyNumberFormat="1" applyFont="1" applyFill="1" applyAlignment="1">
      <alignment horizontal="right"/>
    </xf>
    <xf numFmtId="3" fontId="10" fillId="168" borderId="0" xfId="0" applyNumberFormat="1" applyFont="1" applyFill="1" applyAlignment="1">
      <alignment horizontal="center"/>
    </xf>
    <xf numFmtId="3" fontId="10" fillId="169" borderId="0" xfId="0" applyNumberFormat="1" applyFont="1" applyFill="1" applyAlignment="1">
      <alignment horizontal="center"/>
    </xf>
    <xf numFmtId="3" fontId="10" fillId="170" borderId="0" xfId="0" applyNumberFormat="1" applyFont="1" applyFill="1" applyAlignment="1">
      <alignment horizontal="center"/>
    </xf>
    <xf numFmtId="3" fontId="10" fillId="171" borderId="0" xfId="0" applyNumberFormat="1" applyFont="1" applyFill="1" applyAlignment="1">
      <alignment horizontal="center"/>
    </xf>
    <xf numFmtId="9" fontId="10" fillId="172" borderId="0" xfId="0" applyNumberFormat="1" applyFont="1" applyFill="1" applyAlignment="1">
      <alignment horizontal="right"/>
    </xf>
    <xf numFmtId="4" fontId="10" fillId="173" borderId="0" xfId="0" applyNumberFormat="1" applyFont="1" applyFill="1" applyAlignment="1">
      <alignment horizontal="right"/>
    </xf>
    <xf numFmtId="9" fontId="10" fillId="174" borderId="0" xfId="0" applyNumberFormat="1" applyFont="1" applyFill="1" applyAlignment="1">
      <alignment horizontal="right"/>
    </xf>
    <xf numFmtId="3" fontId="10" fillId="175" borderId="0" xfId="0" applyNumberFormat="1" applyFont="1" applyFill="1" applyAlignment="1">
      <alignment horizontal="center"/>
    </xf>
    <xf numFmtId="9" fontId="10" fillId="176" borderId="0" xfId="0" applyNumberFormat="1" applyFont="1" applyFill="1" applyAlignment="1">
      <alignment horizontal="right"/>
    </xf>
    <xf numFmtId="4" fontId="10" fillId="177" borderId="0" xfId="0" applyNumberFormat="1" applyFont="1" applyFill="1" applyAlignment="1">
      <alignment horizontal="right"/>
    </xf>
    <xf numFmtId="164" fontId="10" fillId="178" borderId="0" xfId="0" applyNumberFormat="1" applyFont="1" applyFill="1" applyAlignment="1">
      <alignment horizontal="right"/>
    </xf>
    <xf numFmtId="9" fontId="10" fillId="179" borderId="0" xfId="0" applyNumberFormat="1" applyFont="1" applyFill="1" applyAlignment="1">
      <alignment horizontal="right"/>
    </xf>
    <xf numFmtId="3" fontId="10" fillId="180" borderId="0" xfId="0" applyNumberFormat="1" applyFont="1" applyFill="1" applyAlignment="1">
      <alignment horizontal="center"/>
    </xf>
    <xf numFmtId="9" fontId="10" fillId="181" borderId="0" xfId="0" applyNumberFormat="1" applyFont="1" applyFill="1" applyAlignment="1">
      <alignment horizontal="right"/>
    </xf>
    <xf numFmtId="4" fontId="10" fillId="182" borderId="0" xfId="0" applyNumberFormat="1" applyFont="1" applyFill="1" applyAlignment="1">
      <alignment horizontal="right"/>
    </xf>
    <xf numFmtId="3" fontId="10" fillId="183" borderId="0" xfId="0" applyNumberFormat="1" applyFont="1" applyFill="1" applyAlignment="1">
      <alignment horizontal="center"/>
    </xf>
    <xf numFmtId="4" fontId="10" fillId="184" borderId="0" xfId="0" applyNumberFormat="1" applyFont="1" applyFill="1" applyAlignment="1">
      <alignment horizontal="right"/>
    </xf>
    <xf numFmtId="4" fontId="10" fillId="185" borderId="0" xfId="0" applyNumberFormat="1" applyFont="1" applyFill="1" applyAlignment="1">
      <alignment horizontal="right"/>
    </xf>
    <xf numFmtId="164" fontId="10" fillId="186" borderId="0" xfId="0" applyNumberFormat="1" applyFont="1" applyFill="1" applyAlignment="1">
      <alignment horizontal="right"/>
    </xf>
    <xf numFmtId="9" fontId="10" fillId="187" borderId="0" xfId="0" applyNumberFormat="1" applyFont="1" applyFill="1" applyAlignment="1">
      <alignment horizontal="right"/>
    </xf>
    <xf numFmtId="4" fontId="10" fillId="25" borderId="0" xfId="0" applyNumberFormat="1" applyFont="1" applyFill="1" applyAlignment="1">
      <alignment horizontal="right"/>
    </xf>
    <xf numFmtId="3" fontId="10" fillId="188" borderId="0" xfId="0" applyNumberFormat="1" applyFont="1" applyFill="1" applyAlignment="1">
      <alignment horizontal="center"/>
    </xf>
    <xf numFmtId="9" fontId="10" fillId="189" borderId="0" xfId="0" applyNumberFormat="1" applyFont="1" applyFill="1" applyAlignment="1">
      <alignment horizontal="right"/>
    </xf>
    <xf numFmtId="9" fontId="10" fillId="190" borderId="0" xfId="0" applyNumberFormat="1" applyFont="1" applyFill="1" applyAlignment="1">
      <alignment horizontal="right"/>
    </xf>
    <xf numFmtId="4" fontId="10" fillId="147" borderId="0" xfId="0" applyNumberFormat="1" applyFont="1" applyFill="1" applyAlignment="1">
      <alignment horizontal="right"/>
    </xf>
    <xf numFmtId="164" fontId="10" fillId="191" borderId="0" xfId="0" applyNumberFormat="1" applyFont="1" applyFill="1" applyAlignment="1">
      <alignment horizontal="right"/>
    </xf>
    <xf numFmtId="9" fontId="10" fillId="192" borderId="0" xfId="0" applyNumberFormat="1" applyFont="1" applyFill="1" applyAlignment="1">
      <alignment horizontal="right"/>
    </xf>
    <xf numFmtId="3" fontId="10" fillId="193" borderId="0" xfId="0" applyNumberFormat="1" applyFont="1" applyFill="1" applyAlignment="1">
      <alignment horizontal="center"/>
    </xf>
    <xf numFmtId="9" fontId="10" fillId="194" borderId="0" xfId="0" applyNumberFormat="1" applyFont="1" applyFill="1" applyAlignment="1">
      <alignment horizontal="right"/>
    </xf>
    <xf numFmtId="4" fontId="10" fillId="195" borderId="0" xfId="0" applyNumberFormat="1" applyFont="1" applyFill="1" applyAlignment="1">
      <alignment horizontal="right"/>
    </xf>
    <xf numFmtId="3" fontId="10" fillId="196" borderId="0" xfId="0" applyNumberFormat="1" applyFont="1" applyFill="1" applyAlignment="1">
      <alignment horizontal="center"/>
    </xf>
    <xf numFmtId="3" fontId="10" fillId="197" borderId="0" xfId="0" applyNumberFormat="1" applyFont="1" applyFill="1" applyAlignment="1">
      <alignment horizontal="center"/>
    </xf>
    <xf numFmtId="164" fontId="10" fillId="24" borderId="0" xfId="0" applyNumberFormat="1" applyFont="1" applyFill="1" applyAlignment="1">
      <alignment horizontal="right"/>
    </xf>
    <xf numFmtId="9" fontId="10" fillId="198" borderId="0" xfId="0" applyNumberFormat="1" applyFont="1" applyFill="1" applyAlignment="1">
      <alignment horizontal="right"/>
    </xf>
    <xf numFmtId="3" fontId="10" fillId="199" borderId="0" xfId="0" applyNumberFormat="1" applyFont="1" applyFill="1" applyAlignment="1">
      <alignment horizontal="center"/>
    </xf>
    <xf numFmtId="3" fontId="10" fillId="200" borderId="0" xfId="0" applyNumberFormat="1" applyFont="1" applyFill="1" applyAlignment="1">
      <alignment horizontal="center"/>
    </xf>
    <xf numFmtId="3" fontId="10" fillId="201" borderId="0" xfId="0" applyNumberFormat="1" applyFont="1" applyFill="1" applyAlignment="1">
      <alignment horizontal="center"/>
    </xf>
    <xf numFmtId="9" fontId="10" fillId="202" borderId="0" xfId="0" applyNumberFormat="1" applyFont="1" applyFill="1" applyAlignment="1">
      <alignment horizontal="right"/>
    </xf>
    <xf numFmtId="4" fontId="10" fillId="203" borderId="0" xfId="0" applyNumberFormat="1" applyFont="1" applyFill="1" applyAlignment="1">
      <alignment horizontal="right"/>
    </xf>
    <xf numFmtId="9" fontId="10" fillId="16" borderId="0" xfId="0" applyNumberFormat="1" applyFont="1" applyFill="1"/>
    <xf numFmtId="164" fontId="10" fillId="204" borderId="0" xfId="0" applyNumberFormat="1" applyFont="1" applyFill="1" applyAlignment="1">
      <alignment horizontal="right"/>
    </xf>
    <xf numFmtId="49" fontId="10" fillId="80" borderId="0" xfId="0" applyNumberFormat="1" applyFont="1" applyFill="1" applyAlignment="1">
      <alignment horizontal="center"/>
    </xf>
    <xf numFmtId="164" fontId="10" fillId="205" borderId="0" xfId="0" applyNumberFormat="1" applyFont="1" applyFill="1" applyAlignment="1">
      <alignment horizontal="right"/>
    </xf>
    <xf numFmtId="3" fontId="10" fillId="206" borderId="0" xfId="0" applyNumberFormat="1" applyFont="1" applyFill="1" applyAlignment="1">
      <alignment horizontal="center"/>
    </xf>
    <xf numFmtId="9" fontId="10" fillId="207" borderId="0" xfId="0" applyNumberFormat="1" applyFont="1" applyFill="1" applyAlignment="1">
      <alignment horizontal="right"/>
    </xf>
    <xf numFmtId="164" fontId="10" fillId="208" borderId="0" xfId="0" applyNumberFormat="1" applyFont="1" applyFill="1" applyAlignment="1">
      <alignment horizontal="right"/>
    </xf>
    <xf numFmtId="3" fontId="10" fillId="209" borderId="0" xfId="0" applyNumberFormat="1" applyFont="1" applyFill="1" applyAlignment="1">
      <alignment horizontal="center"/>
    </xf>
    <xf numFmtId="3" fontId="10" fillId="210" borderId="0" xfId="0" applyNumberFormat="1" applyFont="1" applyFill="1" applyAlignment="1">
      <alignment horizontal="center"/>
    </xf>
    <xf numFmtId="4" fontId="10" fillId="211" borderId="0" xfId="0" applyNumberFormat="1" applyFont="1" applyFill="1" applyAlignment="1">
      <alignment horizontal="right"/>
    </xf>
    <xf numFmtId="164" fontId="10" fillId="212" borderId="0" xfId="0" applyNumberFormat="1" applyFont="1" applyFill="1" applyAlignment="1">
      <alignment horizontal="right"/>
    </xf>
    <xf numFmtId="3" fontId="10" fillId="213" borderId="0" xfId="0" applyNumberFormat="1" applyFont="1" applyFill="1" applyAlignment="1">
      <alignment horizontal="center"/>
    </xf>
    <xf numFmtId="4" fontId="10" fillId="214" borderId="0" xfId="0" applyNumberFormat="1" applyFont="1" applyFill="1" applyAlignment="1">
      <alignment horizontal="right"/>
    </xf>
    <xf numFmtId="4" fontId="10" fillId="215" borderId="0" xfId="0" applyNumberFormat="1" applyFont="1" applyFill="1" applyAlignment="1">
      <alignment horizontal="right"/>
    </xf>
    <xf numFmtId="164" fontId="10" fillId="216" borderId="0" xfId="0" applyNumberFormat="1" applyFont="1" applyFill="1" applyAlignment="1">
      <alignment horizontal="right"/>
    </xf>
    <xf numFmtId="9" fontId="10" fillId="217" borderId="0" xfId="0" applyNumberFormat="1" applyFont="1" applyFill="1" applyAlignment="1">
      <alignment horizontal="right"/>
    </xf>
    <xf numFmtId="3" fontId="10" fillId="138" borderId="0" xfId="0" applyNumberFormat="1" applyFont="1" applyFill="1" applyAlignment="1">
      <alignment horizontal="center"/>
    </xf>
    <xf numFmtId="3" fontId="10" fillId="218" borderId="0" xfId="0" applyNumberFormat="1" applyFont="1" applyFill="1" applyAlignment="1">
      <alignment horizontal="center"/>
    </xf>
    <xf numFmtId="9" fontId="10" fillId="219" borderId="0" xfId="0" applyNumberFormat="1" applyFont="1" applyFill="1" applyAlignment="1">
      <alignment horizontal="right"/>
    </xf>
    <xf numFmtId="9" fontId="10" fillId="220" borderId="0" xfId="0" applyNumberFormat="1" applyFont="1" applyFill="1" applyAlignment="1">
      <alignment horizontal="right"/>
    </xf>
    <xf numFmtId="3" fontId="10" fillId="221" borderId="0" xfId="0" applyNumberFormat="1" applyFont="1" applyFill="1" applyAlignment="1">
      <alignment horizontal="center"/>
    </xf>
    <xf numFmtId="164" fontId="10" fillId="222" borderId="0" xfId="0" applyNumberFormat="1" applyFont="1" applyFill="1" applyAlignment="1">
      <alignment horizontal="right"/>
    </xf>
    <xf numFmtId="9" fontId="10" fillId="223" borderId="0" xfId="0" applyNumberFormat="1" applyFont="1" applyFill="1" applyAlignment="1">
      <alignment horizontal="right"/>
    </xf>
    <xf numFmtId="3" fontId="10" fillId="224" borderId="0" xfId="0" applyNumberFormat="1" applyFont="1" applyFill="1" applyAlignment="1">
      <alignment horizontal="center"/>
    </xf>
    <xf numFmtId="164" fontId="10" fillId="225" borderId="0" xfId="0" applyNumberFormat="1" applyFont="1" applyFill="1" applyAlignment="1">
      <alignment horizontal="right"/>
    </xf>
    <xf numFmtId="3" fontId="10" fillId="226" borderId="0" xfId="0" applyNumberFormat="1" applyFont="1" applyFill="1" applyAlignment="1">
      <alignment horizontal="center"/>
    </xf>
    <xf numFmtId="4" fontId="10" fillId="227" borderId="0" xfId="0" applyNumberFormat="1" applyFont="1" applyFill="1" applyAlignment="1">
      <alignment horizontal="right"/>
    </xf>
    <xf numFmtId="164" fontId="10" fillId="228" borderId="0" xfId="0" applyNumberFormat="1" applyFont="1" applyFill="1" applyAlignment="1">
      <alignment horizontal="right"/>
    </xf>
    <xf numFmtId="3" fontId="10" fillId="229" borderId="0" xfId="0" applyNumberFormat="1" applyFont="1" applyFill="1" applyAlignment="1">
      <alignment horizontal="center"/>
    </xf>
    <xf numFmtId="4" fontId="10" fillId="230" borderId="0" xfId="0" applyNumberFormat="1" applyFont="1" applyFill="1" applyAlignment="1">
      <alignment horizontal="right"/>
    </xf>
    <xf numFmtId="3" fontId="10" fillId="231" borderId="0" xfId="0" applyNumberFormat="1" applyFont="1" applyFill="1" applyAlignment="1">
      <alignment horizontal="center"/>
    </xf>
    <xf numFmtId="4" fontId="10" fillId="232" borderId="0" xfId="0" applyNumberFormat="1" applyFont="1" applyFill="1" applyAlignment="1">
      <alignment horizontal="right"/>
    </xf>
    <xf numFmtId="164" fontId="10" fillId="233" borderId="0" xfId="0" applyNumberFormat="1" applyFont="1" applyFill="1" applyAlignment="1">
      <alignment horizontal="right"/>
    </xf>
    <xf numFmtId="164" fontId="10" fillId="234" borderId="0" xfId="0" applyNumberFormat="1" applyFont="1" applyFill="1" applyAlignment="1">
      <alignment horizontal="right"/>
    </xf>
    <xf numFmtId="3" fontId="10" fillId="235" borderId="0" xfId="0" applyNumberFormat="1" applyFont="1" applyFill="1" applyAlignment="1">
      <alignment horizontal="center"/>
    </xf>
    <xf numFmtId="3" fontId="10" fillId="236" borderId="0" xfId="0" applyNumberFormat="1" applyFont="1" applyFill="1" applyAlignment="1">
      <alignment horizontal="center"/>
    </xf>
    <xf numFmtId="4" fontId="10" fillId="237" borderId="0" xfId="0" applyNumberFormat="1" applyFont="1" applyFill="1" applyAlignment="1">
      <alignment horizontal="right"/>
    </xf>
    <xf numFmtId="164" fontId="10" fillId="238" borderId="0" xfId="0" applyNumberFormat="1" applyFont="1" applyFill="1" applyAlignment="1">
      <alignment horizontal="right"/>
    </xf>
    <xf numFmtId="9" fontId="10" fillId="239" borderId="0" xfId="0" applyNumberFormat="1" applyFont="1" applyFill="1" applyAlignment="1">
      <alignment horizontal="right"/>
    </xf>
    <xf numFmtId="164" fontId="10" fillId="240" borderId="0" xfId="0" applyNumberFormat="1" applyFont="1" applyFill="1" applyAlignment="1">
      <alignment horizontal="right"/>
    </xf>
    <xf numFmtId="3" fontId="10" fillId="241" borderId="0" xfId="0" applyNumberFormat="1" applyFont="1" applyFill="1" applyAlignment="1">
      <alignment horizontal="center"/>
    </xf>
    <xf numFmtId="9" fontId="10" fillId="242" borderId="0" xfId="0" applyNumberFormat="1" applyFont="1" applyFill="1" applyAlignment="1">
      <alignment horizontal="right"/>
    </xf>
    <xf numFmtId="4" fontId="10" fillId="243" borderId="0" xfId="0" applyNumberFormat="1" applyFont="1" applyFill="1" applyAlignment="1">
      <alignment horizontal="right"/>
    </xf>
    <xf numFmtId="9" fontId="10" fillId="244" borderId="0" xfId="0" applyNumberFormat="1" applyFont="1" applyFill="1" applyAlignment="1">
      <alignment horizontal="right"/>
    </xf>
    <xf numFmtId="9" fontId="10" fillId="245" borderId="0" xfId="0" applyNumberFormat="1" applyFont="1" applyFill="1" applyAlignment="1">
      <alignment horizontal="right"/>
    </xf>
    <xf numFmtId="3" fontId="10" fillId="246" borderId="0" xfId="0" applyNumberFormat="1" applyFont="1" applyFill="1" applyAlignment="1">
      <alignment horizontal="center"/>
    </xf>
    <xf numFmtId="3" fontId="10" fillId="247" borderId="0" xfId="0" applyNumberFormat="1" applyFont="1" applyFill="1" applyAlignment="1">
      <alignment horizontal="center"/>
    </xf>
    <xf numFmtId="9" fontId="10" fillId="248" borderId="0" xfId="0" applyNumberFormat="1" applyFont="1" applyFill="1" applyAlignment="1">
      <alignment horizontal="right"/>
    </xf>
    <xf numFmtId="9" fontId="10" fillId="249" borderId="0" xfId="0" applyNumberFormat="1" applyFont="1" applyFill="1" applyAlignment="1">
      <alignment horizontal="right"/>
    </xf>
    <xf numFmtId="3" fontId="10" fillId="250" borderId="0" xfId="0" applyNumberFormat="1" applyFont="1" applyFill="1" applyAlignment="1">
      <alignment horizontal="center"/>
    </xf>
    <xf numFmtId="3" fontId="10" fillId="251" borderId="0" xfId="0" applyNumberFormat="1" applyFont="1" applyFill="1" applyAlignment="1">
      <alignment horizontal="center"/>
    </xf>
    <xf numFmtId="49" fontId="9" fillId="5" borderId="0" xfId="0" applyNumberFormat="1" applyFont="1" applyFill="1" applyAlignment="1">
      <alignment horizontal="center"/>
    </xf>
    <xf numFmtId="164" fontId="10" fillId="252" borderId="0" xfId="0" applyNumberFormat="1" applyFont="1" applyFill="1" applyAlignment="1">
      <alignment horizontal="right"/>
    </xf>
    <xf numFmtId="9" fontId="10" fillId="253" borderId="0" xfId="0" applyNumberFormat="1" applyFont="1" applyFill="1" applyAlignment="1">
      <alignment horizontal="right"/>
    </xf>
    <xf numFmtId="3" fontId="10" fillId="254" borderId="0" xfId="0" applyNumberFormat="1" applyFont="1" applyFill="1" applyAlignment="1">
      <alignment horizontal="center"/>
    </xf>
    <xf numFmtId="3" fontId="10" fillId="255" borderId="0" xfId="0" applyNumberFormat="1" applyFont="1" applyFill="1" applyAlignment="1">
      <alignment horizontal="center"/>
    </xf>
    <xf numFmtId="3" fontId="10" fillId="256" borderId="0" xfId="0" applyNumberFormat="1" applyFont="1" applyFill="1" applyAlignment="1">
      <alignment horizontal="center"/>
    </xf>
    <xf numFmtId="9" fontId="10" fillId="257" borderId="0" xfId="0" applyNumberFormat="1" applyFont="1" applyFill="1" applyAlignment="1">
      <alignment horizontal="right"/>
    </xf>
    <xf numFmtId="3" fontId="10" fillId="258" borderId="0" xfId="0" applyNumberFormat="1" applyFont="1" applyFill="1" applyAlignment="1">
      <alignment horizontal="center"/>
    </xf>
    <xf numFmtId="4" fontId="10" fillId="259" borderId="0" xfId="0" applyNumberFormat="1" applyFont="1" applyFill="1" applyAlignment="1">
      <alignment horizontal="right"/>
    </xf>
    <xf numFmtId="3" fontId="10" fillId="24" borderId="0" xfId="0" applyNumberFormat="1" applyFont="1" applyFill="1"/>
    <xf numFmtId="3" fontId="10" fillId="260" borderId="0" xfId="0" applyNumberFormat="1" applyFont="1" applyFill="1" applyAlignment="1">
      <alignment horizontal="center"/>
    </xf>
    <xf numFmtId="3" fontId="10" fillId="261" borderId="0" xfId="0" applyNumberFormat="1" applyFont="1" applyFill="1" applyAlignment="1">
      <alignment horizontal="center"/>
    </xf>
    <xf numFmtId="164" fontId="10" fillId="262" borderId="0" xfId="0" applyNumberFormat="1" applyFont="1" applyFill="1" applyAlignment="1">
      <alignment horizontal="right"/>
    </xf>
    <xf numFmtId="3" fontId="10" fillId="263" borderId="0" xfId="0" applyNumberFormat="1" applyFont="1" applyFill="1" applyAlignment="1">
      <alignment horizontal="center"/>
    </xf>
    <xf numFmtId="9" fontId="10" fillId="264" borderId="0" xfId="0" applyNumberFormat="1" applyFont="1" applyFill="1" applyAlignment="1">
      <alignment horizontal="right"/>
    </xf>
    <xf numFmtId="49" fontId="7" fillId="148" borderId="0" xfId="0" applyNumberFormat="1" applyFont="1" applyFill="1"/>
    <xf numFmtId="3" fontId="10" fillId="265" borderId="0" xfId="0" applyNumberFormat="1" applyFont="1" applyFill="1" applyAlignment="1">
      <alignment horizontal="center"/>
    </xf>
    <xf numFmtId="164" fontId="10" fillId="266" borderId="0" xfId="0" applyNumberFormat="1" applyFont="1" applyFill="1" applyAlignment="1">
      <alignment horizontal="right"/>
    </xf>
    <xf numFmtId="9" fontId="10" fillId="267" borderId="0" xfId="0" applyNumberFormat="1" applyFont="1" applyFill="1" applyAlignment="1">
      <alignment horizontal="right"/>
    </xf>
    <xf numFmtId="3" fontId="10" fillId="268" borderId="0" xfId="0" applyNumberFormat="1" applyFont="1" applyFill="1" applyAlignment="1">
      <alignment horizontal="center"/>
    </xf>
    <xf numFmtId="3" fontId="10" fillId="269" borderId="0" xfId="0" applyNumberFormat="1" applyFont="1" applyFill="1" applyAlignment="1">
      <alignment horizontal="center"/>
    </xf>
    <xf numFmtId="9" fontId="10" fillId="270" borderId="0" xfId="0" applyNumberFormat="1" applyFont="1" applyFill="1" applyAlignment="1">
      <alignment horizontal="right"/>
    </xf>
    <xf numFmtId="164" fontId="10" fillId="271" borderId="0" xfId="0" applyNumberFormat="1" applyFont="1" applyFill="1" applyAlignment="1">
      <alignment horizontal="right"/>
    </xf>
    <xf numFmtId="9" fontId="10" fillId="272" borderId="0" xfId="0" applyNumberFormat="1" applyFont="1" applyFill="1" applyAlignment="1">
      <alignment horizontal="right"/>
    </xf>
    <xf numFmtId="9" fontId="10" fillId="273" borderId="0" xfId="0" applyNumberFormat="1" applyFont="1" applyFill="1" applyAlignment="1">
      <alignment horizontal="right"/>
    </xf>
    <xf numFmtId="3" fontId="10" fillId="274" borderId="0" xfId="0" applyNumberFormat="1" applyFont="1" applyFill="1" applyAlignment="1">
      <alignment horizontal="center"/>
    </xf>
    <xf numFmtId="3" fontId="10" fillId="275" borderId="0" xfId="0" applyNumberFormat="1" applyFont="1" applyFill="1" applyAlignment="1">
      <alignment horizontal="center"/>
    </xf>
    <xf numFmtId="3" fontId="10" fillId="276" borderId="0" xfId="0" applyNumberFormat="1" applyFont="1" applyFill="1" applyAlignment="1">
      <alignment horizontal="center"/>
    </xf>
    <xf numFmtId="49" fontId="10" fillId="13" borderId="0" xfId="0" applyNumberFormat="1" applyFont="1" applyFill="1"/>
    <xf numFmtId="3" fontId="10" fillId="42" borderId="0" xfId="0" applyNumberFormat="1" applyFont="1" applyFill="1" applyAlignment="1">
      <alignment horizontal="center"/>
    </xf>
    <xf numFmtId="3" fontId="10" fillId="277" borderId="0" xfId="0" applyNumberFormat="1" applyFont="1" applyFill="1" applyAlignment="1">
      <alignment horizontal="center"/>
    </xf>
    <xf numFmtId="4" fontId="10" fillId="278" borderId="0" xfId="0" applyNumberFormat="1" applyFont="1" applyFill="1" applyAlignment="1">
      <alignment horizontal="right"/>
    </xf>
    <xf numFmtId="164" fontId="10" fillId="164" borderId="0" xfId="0" applyNumberFormat="1" applyFont="1" applyFill="1" applyAlignment="1">
      <alignment horizontal="right"/>
    </xf>
    <xf numFmtId="9" fontId="10" fillId="279" borderId="0" xfId="0" applyNumberFormat="1" applyFont="1" applyFill="1" applyAlignment="1">
      <alignment horizontal="right"/>
    </xf>
    <xf numFmtId="3" fontId="10" fillId="280" borderId="0" xfId="0" applyNumberFormat="1" applyFont="1" applyFill="1" applyAlignment="1">
      <alignment horizontal="center"/>
    </xf>
    <xf numFmtId="3" fontId="10" fillId="281" borderId="0" xfId="0" applyNumberFormat="1" applyFont="1" applyFill="1" applyAlignment="1">
      <alignment horizontal="center"/>
    </xf>
    <xf numFmtId="3" fontId="10" fillId="282" borderId="0" xfId="0" applyNumberFormat="1" applyFont="1" applyFill="1" applyAlignment="1">
      <alignment horizontal="center"/>
    </xf>
    <xf numFmtId="9" fontId="10" fillId="283" borderId="0" xfId="0" applyNumberFormat="1" applyFont="1" applyFill="1" applyAlignment="1">
      <alignment horizontal="right"/>
    </xf>
    <xf numFmtId="3" fontId="10" fillId="284" borderId="0" xfId="0" applyNumberFormat="1" applyFont="1" applyFill="1" applyAlignment="1">
      <alignment horizontal="center"/>
    </xf>
    <xf numFmtId="3" fontId="10" fillId="285" borderId="0" xfId="0" applyNumberFormat="1" applyFont="1" applyFill="1" applyAlignment="1">
      <alignment horizontal="center"/>
    </xf>
    <xf numFmtId="164" fontId="10" fillId="286" borderId="0" xfId="0" applyNumberFormat="1" applyFont="1" applyFill="1" applyAlignment="1">
      <alignment horizontal="right"/>
    </xf>
    <xf numFmtId="9" fontId="10" fillId="287" borderId="0" xfId="0" applyNumberFormat="1" applyFont="1" applyFill="1" applyAlignment="1">
      <alignment horizontal="right"/>
    </xf>
    <xf numFmtId="3" fontId="10" fillId="288" borderId="0" xfId="0" applyNumberFormat="1" applyFont="1" applyFill="1" applyAlignment="1">
      <alignment horizontal="center"/>
    </xf>
    <xf numFmtId="9" fontId="10" fillId="289" borderId="0" xfId="0" applyNumberFormat="1" applyFont="1" applyFill="1" applyAlignment="1">
      <alignment horizontal="right"/>
    </xf>
    <xf numFmtId="164" fontId="10" fillId="290" borderId="0" xfId="0" applyNumberFormat="1" applyFont="1" applyFill="1" applyAlignment="1">
      <alignment horizontal="right"/>
    </xf>
    <xf numFmtId="9" fontId="10" fillId="291" borderId="0" xfId="0" applyNumberFormat="1" applyFont="1" applyFill="1" applyAlignment="1">
      <alignment horizontal="right"/>
    </xf>
    <xf numFmtId="3" fontId="10" fillId="292" borderId="0" xfId="0" applyNumberFormat="1" applyFont="1" applyFill="1" applyAlignment="1">
      <alignment horizontal="center"/>
    </xf>
    <xf numFmtId="4" fontId="10" fillId="293" borderId="0" xfId="0" applyNumberFormat="1" applyFont="1" applyFill="1" applyAlignment="1">
      <alignment horizontal="right"/>
    </xf>
    <xf numFmtId="164" fontId="10" fillId="294" borderId="0" xfId="0" applyNumberFormat="1" applyFont="1" applyFill="1" applyAlignment="1">
      <alignment horizontal="right"/>
    </xf>
    <xf numFmtId="9" fontId="10" fillId="295" borderId="0" xfId="0" applyNumberFormat="1" applyFont="1" applyFill="1" applyAlignment="1">
      <alignment horizontal="right"/>
    </xf>
    <xf numFmtId="9" fontId="10" fillId="296" borderId="0" xfId="0" applyNumberFormat="1" applyFont="1" applyFill="1" applyAlignment="1">
      <alignment horizontal="right"/>
    </xf>
    <xf numFmtId="3" fontId="10" fillId="297" borderId="0" xfId="0" applyNumberFormat="1" applyFont="1" applyFill="1" applyAlignment="1">
      <alignment horizontal="center"/>
    </xf>
    <xf numFmtId="3" fontId="10" fillId="298" borderId="0" xfId="0" applyNumberFormat="1" applyFont="1" applyFill="1" applyAlignment="1">
      <alignment horizontal="center"/>
    </xf>
    <xf numFmtId="3" fontId="10" fillId="299" borderId="0" xfId="0" applyNumberFormat="1" applyFont="1" applyFill="1" applyAlignment="1">
      <alignment horizontal="center"/>
    </xf>
    <xf numFmtId="9" fontId="10" fillId="300" borderId="0" xfId="0" applyNumberFormat="1" applyFont="1" applyFill="1" applyAlignment="1">
      <alignment horizontal="right"/>
    </xf>
    <xf numFmtId="4" fontId="10" fillId="301" borderId="0" xfId="0" applyNumberFormat="1" applyFont="1" applyFill="1" applyAlignment="1">
      <alignment horizontal="right"/>
    </xf>
    <xf numFmtId="49" fontId="10" fillId="13" borderId="0" xfId="0" applyNumberFormat="1" applyFont="1" applyFill="1" applyAlignment="1">
      <alignment horizontal="right"/>
    </xf>
    <xf numFmtId="164" fontId="10" fillId="302" borderId="0" xfId="0" applyNumberFormat="1" applyFont="1" applyFill="1" applyAlignment="1">
      <alignment horizontal="right"/>
    </xf>
    <xf numFmtId="9" fontId="10" fillId="303" borderId="0" xfId="0" applyNumberFormat="1" applyFont="1" applyFill="1" applyAlignment="1">
      <alignment horizontal="right"/>
    </xf>
    <xf numFmtId="3" fontId="10" fillId="304" borderId="0" xfId="0" applyNumberFormat="1" applyFont="1" applyFill="1" applyAlignment="1">
      <alignment horizontal="center"/>
    </xf>
    <xf numFmtId="3" fontId="10" fillId="305" borderId="0" xfId="0" applyNumberFormat="1" applyFont="1" applyFill="1" applyAlignment="1">
      <alignment horizontal="center"/>
    </xf>
    <xf numFmtId="3" fontId="10" fillId="306" borderId="0" xfId="0" applyNumberFormat="1" applyFont="1" applyFill="1" applyAlignment="1">
      <alignment horizontal="center"/>
    </xf>
    <xf numFmtId="3" fontId="10" fillId="307" borderId="0" xfId="0" applyNumberFormat="1" applyFont="1" applyFill="1" applyAlignment="1">
      <alignment horizontal="center"/>
    </xf>
    <xf numFmtId="164" fontId="10" fillId="308" borderId="0" xfId="0" applyNumberFormat="1" applyFont="1" applyFill="1" applyAlignment="1">
      <alignment horizontal="right"/>
    </xf>
    <xf numFmtId="9" fontId="10" fillId="309" borderId="0" xfId="0" applyNumberFormat="1" applyFont="1" applyFill="1" applyAlignment="1">
      <alignment horizontal="right"/>
    </xf>
    <xf numFmtId="3" fontId="10" fillId="310" borderId="0" xfId="0" applyNumberFormat="1" applyFont="1" applyFill="1" applyAlignment="1">
      <alignment horizontal="center"/>
    </xf>
    <xf numFmtId="3" fontId="10" fillId="311" borderId="0" xfId="0" applyNumberFormat="1" applyFont="1" applyFill="1" applyAlignment="1">
      <alignment horizontal="center"/>
    </xf>
    <xf numFmtId="9" fontId="10" fillId="312" borderId="0" xfId="0" applyNumberFormat="1" applyFont="1" applyFill="1" applyAlignment="1">
      <alignment horizontal="right"/>
    </xf>
    <xf numFmtId="3" fontId="10" fillId="313" borderId="0" xfId="0" applyNumberFormat="1" applyFont="1" applyFill="1" applyAlignment="1">
      <alignment horizontal="center"/>
    </xf>
    <xf numFmtId="164" fontId="10" fillId="314" borderId="0" xfId="0" applyNumberFormat="1" applyFont="1" applyFill="1" applyAlignment="1">
      <alignment horizontal="right"/>
    </xf>
    <xf numFmtId="3" fontId="10" fillId="315" borderId="0" xfId="0" applyNumberFormat="1" applyFont="1" applyFill="1" applyAlignment="1">
      <alignment horizontal="center"/>
    </xf>
    <xf numFmtId="3" fontId="10" fillId="316" borderId="0" xfId="0" applyNumberFormat="1" applyFont="1" applyFill="1" applyAlignment="1">
      <alignment horizontal="center"/>
    </xf>
    <xf numFmtId="164" fontId="10" fillId="317" borderId="0" xfId="0" applyNumberFormat="1" applyFont="1" applyFill="1" applyAlignment="1">
      <alignment horizontal="right"/>
    </xf>
    <xf numFmtId="4" fontId="10" fillId="318" borderId="0" xfId="0" applyNumberFormat="1" applyFont="1" applyFill="1" applyAlignment="1">
      <alignment horizontal="right"/>
    </xf>
    <xf numFmtId="164" fontId="10" fillId="319" borderId="0" xfId="0" applyNumberFormat="1" applyFont="1" applyFill="1" applyAlignment="1">
      <alignment horizontal="right"/>
    </xf>
    <xf numFmtId="9" fontId="10" fillId="320" borderId="0" xfId="0" applyNumberFormat="1" applyFont="1" applyFill="1" applyAlignment="1">
      <alignment horizontal="right"/>
    </xf>
    <xf numFmtId="3" fontId="10" fillId="321" borderId="0" xfId="0" applyNumberFormat="1" applyFont="1" applyFill="1" applyAlignment="1">
      <alignment horizontal="center"/>
    </xf>
    <xf numFmtId="3" fontId="10" fillId="322" borderId="0" xfId="0" applyNumberFormat="1" applyFont="1" applyFill="1" applyAlignment="1">
      <alignment horizontal="center"/>
    </xf>
    <xf numFmtId="3" fontId="10" fillId="323" borderId="0" xfId="0" applyNumberFormat="1" applyFont="1" applyFill="1" applyAlignment="1">
      <alignment horizontal="center"/>
    </xf>
    <xf numFmtId="9" fontId="10" fillId="324" borderId="0" xfId="0" applyNumberFormat="1" applyFont="1" applyFill="1" applyAlignment="1">
      <alignment horizontal="right"/>
    </xf>
    <xf numFmtId="3" fontId="10" fillId="325" borderId="0" xfId="0" applyNumberFormat="1" applyFont="1" applyFill="1" applyAlignment="1">
      <alignment horizontal="center"/>
    </xf>
    <xf numFmtId="4" fontId="10" fillId="326" borderId="0" xfId="0" applyNumberFormat="1" applyFont="1" applyFill="1" applyAlignment="1">
      <alignment horizontal="right"/>
    </xf>
    <xf numFmtId="3" fontId="10" fillId="327" borderId="0" xfId="0" applyNumberFormat="1" applyFont="1" applyFill="1" applyAlignment="1">
      <alignment horizontal="center"/>
    </xf>
    <xf numFmtId="164" fontId="10" fillId="328" borderId="0" xfId="0" applyNumberFormat="1" applyFont="1" applyFill="1" applyAlignment="1">
      <alignment horizontal="right"/>
    </xf>
    <xf numFmtId="4" fontId="10" fillId="329" borderId="0" xfId="0" applyNumberFormat="1" applyFont="1" applyFill="1" applyAlignment="1">
      <alignment horizontal="right"/>
    </xf>
    <xf numFmtId="9" fontId="10" fillId="330" borderId="0" xfId="0" applyNumberFormat="1" applyFont="1" applyFill="1" applyAlignment="1">
      <alignment horizontal="right"/>
    </xf>
    <xf numFmtId="3" fontId="10" fillId="331" borderId="0" xfId="0" applyNumberFormat="1" applyFont="1" applyFill="1" applyAlignment="1">
      <alignment horizontal="center"/>
    </xf>
    <xf numFmtId="3" fontId="10" fillId="332" borderId="0" xfId="0" applyNumberFormat="1" applyFont="1" applyFill="1" applyAlignment="1">
      <alignment horizontal="center"/>
    </xf>
    <xf numFmtId="4" fontId="10" fillId="333" borderId="0" xfId="0" applyNumberFormat="1" applyFont="1" applyFill="1" applyAlignment="1">
      <alignment horizontal="right"/>
    </xf>
    <xf numFmtId="3" fontId="10" fillId="334" borderId="0" xfId="0" applyNumberFormat="1" applyFont="1" applyFill="1" applyAlignment="1">
      <alignment horizontal="center"/>
    </xf>
    <xf numFmtId="9" fontId="10" fillId="335" borderId="0" xfId="0" applyNumberFormat="1" applyFont="1" applyFill="1" applyAlignment="1">
      <alignment horizontal="right"/>
    </xf>
    <xf numFmtId="4" fontId="10" fillId="336" borderId="0" xfId="0" applyNumberFormat="1" applyFont="1" applyFill="1" applyAlignment="1">
      <alignment horizontal="right"/>
    </xf>
    <xf numFmtId="164" fontId="10" fillId="337" borderId="0" xfId="0" applyNumberFormat="1" applyFont="1" applyFill="1" applyAlignment="1">
      <alignment horizontal="right"/>
    </xf>
    <xf numFmtId="3" fontId="10" fillId="338" borderId="0" xfId="0" applyNumberFormat="1" applyFont="1" applyFill="1" applyAlignment="1">
      <alignment horizontal="center"/>
    </xf>
    <xf numFmtId="9" fontId="10" fillId="339" borderId="0" xfId="0" applyNumberFormat="1" applyFont="1" applyFill="1" applyAlignment="1">
      <alignment horizontal="right"/>
    </xf>
    <xf numFmtId="3" fontId="10" fillId="340" borderId="0" xfId="0" applyNumberFormat="1" applyFont="1" applyFill="1" applyAlignment="1">
      <alignment horizontal="center"/>
    </xf>
    <xf numFmtId="4" fontId="10" fillId="341" borderId="0" xfId="0" applyNumberFormat="1" applyFont="1" applyFill="1" applyAlignment="1">
      <alignment horizontal="right"/>
    </xf>
    <xf numFmtId="164" fontId="10" fillId="119" borderId="0" xfId="0" applyNumberFormat="1" applyFont="1" applyFill="1" applyAlignment="1">
      <alignment horizontal="right"/>
    </xf>
    <xf numFmtId="3" fontId="10" fillId="342" borderId="0" xfId="0" applyNumberFormat="1" applyFont="1" applyFill="1" applyAlignment="1">
      <alignment horizontal="center"/>
    </xf>
    <xf numFmtId="3" fontId="10" fillId="343" borderId="0" xfId="0" applyNumberFormat="1" applyFont="1" applyFill="1" applyAlignment="1">
      <alignment horizontal="center"/>
    </xf>
    <xf numFmtId="9" fontId="10" fillId="344" borderId="0" xfId="0" applyNumberFormat="1" applyFont="1" applyFill="1" applyAlignment="1">
      <alignment horizontal="right"/>
    </xf>
    <xf numFmtId="164" fontId="10" fillId="345" borderId="0" xfId="0" applyNumberFormat="1" applyFont="1" applyFill="1" applyAlignment="1">
      <alignment horizontal="right"/>
    </xf>
    <xf numFmtId="3" fontId="10" fillId="346" borderId="0" xfId="0" applyNumberFormat="1" applyFont="1" applyFill="1" applyAlignment="1">
      <alignment horizontal="center"/>
    </xf>
    <xf numFmtId="3" fontId="10" fillId="347" borderId="0" xfId="0" applyNumberFormat="1" applyFont="1" applyFill="1" applyAlignment="1">
      <alignment horizontal="center"/>
    </xf>
    <xf numFmtId="4" fontId="10" fillId="23" borderId="0" xfId="0" applyNumberFormat="1" applyFont="1" applyFill="1" applyAlignment="1">
      <alignment horizontal="right"/>
    </xf>
    <xf numFmtId="3" fontId="10" fillId="348" borderId="0" xfId="0" applyNumberFormat="1" applyFont="1" applyFill="1" applyAlignment="1">
      <alignment horizontal="center"/>
    </xf>
    <xf numFmtId="9" fontId="10" fillId="349" borderId="0" xfId="0" applyNumberFormat="1" applyFont="1" applyFill="1" applyAlignment="1">
      <alignment horizontal="right"/>
    </xf>
    <xf numFmtId="4" fontId="10" fillId="350" borderId="0" xfId="0" applyNumberFormat="1" applyFont="1" applyFill="1" applyAlignment="1">
      <alignment horizontal="right"/>
    </xf>
    <xf numFmtId="164" fontId="10" fillId="351" borderId="0" xfId="0" applyNumberFormat="1" applyFont="1" applyFill="1" applyAlignment="1">
      <alignment horizontal="right"/>
    </xf>
    <xf numFmtId="3" fontId="10" fillId="352" borderId="0" xfId="0" applyNumberFormat="1" applyFont="1" applyFill="1" applyAlignment="1">
      <alignment horizontal="center"/>
    </xf>
    <xf numFmtId="4" fontId="10" fillId="13" borderId="0" xfId="0" applyNumberFormat="1" applyFont="1" applyFill="1" applyAlignment="1">
      <alignment horizontal="right"/>
    </xf>
    <xf numFmtId="4" fontId="10" fillId="353" borderId="0" xfId="0" applyNumberFormat="1" applyFont="1" applyFill="1" applyAlignment="1">
      <alignment horizontal="right"/>
    </xf>
    <xf numFmtId="3" fontId="10" fillId="354" borderId="0" xfId="0" applyNumberFormat="1" applyFont="1" applyFill="1" applyAlignment="1">
      <alignment horizontal="center"/>
    </xf>
    <xf numFmtId="49" fontId="7" fillId="156" borderId="0" xfId="0" applyNumberFormat="1" applyFont="1" applyFill="1"/>
    <xf numFmtId="9" fontId="10" fillId="355" borderId="0" xfId="0" applyNumberFormat="1" applyFont="1" applyFill="1" applyAlignment="1">
      <alignment horizontal="right"/>
    </xf>
    <xf numFmtId="3" fontId="10" fillId="356" borderId="0" xfId="0" applyNumberFormat="1" applyFont="1" applyFill="1" applyAlignment="1">
      <alignment horizontal="center"/>
    </xf>
    <xf numFmtId="3" fontId="10" fillId="357" borderId="0" xfId="0" applyNumberFormat="1" applyFont="1" applyFill="1" applyAlignment="1">
      <alignment horizontal="center"/>
    </xf>
    <xf numFmtId="3" fontId="10" fillId="358" borderId="0" xfId="0" applyNumberFormat="1" applyFont="1" applyFill="1" applyAlignment="1">
      <alignment horizontal="center"/>
    </xf>
    <xf numFmtId="3" fontId="10" fillId="359" borderId="0" xfId="0" applyNumberFormat="1" applyFont="1" applyFill="1" applyAlignment="1">
      <alignment horizontal="center"/>
    </xf>
    <xf numFmtId="164" fontId="10" fillId="360" borderId="0" xfId="0" applyNumberFormat="1" applyFont="1" applyFill="1" applyAlignment="1">
      <alignment horizontal="right"/>
    </xf>
    <xf numFmtId="9" fontId="10" fillId="361" borderId="0" xfId="0" applyNumberFormat="1" applyFont="1" applyFill="1" applyAlignment="1">
      <alignment horizontal="right"/>
    </xf>
    <xf numFmtId="3" fontId="10" fillId="362" borderId="0" xfId="0" applyNumberFormat="1" applyFont="1" applyFill="1" applyAlignment="1">
      <alignment horizontal="center"/>
    </xf>
    <xf numFmtId="3" fontId="10" fillId="363" borderId="0" xfId="0" applyNumberFormat="1" applyFont="1" applyFill="1" applyAlignment="1">
      <alignment horizontal="center"/>
    </xf>
    <xf numFmtId="4" fontId="10" fillId="364" borderId="0" xfId="0" applyNumberFormat="1" applyFont="1" applyFill="1" applyAlignment="1">
      <alignment horizontal="right"/>
    </xf>
    <xf numFmtId="9" fontId="10" fillId="365" borderId="0" xfId="0" applyNumberFormat="1" applyFont="1" applyFill="1" applyAlignment="1">
      <alignment horizontal="right"/>
    </xf>
    <xf numFmtId="3" fontId="10" fillId="366" borderId="0" xfId="0" applyNumberFormat="1" applyFont="1" applyFill="1" applyAlignment="1">
      <alignment horizontal="center"/>
    </xf>
    <xf numFmtId="3" fontId="10" fillId="367" borderId="0" xfId="0" applyNumberFormat="1" applyFont="1" applyFill="1" applyAlignment="1">
      <alignment horizontal="center"/>
    </xf>
    <xf numFmtId="3" fontId="10" fillId="368" borderId="0" xfId="0" applyNumberFormat="1" applyFont="1" applyFill="1" applyAlignment="1">
      <alignment horizontal="center"/>
    </xf>
    <xf numFmtId="164" fontId="10" fillId="369" borderId="0" xfId="0" applyNumberFormat="1" applyFont="1" applyFill="1" applyAlignment="1">
      <alignment horizontal="right"/>
    </xf>
    <xf numFmtId="3" fontId="10" fillId="370" borderId="0" xfId="0" applyNumberFormat="1" applyFont="1" applyFill="1" applyAlignment="1">
      <alignment horizontal="center"/>
    </xf>
    <xf numFmtId="3" fontId="10" fillId="371" borderId="0" xfId="0" applyNumberFormat="1" applyFont="1" applyFill="1" applyAlignment="1">
      <alignment horizontal="center"/>
    </xf>
    <xf numFmtId="3" fontId="10" fillId="372" borderId="0" xfId="0" applyNumberFormat="1" applyFont="1" applyFill="1" applyAlignment="1">
      <alignment horizontal="center"/>
    </xf>
    <xf numFmtId="4" fontId="10" fillId="373" borderId="0" xfId="0" applyNumberFormat="1" applyFont="1" applyFill="1" applyAlignment="1">
      <alignment horizontal="right"/>
    </xf>
    <xf numFmtId="3" fontId="10" fillId="374" borderId="0" xfId="0" applyNumberFormat="1" applyFont="1" applyFill="1" applyAlignment="1">
      <alignment horizontal="center"/>
    </xf>
    <xf numFmtId="3" fontId="10" fillId="375" borderId="0" xfId="0" applyNumberFormat="1" applyFont="1" applyFill="1" applyAlignment="1">
      <alignment horizontal="center"/>
    </xf>
    <xf numFmtId="4" fontId="10" fillId="376" borderId="0" xfId="0" applyNumberFormat="1" applyFont="1" applyFill="1" applyAlignment="1">
      <alignment horizontal="right"/>
    </xf>
    <xf numFmtId="164" fontId="10" fillId="377" borderId="0" xfId="0" applyNumberFormat="1" applyFont="1" applyFill="1" applyAlignment="1">
      <alignment horizontal="right"/>
    </xf>
    <xf numFmtId="3" fontId="10" fillId="378" borderId="0" xfId="0" applyNumberFormat="1" applyFont="1" applyFill="1" applyAlignment="1">
      <alignment horizontal="center"/>
    </xf>
    <xf numFmtId="3" fontId="10" fillId="379" borderId="0" xfId="0" applyNumberFormat="1" applyFont="1" applyFill="1" applyAlignment="1">
      <alignment horizontal="center"/>
    </xf>
    <xf numFmtId="9" fontId="10" fillId="380" borderId="0" xfId="0" applyNumberFormat="1" applyFont="1" applyFill="1" applyAlignment="1">
      <alignment horizontal="right"/>
    </xf>
    <xf numFmtId="3" fontId="10" fillId="381" borderId="0" xfId="0" applyNumberFormat="1" applyFont="1" applyFill="1" applyAlignment="1">
      <alignment horizontal="center"/>
    </xf>
    <xf numFmtId="3" fontId="10" fillId="382" borderId="0" xfId="0" applyNumberFormat="1" applyFont="1" applyFill="1" applyAlignment="1">
      <alignment horizontal="center"/>
    </xf>
    <xf numFmtId="164" fontId="10" fillId="383" borderId="0" xfId="0" applyNumberFormat="1" applyFont="1" applyFill="1" applyAlignment="1">
      <alignment horizontal="right"/>
    </xf>
    <xf numFmtId="164" fontId="10" fillId="384" borderId="0" xfId="0" applyNumberFormat="1" applyFont="1" applyFill="1" applyAlignment="1">
      <alignment horizontal="right"/>
    </xf>
    <xf numFmtId="164" fontId="10" fillId="385" borderId="0" xfId="0" applyNumberFormat="1" applyFont="1" applyFill="1" applyAlignment="1">
      <alignment horizontal="right"/>
    </xf>
    <xf numFmtId="3" fontId="10" fillId="386" borderId="0" xfId="0" applyNumberFormat="1" applyFont="1" applyFill="1" applyAlignment="1">
      <alignment horizontal="center"/>
    </xf>
    <xf numFmtId="3" fontId="10" fillId="387" borderId="0" xfId="0" applyNumberFormat="1" applyFont="1" applyFill="1" applyAlignment="1">
      <alignment horizontal="center"/>
    </xf>
    <xf numFmtId="3" fontId="10" fillId="388" borderId="0" xfId="0" applyNumberFormat="1" applyFont="1" applyFill="1" applyAlignment="1">
      <alignment horizontal="center"/>
    </xf>
    <xf numFmtId="9" fontId="10" fillId="389" borderId="0" xfId="0" applyNumberFormat="1" applyFont="1" applyFill="1" applyAlignment="1">
      <alignment horizontal="right"/>
    </xf>
    <xf numFmtId="9" fontId="10" fillId="390" borderId="0" xfId="0" applyNumberFormat="1" applyFont="1" applyFill="1" applyAlignment="1">
      <alignment horizontal="right"/>
    </xf>
    <xf numFmtId="3" fontId="10" fillId="391" borderId="0" xfId="0" applyNumberFormat="1" applyFont="1" applyFill="1" applyAlignment="1">
      <alignment horizontal="center"/>
    </xf>
    <xf numFmtId="9" fontId="10" fillId="392" borderId="0" xfId="0" applyNumberFormat="1" applyFont="1" applyFill="1" applyAlignment="1">
      <alignment horizontal="right"/>
    </xf>
    <xf numFmtId="3" fontId="10" fillId="393" borderId="0" xfId="0" applyNumberFormat="1" applyFont="1" applyFill="1" applyAlignment="1">
      <alignment horizontal="center"/>
    </xf>
    <xf numFmtId="164" fontId="10" fillId="394" borderId="0" xfId="0" applyNumberFormat="1" applyFont="1" applyFill="1" applyAlignment="1">
      <alignment horizontal="right"/>
    </xf>
    <xf numFmtId="9" fontId="10" fillId="395" borderId="0" xfId="0" applyNumberFormat="1" applyFont="1" applyFill="1" applyAlignment="1">
      <alignment horizontal="right"/>
    </xf>
    <xf numFmtId="3" fontId="10" fillId="396" borderId="0" xfId="0" applyNumberFormat="1" applyFont="1" applyFill="1" applyAlignment="1">
      <alignment horizontal="center"/>
    </xf>
    <xf numFmtId="3" fontId="10" fillId="397" borderId="0" xfId="0" applyNumberFormat="1" applyFont="1" applyFill="1" applyAlignment="1">
      <alignment horizontal="center"/>
    </xf>
    <xf numFmtId="3" fontId="10" fillId="398" borderId="0" xfId="0" applyNumberFormat="1" applyFont="1" applyFill="1" applyAlignment="1">
      <alignment horizontal="center"/>
    </xf>
    <xf numFmtId="164" fontId="10" fillId="399" borderId="0" xfId="0" applyNumberFormat="1" applyFont="1" applyFill="1" applyAlignment="1">
      <alignment horizontal="right"/>
    </xf>
    <xf numFmtId="3" fontId="10" fillId="400" borderId="0" xfId="0" applyNumberFormat="1" applyFont="1" applyFill="1" applyAlignment="1">
      <alignment horizontal="center"/>
    </xf>
    <xf numFmtId="4" fontId="10" fillId="401" borderId="0" xfId="0" applyNumberFormat="1" applyFont="1" applyFill="1" applyAlignment="1">
      <alignment horizontal="right"/>
    </xf>
    <xf numFmtId="164" fontId="10" fillId="402" borderId="0" xfId="0" applyNumberFormat="1" applyFont="1" applyFill="1" applyAlignment="1">
      <alignment horizontal="right"/>
    </xf>
    <xf numFmtId="9" fontId="10" fillId="403" borderId="0" xfId="0" applyNumberFormat="1" applyFont="1" applyFill="1" applyAlignment="1">
      <alignment horizontal="right"/>
    </xf>
    <xf numFmtId="3" fontId="10" fillId="404" borderId="0" xfId="0" applyNumberFormat="1" applyFont="1" applyFill="1" applyAlignment="1">
      <alignment horizontal="center"/>
    </xf>
    <xf numFmtId="3" fontId="10" fillId="405" borderId="0" xfId="0" applyNumberFormat="1" applyFont="1" applyFill="1" applyAlignment="1">
      <alignment horizontal="center"/>
    </xf>
    <xf numFmtId="9" fontId="10" fillId="406" borderId="0" xfId="0" applyNumberFormat="1" applyFont="1" applyFill="1" applyAlignment="1">
      <alignment horizontal="right"/>
    </xf>
    <xf numFmtId="164" fontId="10" fillId="407" borderId="0" xfId="0" applyNumberFormat="1" applyFont="1" applyFill="1" applyAlignment="1">
      <alignment horizontal="right"/>
    </xf>
    <xf numFmtId="3" fontId="10" fillId="408" borderId="0" xfId="0" applyNumberFormat="1" applyFont="1" applyFill="1" applyAlignment="1">
      <alignment horizontal="center"/>
    </xf>
    <xf numFmtId="3" fontId="10" fillId="409" borderId="0" xfId="0" applyNumberFormat="1" applyFont="1" applyFill="1" applyAlignment="1">
      <alignment horizontal="center"/>
    </xf>
    <xf numFmtId="4" fontId="10" fillId="410" borderId="0" xfId="0" applyNumberFormat="1" applyFont="1" applyFill="1" applyAlignment="1">
      <alignment horizontal="right"/>
    </xf>
    <xf numFmtId="3" fontId="10" fillId="411" borderId="0" xfId="0" applyNumberFormat="1" applyFont="1" applyFill="1" applyAlignment="1">
      <alignment horizontal="center"/>
    </xf>
    <xf numFmtId="4" fontId="10" fillId="412" borderId="0" xfId="0" applyNumberFormat="1" applyFont="1" applyFill="1" applyAlignment="1">
      <alignment horizontal="right"/>
    </xf>
    <xf numFmtId="3" fontId="10" fillId="413" borderId="0" xfId="0" applyNumberFormat="1" applyFont="1" applyFill="1" applyAlignment="1">
      <alignment horizontal="center"/>
    </xf>
    <xf numFmtId="3" fontId="10" fillId="414" borderId="0" xfId="0" applyNumberFormat="1" applyFont="1" applyFill="1" applyAlignment="1">
      <alignment horizontal="center"/>
    </xf>
    <xf numFmtId="164" fontId="10" fillId="415" borderId="0" xfId="0" applyNumberFormat="1" applyFont="1" applyFill="1" applyAlignment="1">
      <alignment horizontal="right"/>
    </xf>
    <xf numFmtId="3" fontId="10" fillId="416" borderId="0" xfId="0" applyNumberFormat="1" applyFont="1" applyFill="1" applyAlignment="1">
      <alignment horizontal="center"/>
    </xf>
    <xf numFmtId="3" fontId="10" fillId="417" borderId="0" xfId="0" applyNumberFormat="1" applyFont="1" applyFill="1" applyAlignment="1">
      <alignment horizontal="center"/>
    </xf>
    <xf numFmtId="3" fontId="10" fillId="418" borderId="0" xfId="0" applyNumberFormat="1" applyFont="1" applyFill="1" applyAlignment="1">
      <alignment horizontal="center"/>
    </xf>
    <xf numFmtId="4" fontId="10" fillId="419" borderId="0" xfId="0" applyNumberFormat="1" applyFont="1" applyFill="1" applyAlignment="1">
      <alignment horizontal="right"/>
    </xf>
    <xf numFmtId="164" fontId="10" fillId="420" borderId="0" xfId="0" applyNumberFormat="1" applyFont="1" applyFill="1" applyAlignment="1">
      <alignment horizontal="right"/>
    </xf>
    <xf numFmtId="3" fontId="10" fillId="421" borderId="0" xfId="0" applyNumberFormat="1" applyFont="1" applyFill="1" applyAlignment="1">
      <alignment horizontal="center"/>
    </xf>
    <xf numFmtId="164" fontId="10" fillId="422" borderId="0" xfId="0" applyNumberFormat="1" applyFont="1" applyFill="1" applyAlignment="1">
      <alignment horizontal="right"/>
    </xf>
    <xf numFmtId="3" fontId="10" fillId="423" borderId="0" xfId="0" applyNumberFormat="1" applyFont="1" applyFill="1" applyAlignment="1">
      <alignment horizontal="center"/>
    </xf>
    <xf numFmtId="3" fontId="10" fillId="424" borderId="0" xfId="0" applyNumberFormat="1" applyFont="1" applyFill="1" applyAlignment="1">
      <alignment horizontal="center"/>
    </xf>
    <xf numFmtId="4" fontId="10" fillId="425" borderId="0" xfId="0" applyNumberFormat="1" applyFont="1" applyFill="1" applyAlignment="1">
      <alignment horizontal="right"/>
    </xf>
    <xf numFmtId="164" fontId="10" fillId="426" borderId="0" xfId="0" applyNumberFormat="1" applyFont="1" applyFill="1" applyAlignment="1">
      <alignment horizontal="right"/>
    </xf>
    <xf numFmtId="9" fontId="10" fillId="427" borderId="0" xfId="0" applyNumberFormat="1" applyFont="1" applyFill="1" applyAlignment="1">
      <alignment horizontal="right"/>
    </xf>
    <xf numFmtId="3" fontId="10" fillId="428" borderId="0" xfId="0" applyNumberFormat="1" applyFont="1" applyFill="1" applyAlignment="1">
      <alignment horizontal="center"/>
    </xf>
    <xf numFmtId="3" fontId="10" fillId="429" borderId="0" xfId="0" applyNumberFormat="1" applyFont="1" applyFill="1" applyAlignment="1">
      <alignment horizontal="center"/>
    </xf>
    <xf numFmtId="3" fontId="10" fillId="430" borderId="0" xfId="0" applyNumberFormat="1" applyFont="1" applyFill="1" applyAlignment="1">
      <alignment horizontal="center"/>
    </xf>
    <xf numFmtId="4" fontId="10" fillId="431" borderId="0" xfId="0" applyNumberFormat="1" applyFont="1" applyFill="1" applyAlignment="1">
      <alignment horizontal="right"/>
    </xf>
    <xf numFmtId="9" fontId="10" fillId="432" borderId="0" xfId="0" applyNumberFormat="1" applyFont="1" applyFill="1" applyAlignment="1">
      <alignment horizontal="right"/>
    </xf>
    <xf numFmtId="3" fontId="10" fillId="433" borderId="0" xfId="0" applyNumberFormat="1" applyFont="1" applyFill="1" applyAlignment="1">
      <alignment horizontal="center"/>
    </xf>
    <xf numFmtId="3" fontId="10" fillId="434" borderId="0" xfId="0" applyNumberFormat="1" applyFont="1" applyFill="1" applyAlignment="1">
      <alignment horizontal="center"/>
    </xf>
    <xf numFmtId="3" fontId="10" fillId="435" borderId="0" xfId="0" applyNumberFormat="1" applyFont="1" applyFill="1" applyAlignment="1">
      <alignment horizontal="center"/>
    </xf>
    <xf numFmtId="164" fontId="10" fillId="436" borderId="0" xfId="0" applyNumberFormat="1" applyFont="1" applyFill="1" applyAlignment="1">
      <alignment horizontal="right"/>
    </xf>
    <xf numFmtId="3" fontId="10" fillId="437" borderId="0" xfId="0" applyNumberFormat="1" applyFont="1" applyFill="1" applyAlignment="1">
      <alignment horizontal="center"/>
    </xf>
    <xf numFmtId="4" fontId="10" fillId="438" borderId="0" xfId="0" applyNumberFormat="1" applyFont="1" applyFill="1" applyAlignment="1">
      <alignment horizontal="right"/>
    </xf>
    <xf numFmtId="9" fontId="10" fillId="439" borderId="0" xfId="0" applyNumberFormat="1" applyFont="1" applyFill="1" applyAlignment="1">
      <alignment horizontal="right"/>
    </xf>
    <xf numFmtId="3" fontId="10" fillId="440" borderId="0" xfId="0" applyNumberFormat="1" applyFont="1" applyFill="1" applyAlignment="1">
      <alignment horizontal="center"/>
    </xf>
    <xf numFmtId="3" fontId="10" fillId="441" borderId="0" xfId="0" applyNumberFormat="1" applyFont="1" applyFill="1" applyAlignment="1">
      <alignment horizontal="center"/>
    </xf>
    <xf numFmtId="164" fontId="10" fillId="442" borderId="0" xfId="0" applyNumberFormat="1" applyFont="1" applyFill="1" applyAlignment="1">
      <alignment horizontal="right"/>
    </xf>
    <xf numFmtId="9" fontId="10" fillId="443" borderId="0" xfId="0" applyNumberFormat="1" applyFont="1" applyFill="1" applyAlignment="1">
      <alignment horizontal="right"/>
    </xf>
    <xf numFmtId="3" fontId="10" fillId="444" borderId="0" xfId="0" applyNumberFormat="1" applyFont="1" applyFill="1" applyAlignment="1">
      <alignment horizontal="center"/>
    </xf>
    <xf numFmtId="3" fontId="10" fillId="445" borderId="0" xfId="0" applyNumberFormat="1" applyFont="1" applyFill="1" applyAlignment="1">
      <alignment horizontal="center"/>
    </xf>
    <xf numFmtId="4" fontId="10" fillId="446" borderId="0" xfId="0" applyNumberFormat="1" applyFont="1" applyFill="1" applyAlignment="1">
      <alignment horizontal="right"/>
    </xf>
    <xf numFmtId="9" fontId="10" fillId="447" borderId="0" xfId="0" applyNumberFormat="1" applyFont="1" applyFill="1" applyAlignment="1">
      <alignment horizontal="right"/>
    </xf>
    <xf numFmtId="3" fontId="10" fillId="448" borderId="0" xfId="0" applyNumberFormat="1" applyFont="1" applyFill="1" applyAlignment="1">
      <alignment horizontal="center"/>
    </xf>
    <xf numFmtId="164" fontId="10" fillId="449" borderId="0" xfId="0" applyNumberFormat="1" applyFont="1" applyFill="1" applyAlignment="1">
      <alignment horizontal="right"/>
    </xf>
    <xf numFmtId="4" fontId="10" fillId="450" borderId="0" xfId="0" applyNumberFormat="1" applyFont="1" applyFill="1" applyAlignment="1">
      <alignment horizontal="right"/>
    </xf>
    <xf numFmtId="164" fontId="10" fillId="451" borderId="0" xfId="0" applyNumberFormat="1" applyFont="1" applyFill="1" applyAlignment="1">
      <alignment horizontal="right"/>
    </xf>
    <xf numFmtId="3" fontId="10" fillId="452" borderId="0" xfId="0" applyNumberFormat="1" applyFont="1" applyFill="1" applyAlignment="1">
      <alignment horizontal="center"/>
    </xf>
    <xf numFmtId="9" fontId="10" fillId="453" borderId="0" xfId="0" applyNumberFormat="1" applyFont="1" applyFill="1" applyAlignment="1">
      <alignment horizontal="right"/>
    </xf>
    <xf numFmtId="3" fontId="10" fillId="454" borderId="0" xfId="0" applyNumberFormat="1" applyFont="1" applyFill="1" applyAlignment="1">
      <alignment horizontal="center"/>
    </xf>
    <xf numFmtId="3" fontId="10" fillId="80" borderId="0" xfId="0" applyNumberFormat="1" applyFont="1" applyFill="1" applyAlignment="1">
      <alignment horizontal="center"/>
    </xf>
    <xf numFmtId="3" fontId="10" fillId="455" borderId="0" xfId="0" applyNumberFormat="1" applyFont="1" applyFill="1" applyAlignment="1">
      <alignment horizontal="center"/>
    </xf>
    <xf numFmtId="3" fontId="10" fillId="456" borderId="0" xfId="0" applyNumberFormat="1" applyFont="1" applyFill="1" applyAlignment="1">
      <alignment horizontal="center"/>
    </xf>
    <xf numFmtId="3" fontId="10" fillId="457" borderId="0" xfId="0" applyNumberFormat="1" applyFont="1" applyFill="1" applyAlignment="1">
      <alignment horizontal="center"/>
    </xf>
    <xf numFmtId="4" fontId="10" fillId="458" borderId="0" xfId="0" applyNumberFormat="1" applyFont="1" applyFill="1" applyAlignment="1">
      <alignment horizontal="right"/>
    </xf>
    <xf numFmtId="49" fontId="10" fillId="25" borderId="0" xfId="0" applyNumberFormat="1" applyFont="1" applyFill="1" applyAlignment="1">
      <alignment horizontal="right"/>
    </xf>
    <xf numFmtId="164" fontId="10" fillId="459" borderId="0" xfId="0" applyNumberFormat="1" applyFont="1" applyFill="1" applyAlignment="1">
      <alignment horizontal="right"/>
    </xf>
    <xf numFmtId="3" fontId="10" fillId="460" borderId="0" xfId="0" applyNumberFormat="1" applyFont="1" applyFill="1" applyAlignment="1">
      <alignment horizontal="center"/>
    </xf>
    <xf numFmtId="3" fontId="10" fillId="461" borderId="0" xfId="0" applyNumberFormat="1" applyFont="1" applyFill="1" applyAlignment="1">
      <alignment horizontal="center"/>
    </xf>
    <xf numFmtId="164" fontId="10" fillId="462" borderId="0" xfId="0" applyNumberFormat="1" applyFont="1" applyFill="1" applyAlignment="1">
      <alignment horizontal="right"/>
    </xf>
    <xf numFmtId="3" fontId="10" fillId="463" borderId="0" xfId="0" applyNumberFormat="1" applyFont="1" applyFill="1" applyAlignment="1">
      <alignment horizontal="center"/>
    </xf>
    <xf numFmtId="164" fontId="10" fillId="464" borderId="0" xfId="0" applyNumberFormat="1" applyFont="1" applyFill="1" applyAlignment="1">
      <alignment horizontal="right"/>
    </xf>
    <xf numFmtId="3" fontId="10" fillId="465" borderId="0" xfId="0" applyNumberFormat="1" applyFont="1" applyFill="1" applyAlignment="1">
      <alignment horizontal="center"/>
    </xf>
    <xf numFmtId="9" fontId="10" fillId="466" borderId="0" xfId="0" applyNumberFormat="1" applyFont="1" applyFill="1" applyAlignment="1">
      <alignment horizontal="right"/>
    </xf>
    <xf numFmtId="3" fontId="10" fillId="467" borderId="0" xfId="0" applyNumberFormat="1" applyFont="1" applyFill="1" applyAlignment="1">
      <alignment horizontal="center"/>
    </xf>
    <xf numFmtId="4" fontId="10" fillId="468" borderId="0" xfId="0" applyNumberFormat="1" applyFont="1" applyFill="1" applyAlignment="1">
      <alignment horizontal="right"/>
    </xf>
    <xf numFmtId="3" fontId="10" fillId="469" borderId="0" xfId="0" applyNumberFormat="1" applyFont="1" applyFill="1" applyAlignment="1">
      <alignment horizontal="center"/>
    </xf>
    <xf numFmtId="3" fontId="10" fillId="470" borderId="0" xfId="0" applyNumberFormat="1" applyFont="1" applyFill="1" applyAlignment="1">
      <alignment horizontal="center"/>
    </xf>
    <xf numFmtId="164" fontId="10" fillId="471" borderId="0" xfId="0" applyNumberFormat="1" applyFont="1" applyFill="1" applyAlignment="1">
      <alignment horizontal="right"/>
    </xf>
    <xf numFmtId="164" fontId="10" fillId="472" borderId="0" xfId="0" applyNumberFormat="1" applyFont="1" applyFill="1" applyAlignment="1">
      <alignment horizontal="right"/>
    </xf>
    <xf numFmtId="3" fontId="10" fillId="473" borderId="0" xfId="0" applyNumberFormat="1" applyFont="1" applyFill="1" applyAlignment="1">
      <alignment horizontal="center"/>
    </xf>
    <xf numFmtId="9" fontId="10" fillId="474" borderId="0" xfId="0" applyNumberFormat="1" applyFont="1" applyFill="1" applyAlignment="1">
      <alignment horizontal="right"/>
    </xf>
    <xf numFmtId="3" fontId="10" fillId="475" borderId="0" xfId="0" applyNumberFormat="1" applyFont="1" applyFill="1" applyAlignment="1">
      <alignment horizontal="center"/>
    </xf>
    <xf numFmtId="4" fontId="10" fillId="476" borderId="0" xfId="0" applyNumberFormat="1" applyFont="1" applyFill="1" applyAlignment="1">
      <alignment horizontal="right"/>
    </xf>
    <xf numFmtId="3" fontId="10" fillId="477" borderId="0" xfId="0" applyNumberFormat="1" applyFont="1" applyFill="1" applyAlignment="1">
      <alignment horizontal="center"/>
    </xf>
    <xf numFmtId="3" fontId="10" fillId="478" borderId="0" xfId="0" applyNumberFormat="1" applyFont="1" applyFill="1" applyAlignment="1">
      <alignment horizontal="center"/>
    </xf>
    <xf numFmtId="3" fontId="10" fillId="479" borderId="0" xfId="0" applyNumberFormat="1" applyFont="1" applyFill="1" applyAlignment="1">
      <alignment horizontal="center"/>
    </xf>
    <xf numFmtId="3" fontId="10" fillId="480" borderId="0" xfId="0" applyNumberFormat="1" applyFont="1" applyFill="1" applyAlignment="1">
      <alignment horizontal="center"/>
    </xf>
    <xf numFmtId="49" fontId="9" fillId="8" borderId="0" xfId="0" applyNumberFormat="1" applyFont="1" applyFill="1" applyAlignment="1">
      <alignment horizontal="center"/>
    </xf>
    <xf numFmtId="49" fontId="10" fillId="19" borderId="0" xfId="0" applyNumberFormat="1" applyFont="1" applyFill="1" applyAlignment="1">
      <alignment horizontal="center"/>
    </xf>
    <xf numFmtId="3" fontId="10" fillId="481" borderId="0" xfId="0" applyNumberFormat="1" applyFont="1" applyFill="1" applyAlignment="1">
      <alignment horizontal="center"/>
    </xf>
    <xf numFmtId="9" fontId="10" fillId="482" borderId="0" xfId="0" applyNumberFormat="1" applyFont="1" applyFill="1" applyAlignment="1">
      <alignment horizontal="right"/>
    </xf>
    <xf numFmtId="9" fontId="10" fillId="483" borderId="0" xfId="0" applyNumberFormat="1" applyFont="1" applyFill="1" applyAlignment="1">
      <alignment horizontal="right"/>
    </xf>
    <xf numFmtId="3" fontId="10" fillId="484" borderId="0" xfId="0" applyNumberFormat="1" applyFont="1" applyFill="1" applyAlignment="1">
      <alignment horizontal="center"/>
    </xf>
    <xf numFmtId="3" fontId="10" fillId="485" borderId="0" xfId="0" applyNumberFormat="1" applyFont="1" applyFill="1" applyAlignment="1">
      <alignment horizontal="center"/>
    </xf>
    <xf numFmtId="3" fontId="10" fillId="486" borderId="0" xfId="0" applyNumberFormat="1" applyFont="1" applyFill="1" applyAlignment="1">
      <alignment horizontal="center"/>
    </xf>
    <xf numFmtId="3" fontId="10" fillId="487" borderId="0" xfId="0" applyNumberFormat="1" applyFont="1" applyFill="1" applyAlignment="1">
      <alignment horizontal="center"/>
    </xf>
    <xf numFmtId="4" fontId="10" fillId="488" borderId="0" xfId="0" applyNumberFormat="1" applyFont="1" applyFill="1" applyAlignment="1">
      <alignment horizontal="right"/>
    </xf>
    <xf numFmtId="3" fontId="10" fillId="489" borderId="0" xfId="0" applyNumberFormat="1" applyFont="1" applyFill="1" applyAlignment="1">
      <alignment horizontal="center"/>
    </xf>
    <xf numFmtId="3" fontId="10" fillId="490" borderId="0" xfId="0" applyNumberFormat="1" applyFont="1" applyFill="1" applyAlignment="1">
      <alignment horizontal="center"/>
    </xf>
    <xf numFmtId="3" fontId="10" fillId="491" borderId="0" xfId="0" applyNumberFormat="1" applyFont="1" applyFill="1" applyAlignment="1">
      <alignment horizontal="center"/>
    </xf>
    <xf numFmtId="4" fontId="10" fillId="492" borderId="0" xfId="0" applyNumberFormat="1" applyFont="1" applyFill="1" applyAlignment="1">
      <alignment horizontal="right"/>
    </xf>
    <xf numFmtId="164" fontId="10" fillId="493" borderId="0" xfId="0" applyNumberFormat="1" applyFont="1" applyFill="1" applyAlignment="1">
      <alignment horizontal="right"/>
    </xf>
    <xf numFmtId="3" fontId="10" fillId="494" borderId="0" xfId="0" applyNumberFormat="1" applyFont="1" applyFill="1" applyAlignment="1">
      <alignment horizontal="center"/>
    </xf>
    <xf numFmtId="3" fontId="10" fillId="495" borderId="0" xfId="0" applyNumberFormat="1" applyFont="1" applyFill="1" applyAlignment="1">
      <alignment horizontal="center"/>
    </xf>
    <xf numFmtId="4" fontId="10" fillId="22" borderId="0" xfId="0" applyNumberFormat="1" applyFont="1" applyFill="1" applyAlignment="1">
      <alignment horizontal="right"/>
    </xf>
    <xf numFmtId="3" fontId="10" fillId="496" borderId="0" xfId="0" applyNumberFormat="1" applyFont="1" applyFill="1" applyAlignment="1">
      <alignment horizontal="center"/>
    </xf>
    <xf numFmtId="3" fontId="10" fillId="497" borderId="0" xfId="0" applyNumberFormat="1" applyFont="1" applyFill="1" applyAlignment="1">
      <alignment horizontal="center"/>
    </xf>
    <xf numFmtId="3" fontId="10" fillId="498" borderId="0" xfId="0" applyNumberFormat="1" applyFont="1" applyFill="1" applyAlignment="1">
      <alignment horizontal="center"/>
    </xf>
    <xf numFmtId="3" fontId="10" fillId="499" borderId="0" xfId="0" applyNumberFormat="1" applyFont="1" applyFill="1" applyAlignment="1">
      <alignment horizontal="center"/>
    </xf>
    <xf numFmtId="3" fontId="10" fillId="500" borderId="0" xfId="0" applyNumberFormat="1" applyFont="1" applyFill="1" applyAlignment="1">
      <alignment horizontal="center"/>
    </xf>
    <xf numFmtId="164" fontId="10" fillId="501" borderId="0" xfId="0" applyNumberFormat="1" applyFont="1" applyFill="1" applyAlignment="1">
      <alignment horizontal="right"/>
    </xf>
    <xf numFmtId="3" fontId="10" fillId="502" borderId="0" xfId="0" applyNumberFormat="1" applyFont="1" applyFill="1" applyAlignment="1">
      <alignment horizontal="center"/>
    </xf>
    <xf numFmtId="3" fontId="10" fillId="503" borderId="0" xfId="0" applyNumberFormat="1" applyFont="1" applyFill="1" applyAlignment="1">
      <alignment horizontal="center"/>
    </xf>
    <xf numFmtId="4" fontId="10" fillId="504" borderId="0" xfId="0" applyNumberFormat="1" applyFont="1" applyFill="1" applyAlignment="1">
      <alignment horizontal="right"/>
    </xf>
    <xf numFmtId="164" fontId="10" fillId="505" borderId="0" xfId="0" applyNumberFormat="1" applyFont="1" applyFill="1" applyAlignment="1">
      <alignment horizontal="right"/>
    </xf>
    <xf numFmtId="3" fontId="10" fillId="506" borderId="0" xfId="0" applyNumberFormat="1" applyFont="1" applyFill="1" applyAlignment="1">
      <alignment horizontal="center"/>
    </xf>
    <xf numFmtId="164" fontId="10" fillId="507" borderId="0" xfId="0" applyNumberFormat="1" applyFont="1" applyFill="1" applyAlignment="1">
      <alignment horizontal="right"/>
    </xf>
    <xf numFmtId="3" fontId="10" fillId="508" borderId="0" xfId="0" applyNumberFormat="1" applyFont="1" applyFill="1" applyAlignment="1">
      <alignment horizontal="center"/>
    </xf>
    <xf numFmtId="4" fontId="10" fillId="509" borderId="0" xfId="0" applyNumberFormat="1" applyFont="1" applyFill="1" applyAlignment="1">
      <alignment horizontal="right"/>
    </xf>
    <xf numFmtId="3" fontId="10" fillId="510" borderId="0" xfId="0" applyNumberFormat="1" applyFont="1" applyFill="1" applyAlignment="1">
      <alignment horizontal="center"/>
    </xf>
    <xf numFmtId="164" fontId="10" fillId="511" borderId="0" xfId="0" applyNumberFormat="1" applyFont="1" applyFill="1" applyAlignment="1">
      <alignment horizontal="right"/>
    </xf>
    <xf numFmtId="164" fontId="10" fillId="512" borderId="0" xfId="0" applyNumberFormat="1" applyFont="1" applyFill="1" applyAlignment="1">
      <alignment horizontal="right"/>
    </xf>
    <xf numFmtId="4" fontId="10" fillId="513" borderId="0" xfId="0" applyNumberFormat="1" applyFont="1" applyFill="1" applyAlignment="1">
      <alignment horizontal="right"/>
    </xf>
    <xf numFmtId="164" fontId="10" fillId="514" borderId="0" xfId="0" applyNumberFormat="1" applyFont="1" applyFill="1" applyAlignment="1">
      <alignment horizontal="right"/>
    </xf>
    <xf numFmtId="164" fontId="10" fillId="515" borderId="0" xfId="0" applyNumberFormat="1" applyFont="1" applyFill="1" applyAlignment="1">
      <alignment horizontal="right"/>
    </xf>
    <xf numFmtId="3" fontId="10" fillId="516" borderId="0" xfId="0" applyNumberFormat="1" applyFont="1" applyFill="1" applyAlignment="1">
      <alignment horizontal="center"/>
    </xf>
    <xf numFmtId="3" fontId="10" fillId="517" borderId="0" xfId="0" applyNumberFormat="1" applyFont="1" applyFill="1" applyAlignment="1">
      <alignment horizontal="center"/>
    </xf>
    <xf numFmtId="3" fontId="10" fillId="518" borderId="0" xfId="0" applyNumberFormat="1" applyFont="1" applyFill="1" applyAlignment="1">
      <alignment horizontal="center"/>
    </xf>
    <xf numFmtId="164" fontId="10" fillId="519" borderId="0" xfId="0" applyNumberFormat="1" applyFont="1" applyFill="1" applyAlignment="1">
      <alignment horizontal="right"/>
    </xf>
    <xf numFmtId="9" fontId="10" fillId="520" borderId="0" xfId="0" applyNumberFormat="1" applyFont="1" applyFill="1" applyAlignment="1">
      <alignment horizontal="right"/>
    </xf>
    <xf numFmtId="3" fontId="10" fillId="521" borderId="0" xfId="0" applyNumberFormat="1" applyFont="1" applyFill="1" applyAlignment="1">
      <alignment horizontal="center"/>
    </xf>
    <xf numFmtId="164" fontId="10" fillId="522" borderId="0" xfId="0" applyNumberFormat="1" applyFont="1" applyFill="1" applyAlignment="1">
      <alignment horizontal="right"/>
    </xf>
    <xf numFmtId="164" fontId="10" fillId="523" borderId="0" xfId="0" applyNumberFormat="1" applyFont="1" applyFill="1" applyAlignment="1">
      <alignment horizontal="right"/>
    </xf>
    <xf numFmtId="3" fontId="10" fillId="524" borderId="0" xfId="0" applyNumberFormat="1" applyFont="1" applyFill="1" applyAlignment="1">
      <alignment horizontal="center"/>
    </xf>
    <xf numFmtId="164" fontId="10" fillId="525" borderId="0" xfId="0" applyNumberFormat="1" applyFont="1" applyFill="1" applyAlignment="1">
      <alignment horizontal="right"/>
    </xf>
    <xf numFmtId="3" fontId="10" fillId="526" borderId="0" xfId="0" applyNumberFormat="1" applyFont="1" applyFill="1" applyAlignment="1">
      <alignment horizontal="center"/>
    </xf>
    <xf numFmtId="3" fontId="10" fillId="527" borderId="0" xfId="0" applyNumberFormat="1" applyFont="1" applyFill="1" applyAlignment="1">
      <alignment horizontal="center"/>
    </xf>
    <xf numFmtId="3" fontId="10" fillId="528" borderId="0" xfId="0" applyNumberFormat="1" applyFont="1" applyFill="1" applyAlignment="1">
      <alignment horizontal="center"/>
    </xf>
    <xf numFmtId="3" fontId="10" fillId="529" borderId="0" xfId="0" applyNumberFormat="1" applyFont="1" applyFill="1" applyAlignment="1">
      <alignment horizontal="center"/>
    </xf>
    <xf numFmtId="164" fontId="10" fillId="530" borderId="0" xfId="0" applyNumberFormat="1" applyFont="1" applyFill="1" applyAlignment="1">
      <alignment horizontal="right"/>
    </xf>
    <xf numFmtId="9" fontId="10" fillId="531" borderId="0" xfId="0" applyNumberFormat="1" applyFont="1" applyFill="1" applyAlignment="1">
      <alignment horizontal="right"/>
    </xf>
    <xf numFmtId="3" fontId="10" fillId="532" borderId="0" xfId="0" applyNumberFormat="1" applyFont="1" applyFill="1" applyAlignment="1">
      <alignment horizontal="center"/>
    </xf>
    <xf numFmtId="3" fontId="10" fillId="533" borderId="0" xfId="0" applyNumberFormat="1" applyFont="1" applyFill="1" applyAlignment="1">
      <alignment horizontal="center"/>
    </xf>
    <xf numFmtId="3" fontId="10" fillId="534" borderId="0" xfId="0" applyNumberFormat="1" applyFont="1" applyFill="1" applyAlignment="1">
      <alignment horizontal="center"/>
    </xf>
    <xf numFmtId="3" fontId="10" fillId="535" borderId="0" xfId="0" applyNumberFormat="1" applyFont="1" applyFill="1" applyAlignment="1">
      <alignment horizontal="center"/>
    </xf>
    <xf numFmtId="9" fontId="10" fillId="536" borderId="0" xfId="0" applyNumberFormat="1" applyFont="1" applyFill="1" applyAlignment="1">
      <alignment horizontal="right"/>
    </xf>
    <xf numFmtId="3" fontId="10" fillId="537" borderId="0" xfId="0" applyNumberFormat="1" applyFont="1" applyFill="1" applyAlignment="1">
      <alignment horizontal="center"/>
    </xf>
    <xf numFmtId="4" fontId="10" fillId="538" borderId="0" xfId="0" applyNumberFormat="1" applyFont="1" applyFill="1" applyAlignment="1">
      <alignment horizontal="right"/>
    </xf>
    <xf numFmtId="4" fontId="10" fillId="539" borderId="0" xfId="0" applyNumberFormat="1" applyFont="1" applyFill="1" applyAlignment="1">
      <alignment horizontal="right"/>
    </xf>
    <xf numFmtId="4" fontId="10" fillId="540" borderId="0" xfId="0" applyNumberFormat="1" applyFont="1" applyFill="1" applyAlignment="1">
      <alignment horizontal="right"/>
    </xf>
    <xf numFmtId="49" fontId="10" fillId="25" borderId="0" xfId="0" applyNumberFormat="1" applyFont="1" applyFill="1"/>
    <xf numFmtId="3" fontId="10" fillId="541" borderId="0" xfId="0" applyNumberFormat="1" applyFont="1" applyFill="1" applyAlignment="1">
      <alignment horizontal="center"/>
    </xf>
    <xf numFmtId="3" fontId="10" fillId="542" borderId="0" xfId="0" applyNumberFormat="1" applyFont="1" applyFill="1" applyAlignment="1">
      <alignment horizontal="center"/>
    </xf>
    <xf numFmtId="9" fontId="10" fillId="543" borderId="0" xfId="0" applyNumberFormat="1" applyFont="1" applyFill="1" applyAlignment="1">
      <alignment horizontal="right"/>
    </xf>
    <xf numFmtId="3" fontId="10" fillId="544" borderId="0" xfId="0" applyNumberFormat="1" applyFont="1" applyFill="1" applyAlignment="1">
      <alignment horizontal="center"/>
    </xf>
    <xf numFmtId="3" fontId="10" fillId="545" borderId="0" xfId="0" applyNumberFormat="1" applyFont="1" applyFill="1" applyAlignment="1">
      <alignment horizontal="center"/>
    </xf>
    <xf numFmtId="3" fontId="10" fillId="546" borderId="0" xfId="0" applyNumberFormat="1" applyFont="1" applyFill="1" applyAlignment="1">
      <alignment horizontal="center"/>
    </xf>
    <xf numFmtId="164" fontId="10" fillId="547" borderId="0" xfId="0" applyNumberFormat="1" applyFont="1" applyFill="1" applyAlignment="1">
      <alignment horizontal="right"/>
    </xf>
    <xf numFmtId="3" fontId="10" fillId="548" borderId="0" xfId="0" applyNumberFormat="1" applyFont="1" applyFill="1" applyAlignment="1">
      <alignment horizontal="center"/>
    </xf>
    <xf numFmtId="4" fontId="10" fillId="549" borderId="0" xfId="0" applyNumberFormat="1" applyFont="1" applyFill="1" applyAlignment="1">
      <alignment horizontal="right"/>
    </xf>
    <xf numFmtId="4" fontId="10" fillId="550" borderId="0" xfId="0" applyNumberFormat="1" applyFont="1" applyFill="1" applyAlignment="1">
      <alignment horizontal="right"/>
    </xf>
    <xf numFmtId="3" fontId="10" fillId="551" borderId="0" xfId="0" applyNumberFormat="1" applyFont="1" applyFill="1" applyAlignment="1">
      <alignment horizontal="center"/>
    </xf>
    <xf numFmtId="164" fontId="10" fillId="552" borderId="0" xfId="0" applyNumberFormat="1" applyFont="1" applyFill="1" applyAlignment="1">
      <alignment horizontal="right"/>
    </xf>
    <xf numFmtId="9" fontId="10" fillId="553" borderId="0" xfId="0" applyNumberFormat="1" applyFont="1" applyFill="1" applyAlignment="1">
      <alignment horizontal="right"/>
    </xf>
    <xf numFmtId="3" fontId="10" fillId="554" borderId="0" xfId="0" applyNumberFormat="1" applyFont="1" applyFill="1" applyAlignment="1">
      <alignment horizontal="center"/>
    </xf>
    <xf numFmtId="3" fontId="10" fillId="555" borderId="0" xfId="0" applyNumberFormat="1" applyFont="1" applyFill="1" applyAlignment="1">
      <alignment horizontal="center"/>
    </xf>
    <xf numFmtId="4" fontId="10" fillId="556" borderId="0" xfId="0" applyNumberFormat="1" applyFont="1" applyFill="1" applyAlignment="1">
      <alignment horizontal="right"/>
    </xf>
    <xf numFmtId="164" fontId="10" fillId="557" borderId="0" xfId="0" applyNumberFormat="1" applyFont="1" applyFill="1" applyAlignment="1">
      <alignment horizontal="right"/>
    </xf>
    <xf numFmtId="3" fontId="10" fillId="558" borderId="0" xfId="0" applyNumberFormat="1" applyFont="1" applyFill="1" applyAlignment="1">
      <alignment horizontal="center"/>
    </xf>
    <xf numFmtId="3" fontId="10" fillId="559" borderId="0" xfId="0" applyNumberFormat="1" applyFont="1" applyFill="1" applyAlignment="1">
      <alignment horizontal="center"/>
    </xf>
    <xf numFmtId="164" fontId="10" fillId="560" borderId="0" xfId="0" applyNumberFormat="1" applyFont="1" applyFill="1" applyAlignment="1">
      <alignment horizontal="right"/>
    </xf>
    <xf numFmtId="3" fontId="10" fillId="561" borderId="0" xfId="0" applyNumberFormat="1" applyFont="1" applyFill="1" applyAlignment="1">
      <alignment horizontal="center"/>
    </xf>
    <xf numFmtId="4" fontId="10" fillId="562" borderId="0" xfId="0" applyNumberFormat="1" applyFont="1" applyFill="1" applyAlignment="1">
      <alignment horizontal="right"/>
    </xf>
    <xf numFmtId="9" fontId="10" fillId="563" borderId="0" xfId="0" applyNumberFormat="1" applyFont="1" applyFill="1" applyAlignment="1">
      <alignment horizontal="right"/>
    </xf>
    <xf numFmtId="9" fontId="10" fillId="564" borderId="0" xfId="0" applyNumberFormat="1" applyFont="1" applyFill="1" applyAlignment="1">
      <alignment horizontal="right"/>
    </xf>
    <xf numFmtId="4" fontId="10" fillId="565" borderId="0" xfId="0" applyNumberFormat="1" applyFont="1" applyFill="1" applyAlignment="1">
      <alignment horizontal="right"/>
    </xf>
    <xf numFmtId="3" fontId="10" fillId="566" borderId="0" xfId="0" applyNumberFormat="1" applyFont="1" applyFill="1" applyAlignment="1">
      <alignment horizontal="center"/>
    </xf>
    <xf numFmtId="3" fontId="10" fillId="567" borderId="0" xfId="0" applyNumberFormat="1" applyFont="1" applyFill="1" applyAlignment="1">
      <alignment horizontal="center"/>
    </xf>
    <xf numFmtId="3" fontId="10" fillId="568" borderId="0" xfId="0" applyNumberFormat="1" applyFont="1" applyFill="1" applyAlignment="1">
      <alignment horizontal="center"/>
    </xf>
    <xf numFmtId="164" fontId="10" fillId="569" borderId="0" xfId="0" applyNumberFormat="1" applyFont="1" applyFill="1" applyAlignment="1">
      <alignment horizontal="right"/>
    </xf>
    <xf numFmtId="164" fontId="10" fillId="570" borderId="0" xfId="0" applyNumberFormat="1" applyFont="1" applyFill="1" applyAlignment="1">
      <alignment horizontal="right"/>
    </xf>
    <xf numFmtId="3" fontId="10" fillId="571" borderId="0" xfId="0" applyNumberFormat="1" applyFont="1" applyFill="1" applyAlignment="1">
      <alignment horizontal="center"/>
    </xf>
    <xf numFmtId="3" fontId="10" fillId="572" borderId="0" xfId="0" applyNumberFormat="1" applyFont="1" applyFill="1" applyAlignment="1">
      <alignment horizontal="center"/>
    </xf>
    <xf numFmtId="164" fontId="10" fillId="573" borderId="0" xfId="0" applyNumberFormat="1" applyFont="1" applyFill="1" applyAlignment="1">
      <alignment horizontal="right"/>
    </xf>
    <xf numFmtId="9" fontId="10" fillId="574" borderId="0" xfId="0" applyNumberFormat="1" applyFont="1" applyFill="1" applyAlignment="1">
      <alignment horizontal="right"/>
    </xf>
    <xf numFmtId="3" fontId="10" fillId="575" borderId="0" xfId="0" applyNumberFormat="1" applyFont="1" applyFill="1" applyAlignment="1">
      <alignment horizontal="center"/>
    </xf>
    <xf numFmtId="3" fontId="10" fillId="576" borderId="0" xfId="0" applyNumberFormat="1" applyFont="1" applyFill="1" applyAlignment="1">
      <alignment horizontal="center"/>
    </xf>
    <xf numFmtId="9" fontId="10" fillId="577" borderId="0" xfId="0" applyNumberFormat="1" applyFont="1" applyFill="1" applyAlignment="1">
      <alignment horizontal="right"/>
    </xf>
    <xf numFmtId="164" fontId="10" fillId="578" borderId="0" xfId="0" applyNumberFormat="1" applyFont="1" applyFill="1" applyAlignment="1">
      <alignment horizontal="right"/>
    </xf>
    <xf numFmtId="3" fontId="10" fillId="579" borderId="0" xfId="0" applyNumberFormat="1" applyFont="1" applyFill="1" applyAlignment="1">
      <alignment horizontal="center"/>
    </xf>
    <xf numFmtId="9" fontId="10" fillId="580" borderId="0" xfId="0" applyNumberFormat="1" applyFont="1" applyFill="1" applyAlignment="1">
      <alignment horizontal="right"/>
    </xf>
    <xf numFmtId="3" fontId="10" fillId="581" borderId="0" xfId="0" applyNumberFormat="1" applyFont="1" applyFill="1" applyAlignment="1">
      <alignment horizontal="center"/>
    </xf>
    <xf numFmtId="3" fontId="10" fillId="582" borderId="0" xfId="0" applyNumberFormat="1" applyFont="1" applyFill="1" applyAlignment="1">
      <alignment horizontal="center"/>
    </xf>
    <xf numFmtId="3" fontId="10" fillId="583" borderId="0" xfId="0" applyNumberFormat="1" applyFont="1" applyFill="1" applyAlignment="1">
      <alignment horizontal="center"/>
    </xf>
    <xf numFmtId="3" fontId="10" fillId="584" borderId="0" xfId="0" applyNumberFormat="1" applyFont="1" applyFill="1" applyAlignment="1">
      <alignment horizontal="center"/>
    </xf>
    <xf numFmtId="9" fontId="10" fillId="585" borderId="0" xfId="0" applyNumberFormat="1" applyFont="1" applyFill="1" applyAlignment="1">
      <alignment horizontal="right"/>
    </xf>
    <xf numFmtId="3" fontId="10" fillId="586" borderId="0" xfId="0" applyNumberFormat="1" applyFont="1" applyFill="1" applyAlignment="1">
      <alignment horizontal="center"/>
    </xf>
    <xf numFmtId="4" fontId="10" fillId="587" borderId="0" xfId="0" applyNumberFormat="1" applyFont="1" applyFill="1" applyAlignment="1">
      <alignment horizontal="right"/>
    </xf>
    <xf numFmtId="164" fontId="10" fillId="588" borderId="0" xfId="0" applyNumberFormat="1" applyFont="1" applyFill="1" applyAlignment="1">
      <alignment horizontal="right"/>
    </xf>
    <xf numFmtId="9" fontId="10" fillId="589" borderId="0" xfId="0" applyNumberFormat="1" applyFont="1" applyFill="1" applyAlignment="1">
      <alignment horizontal="right"/>
    </xf>
    <xf numFmtId="164" fontId="10" fillId="590" borderId="0" xfId="0" applyNumberFormat="1" applyFont="1" applyFill="1" applyAlignment="1">
      <alignment horizontal="right"/>
    </xf>
    <xf numFmtId="3" fontId="10" fillId="591" borderId="0" xfId="0" applyNumberFormat="1" applyFont="1" applyFill="1" applyAlignment="1">
      <alignment horizontal="center"/>
    </xf>
    <xf numFmtId="3" fontId="10" fillId="592" borderId="0" xfId="0" applyNumberFormat="1" applyFont="1" applyFill="1" applyAlignment="1">
      <alignment horizontal="center"/>
    </xf>
    <xf numFmtId="3" fontId="10" fillId="593" borderId="0" xfId="0" applyNumberFormat="1" applyFont="1" applyFill="1" applyAlignment="1">
      <alignment horizontal="center"/>
    </xf>
    <xf numFmtId="9" fontId="10" fillId="594" borderId="0" xfId="0" applyNumberFormat="1" applyFont="1" applyFill="1" applyAlignment="1">
      <alignment horizontal="right"/>
    </xf>
    <xf numFmtId="9" fontId="10" fillId="595" borderId="0" xfId="0" applyNumberFormat="1" applyFont="1" applyFill="1" applyAlignment="1">
      <alignment horizontal="right"/>
    </xf>
    <xf numFmtId="3" fontId="10" fillId="596" borderId="0" xfId="0" applyNumberFormat="1" applyFont="1" applyFill="1" applyAlignment="1">
      <alignment horizontal="center"/>
    </xf>
    <xf numFmtId="3" fontId="10" fillId="597" borderId="0" xfId="0" applyNumberFormat="1" applyFont="1" applyFill="1" applyAlignment="1">
      <alignment horizontal="center"/>
    </xf>
    <xf numFmtId="3" fontId="10" fillId="598" borderId="0" xfId="0" applyNumberFormat="1" applyFont="1" applyFill="1" applyAlignment="1">
      <alignment horizontal="center"/>
    </xf>
    <xf numFmtId="9" fontId="10" fillId="599" borderId="0" xfId="0" applyNumberFormat="1" applyFont="1" applyFill="1" applyAlignment="1">
      <alignment horizontal="right"/>
    </xf>
    <xf numFmtId="3" fontId="10" fillId="600" borderId="0" xfId="0" applyNumberFormat="1" applyFont="1" applyFill="1" applyAlignment="1">
      <alignment horizontal="center"/>
    </xf>
    <xf numFmtId="164" fontId="10" fillId="601" borderId="0" xfId="0" applyNumberFormat="1" applyFont="1" applyFill="1" applyAlignment="1">
      <alignment horizontal="right"/>
    </xf>
    <xf numFmtId="9" fontId="10" fillId="602" borderId="0" xfId="0" applyNumberFormat="1" applyFont="1" applyFill="1" applyAlignment="1">
      <alignment horizontal="right"/>
    </xf>
    <xf numFmtId="3" fontId="10" fillId="603" borderId="0" xfId="0" applyNumberFormat="1" applyFont="1" applyFill="1" applyAlignment="1">
      <alignment horizontal="center"/>
    </xf>
    <xf numFmtId="9" fontId="10" fillId="604" borderId="0" xfId="0" applyNumberFormat="1" applyFont="1" applyFill="1" applyAlignment="1">
      <alignment horizontal="right"/>
    </xf>
    <xf numFmtId="9" fontId="10" fillId="605" borderId="0" xfId="0" applyNumberFormat="1" applyFont="1" applyFill="1" applyAlignment="1">
      <alignment horizontal="right"/>
    </xf>
    <xf numFmtId="164" fontId="10" fillId="606" borderId="0" xfId="0" applyNumberFormat="1" applyFont="1" applyFill="1" applyAlignment="1">
      <alignment horizontal="right"/>
    </xf>
    <xf numFmtId="9" fontId="10" fillId="607" borderId="0" xfId="0" applyNumberFormat="1" applyFont="1" applyFill="1" applyAlignment="1">
      <alignment horizontal="right"/>
    </xf>
    <xf numFmtId="9" fontId="10" fillId="608" borderId="0" xfId="0" applyNumberFormat="1" applyFont="1" applyFill="1" applyAlignment="1">
      <alignment horizontal="right"/>
    </xf>
    <xf numFmtId="3" fontId="10" fillId="609" borderId="0" xfId="0" applyNumberFormat="1" applyFont="1" applyFill="1" applyAlignment="1">
      <alignment horizontal="center"/>
    </xf>
    <xf numFmtId="3" fontId="10" fillId="610" borderId="0" xfId="0" applyNumberFormat="1" applyFont="1" applyFill="1" applyAlignment="1">
      <alignment horizontal="center"/>
    </xf>
    <xf numFmtId="3" fontId="10" fillId="611" borderId="0" xfId="0" applyNumberFormat="1" applyFont="1" applyFill="1" applyAlignment="1">
      <alignment horizontal="center"/>
    </xf>
    <xf numFmtId="9" fontId="10" fillId="612" borderId="0" xfId="0" applyNumberFormat="1" applyFont="1" applyFill="1" applyAlignment="1">
      <alignment horizontal="right"/>
    </xf>
    <xf numFmtId="9" fontId="10" fillId="613" borderId="0" xfId="0" applyNumberFormat="1" applyFont="1" applyFill="1" applyAlignment="1">
      <alignment horizontal="right"/>
    </xf>
    <xf numFmtId="3" fontId="10" fillId="614" borderId="0" xfId="0" applyNumberFormat="1" applyFont="1" applyFill="1" applyAlignment="1">
      <alignment horizontal="center"/>
    </xf>
    <xf numFmtId="9" fontId="10" fillId="615" borderId="0" xfId="0" applyNumberFormat="1" applyFont="1" applyFill="1" applyAlignment="1">
      <alignment horizontal="right"/>
    </xf>
    <xf numFmtId="4" fontId="10" fillId="616" borderId="0" xfId="0" applyNumberFormat="1" applyFont="1" applyFill="1" applyAlignment="1">
      <alignment horizontal="right"/>
    </xf>
    <xf numFmtId="9" fontId="10" fillId="617" borderId="0" xfId="0" applyNumberFormat="1" applyFont="1" applyFill="1" applyAlignment="1">
      <alignment horizontal="right"/>
    </xf>
    <xf numFmtId="3" fontId="10" fillId="618" borderId="0" xfId="0" applyNumberFormat="1" applyFont="1" applyFill="1" applyAlignment="1">
      <alignment horizontal="center"/>
    </xf>
    <xf numFmtId="9" fontId="10" fillId="619" borderId="0" xfId="0" applyNumberFormat="1" applyFont="1" applyFill="1" applyAlignment="1">
      <alignment horizontal="right"/>
    </xf>
    <xf numFmtId="3" fontId="10" fillId="620" borderId="0" xfId="0" applyNumberFormat="1" applyFont="1" applyFill="1" applyAlignment="1">
      <alignment horizontal="center"/>
    </xf>
    <xf numFmtId="9" fontId="10" fillId="621" borderId="0" xfId="0" applyNumberFormat="1" applyFont="1" applyFill="1" applyAlignment="1">
      <alignment horizontal="right"/>
    </xf>
    <xf numFmtId="164" fontId="10" fillId="622" borderId="0" xfId="0" applyNumberFormat="1" applyFont="1" applyFill="1" applyAlignment="1">
      <alignment horizontal="right"/>
    </xf>
    <xf numFmtId="3" fontId="10" fillId="623" borderId="0" xfId="0" applyNumberFormat="1" applyFont="1" applyFill="1" applyAlignment="1">
      <alignment horizontal="center"/>
    </xf>
    <xf numFmtId="3" fontId="10" fillId="624" borderId="0" xfId="0" applyNumberFormat="1" applyFont="1" applyFill="1" applyAlignment="1">
      <alignment horizontal="center"/>
    </xf>
    <xf numFmtId="164" fontId="10" fillId="625" borderId="0" xfId="0" applyNumberFormat="1" applyFont="1" applyFill="1" applyAlignment="1">
      <alignment horizontal="right"/>
    </xf>
    <xf numFmtId="9" fontId="10" fillId="626" borderId="0" xfId="0" applyNumberFormat="1" applyFont="1" applyFill="1" applyAlignment="1">
      <alignment horizontal="right"/>
    </xf>
    <xf numFmtId="3" fontId="10" fillId="627" borderId="0" xfId="0" applyNumberFormat="1" applyFont="1" applyFill="1" applyAlignment="1">
      <alignment horizontal="center"/>
    </xf>
    <xf numFmtId="9" fontId="10" fillId="628" borderId="0" xfId="0" applyNumberFormat="1" applyFont="1" applyFill="1" applyAlignment="1">
      <alignment horizontal="right"/>
    </xf>
    <xf numFmtId="164" fontId="10" fillId="629" borderId="0" xfId="0" applyNumberFormat="1" applyFont="1" applyFill="1" applyAlignment="1">
      <alignment horizontal="right"/>
    </xf>
    <xf numFmtId="164" fontId="10" fillId="630" borderId="0" xfId="0" applyNumberFormat="1" applyFont="1" applyFill="1" applyAlignment="1">
      <alignment horizontal="right"/>
    </xf>
    <xf numFmtId="3" fontId="10" fillId="631" borderId="0" xfId="0" applyNumberFormat="1" applyFont="1" applyFill="1" applyAlignment="1">
      <alignment horizontal="center"/>
    </xf>
    <xf numFmtId="164" fontId="10" fillId="632" borderId="0" xfId="0" applyNumberFormat="1" applyFont="1" applyFill="1" applyAlignment="1">
      <alignment horizontal="right"/>
    </xf>
    <xf numFmtId="3" fontId="10" fillId="633" borderId="0" xfId="0" applyNumberFormat="1" applyFont="1" applyFill="1" applyAlignment="1">
      <alignment horizontal="center"/>
    </xf>
    <xf numFmtId="9" fontId="10" fillId="634" borderId="0" xfId="0" applyNumberFormat="1" applyFont="1" applyFill="1" applyAlignment="1">
      <alignment horizontal="right"/>
    </xf>
    <xf numFmtId="164" fontId="10" fillId="635" borderId="0" xfId="0" applyNumberFormat="1" applyFont="1" applyFill="1" applyAlignment="1">
      <alignment horizontal="right"/>
    </xf>
    <xf numFmtId="9" fontId="10" fillId="636" borderId="0" xfId="0" applyNumberFormat="1" applyFont="1" applyFill="1" applyAlignment="1">
      <alignment horizontal="right"/>
    </xf>
    <xf numFmtId="9" fontId="10" fillId="637" borderId="0" xfId="0" applyNumberFormat="1" applyFont="1" applyFill="1" applyAlignment="1">
      <alignment horizontal="right"/>
    </xf>
    <xf numFmtId="9" fontId="10" fillId="638" borderId="0" xfId="0" applyNumberFormat="1" applyFont="1" applyFill="1" applyAlignment="1">
      <alignment horizontal="right"/>
    </xf>
    <xf numFmtId="9" fontId="10" fillId="639" borderId="0" xfId="0" applyNumberFormat="1" applyFont="1" applyFill="1" applyAlignment="1">
      <alignment horizontal="right"/>
    </xf>
    <xf numFmtId="9" fontId="10" fillId="640" borderId="0" xfId="0" applyNumberFormat="1" applyFont="1" applyFill="1" applyAlignment="1">
      <alignment horizontal="right"/>
    </xf>
    <xf numFmtId="3" fontId="10" fillId="641" borderId="0" xfId="0" applyNumberFormat="1" applyFont="1" applyFill="1" applyAlignment="1">
      <alignment horizontal="center"/>
    </xf>
    <xf numFmtId="3" fontId="10" fillId="642" borderId="0" xfId="0" applyNumberFormat="1" applyFont="1" applyFill="1" applyAlignment="1">
      <alignment horizontal="center"/>
    </xf>
    <xf numFmtId="3" fontId="10" fillId="643" borderId="0" xfId="0" applyNumberFormat="1" applyFont="1" applyFill="1" applyAlignment="1">
      <alignment horizontal="center"/>
    </xf>
    <xf numFmtId="164" fontId="10" fillId="644" borderId="0" xfId="0" applyNumberFormat="1" applyFont="1" applyFill="1" applyAlignment="1">
      <alignment horizontal="right"/>
    </xf>
    <xf numFmtId="9" fontId="10" fillId="645" borderId="0" xfId="0" applyNumberFormat="1" applyFont="1" applyFill="1" applyAlignment="1">
      <alignment horizontal="right"/>
    </xf>
    <xf numFmtId="164" fontId="10" fillId="646" borderId="0" xfId="0" applyNumberFormat="1" applyFont="1" applyFill="1" applyAlignment="1">
      <alignment horizontal="right"/>
    </xf>
    <xf numFmtId="3" fontId="10" fillId="647" borderId="0" xfId="0" applyNumberFormat="1" applyFont="1" applyFill="1" applyAlignment="1">
      <alignment horizontal="center"/>
    </xf>
    <xf numFmtId="164" fontId="10" fillId="648" borderId="0" xfId="0" applyNumberFormat="1" applyFont="1" applyFill="1" applyAlignment="1">
      <alignment horizontal="right"/>
    </xf>
    <xf numFmtId="164" fontId="10" fillId="649" borderId="0" xfId="0" applyNumberFormat="1" applyFont="1" applyFill="1" applyAlignment="1">
      <alignment horizontal="right"/>
    </xf>
    <xf numFmtId="9" fontId="10" fillId="650" borderId="0" xfId="0" applyNumberFormat="1" applyFont="1" applyFill="1" applyAlignment="1">
      <alignment horizontal="right"/>
    </xf>
    <xf numFmtId="3" fontId="10" fillId="651" borderId="0" xfId="0" applyNumberFormat="1" applyFont="1" applyFill="1" applyAlignment="1">
      <alignment horizontal="center"/>
    </xf>
    <xf numFmtId="9" fontId="10" fillId="652" borderId="0" xfId="0" applyNumberFormat="1" applyFont="1" applyFill="1" applyAlignment="1">
      <alignment horizontal="right"/>
    </xf>
    <xf numFmtId="9" fontId="10" fillId="653" borderId="0" xfId="0" applyNumberFormat="1" applyFont="1" applyFill="1" applyAlignment="1">
      <alignment horizontal="right"/>
    </xf>
    <xf numFmtId="3" fontId="10" fillId="654" borderId="0" xfId="0" applyNumberFormat="1" applyFont="1" applyFill="1" applyAlignment="1">
      <alignment horizontal="center"/>
    </xf>
    <xf numFmtId="3" fontId="10" fillId="655" borderId="0" xfId="0" applyNumberFormat="1" applyFont="1" applyFill="1" applyAlignment="1">
      <alignment horizontal="center"/>
    </xf>
    <xf numFmtId="3" fontId="10" fillId="656" borderId="0" xfId="0" applyNumberFormat="1" applyFont="1" applyFill="1" applyAlignment="1">
      <alignment horizontal="center"/>
    </xf>
    <xf numFmtId="164" fontId="10" fillId="657" borderId="0" xfId="0" applyNumberFormat="1" applyFont="1" applyFill="1" applyAlignment="1">
      <alignment horizontal="right"/>
    </xf>
    <xf numFmtId="9" fontId="10" fillId="658" borderId="0" xfId="0" applyNumberFormat="1" applyFont="1" applyFill="1" applyAlignment="1">
      <alignment horizontal="right"/>
    </xf>
    <xf numFmtId="3" fontId="10" fillId="659" borderId="0" xfId="0" applyNumberFormat="1" applyFont="1" applyFill="1" applyAlignment="1">
      <alignment horizontal="center"/>
    </xf>
    <xf numFmtId="3" fontId="10" fillId="660" borderId="0" xfId="0" applyNumberFormat="1" applyFont="1" applyFill="1" applyAlignment="1">
      <alignment horizontal="center"/>
    </xf>
    <xf numFmtId="164" fontId="10" fillId="661" borderId="0" xfId="0" applyNumberFormat="1" applyFont="1" applyFill="1" applyAlignment="1">
      <alignment horizontal="right"/>
    </xf>
    <xf numFmtId="9" fontId="10" fillId="662" borderId="0" xfId="0" applyNumberFormat="1" applyFont="1" applyFill="1" applyAlignment="1">
      <alignment horizontal="right"/>
    </xf>
    <xf numFmtId="3" fontId="10" fillId="663" borderId="0" xfId="0" applyNumberFormat="1" applyFont="1" applyFill="1" applyAlignment="1">
      <alignment horizontal="center"/>
    </xf>
    <xf numFmtId="9" fontId="10" fillId="664" borderId="0" xfId="0" applyNumberFormat="1" applyFont="1" applyFill="1" applyAlignment="1">
      <alignment horizontal="right"/>
    </xf>
    <xf numFmtId="3" fontId="10" fillId="665" borderId="0" xfId="0" applyNumberFormat="1" applyFont="1" applyFill="1" applyAlignment="1">
      <alignment horizontal="center"/>
    </xf>
    <xf numFmtId="4" fontId="10" fillId="666" borderId="0" xfId="0" applyNumberFormat="1" applyFont="1" applyFill="1" applyAlignment="1">
      <alignment horizontal="right"/>
    </xf>
    <xf numFmtId="9" fontId="10" fillId="667" borderId="0" xfId="0" applyNumberFormat="1" applyFont="1" applyFill="1" applyAlignment="1">
      <alignment horizontal="right"/>
    </xf>
    <xf numFmtId="49" fontId="26" fillId="3" borderId="0" xfId="0" applyNumberFormat="1" applyFont="1" applyFill="1"/>
    <xf numFmtId="3" fontId="10" fillId="668" borderId="0" xfId="0" applyNumberFormat="1" applyFont="1" applyFill="1" applyAlignment="1">
      <alignment horizontal="center"/>
    </xf>
    <xf numFmtId="9" fontId="10" fillId="669" borderId="0" xfId="0" applyNumberFormat="1" applyFont="1" applyFill="1" applyAlignment="1">
      <alignment horizontal="right"/>
    </xf>
    <xf numFmtId="3" fontId="10" fillId="670" borderId="0" xfId="0" applyNumberFormat="1" applyFont="1" applyFill="1" applyAlignment="1">
      <alignment horizontal="center"/>
    </xf>
    <xf numFmtId="164" fontId="10" fillId="671" borderId="0" xfId="0" applyNumberFormat="1" applyFont="1" applyFill="1" applyAlignment="1">
      <alignment horizontal="right"/>
    </xf>
    <xf numFmtId="9" fontId="10" fillId="672" borderId="0" xfId="0" applyNumberFormat="1" applyFont="1" applyFill="1" applyAlignment="1">
      <alignment horizontal="right"/>
    </xf>
    <xf numFmtId="164" fontId="10" fillId="673" borderId="0" xfId="0" applyNumberFormat="1" applyFont="1" applyFill="1" applyAlignment="1">
      <alignment horizontal="right"/>
    </xf>
    <xf numFmtId="9" fontId="10" fillId="674" borderId="0" xfId="0" applyNumberFormat="1" applyFont="1" applyFill="1" applyAlignment="1">
      <alignment horizontal="right"/>
    </xf>
    <xf numFmtId="164" fontId="10" fillId="675" borderId="0" xfId="0" applyNumberFormat="1" applyFont="1" applyFill="1" applyAlignment="1">
      <alignment horizontal="right"/>
    </xf>
    <xf numFmtId="9" fontId="10" fillId="676" borderId="0" xfId="0" applyNumberFormat="1" applyFont="1" applyFill="1" applyAlignment="1">
      <alignment horizontal="right"/>
    </xf>
    <xf numFmtId="3" fontId="10" fillId="677" borderId="0" xfId="0" applyNumberFormat="1" applyFont="1" applyFill="1" applyAlignment="1">
      <alignment horizontal="center"/>
    </xf>
    <xf numFmtId="3" fontId="10" fillId="678" borderId="0" xfId="0" applyNumberFormat="1" applyFont="1" applyFill="1" applyAlignment="1">
      <alignment horizontal="center"/>
    </xf>
    <xf numFmtId="164" fontId="10" fillId="679" borderId="0" xfId="0" applyNumberFormat="1" applyFont="1" applyFill="1" applyAlignment="1">
      <alignment horizontal="right"/>
    </xf>
    <xf numFmtId="164" fontId="10" fillId="680" borderId="0" xfId="0" applyNumberFormat="1" applyFont="1" applyFill="1" applyAlignment="1">
      <alignment horizontal="right"/>
    </xf>
    <xf numFmtId="164" fontId="10" fillId="681" borderId="0" xfId="0" applyNumberFormat="1" applyFont="1" applyFill="1" applyAlignment="1">
      <alignment horizontal="right"/>
    </xf>
    <xf numFmtId="9" fontId="10" fillId="682" borderId="0" xfId="0" applyNumberFormat="1" applyFont="1" applyFill="1" applyAlignment="1">
      <alignment horizontal="right"/>
    </xf>
    <xf numFmtId="164" fontId="10" fillId="683" borderId="0" xfId="0" applyNumberFormat="1" applyFont="1" applyFill="1" applyAlignment="1">
      <alignment horizontal="right"/>
    </xf>
    <xf numFmtId="9" fontId="10" fillId="684" borderId="0" xfId="0" applyNumberFormat="1" applyFont="1" applyFill="1" applyAlignment="1">
      <alignment horizontal="right"/>
    </xf>
    <xf numFmtId="3" fontId="10" fillId="685" borderId="0" xfId="0" applyNumberFormat="1" applyFont="1" applyFill="1" applyAlignment="1">
      <alignment horizontal="center"/>
    </xf>
    <xf numFmtId="4" fontId="10" fillId="686" borderId="0" xfId="0" applyNumberFormat="1" applyFont="1" applyFill="1" applyAlignment="1">
      <alignment horizontal="right"/>
    </xf>
    <xf numFmtId="9" fontId="10" fillId="687" borderId="0" xfId="0" applyNumberFormat="1" applyFont="1" applyFill="1" applyAlignment="1">
      <alignment horizontal="right"/>
    </xf>
    <xf numFmtId="4" fontId="10" fillId="688" borderId="0" xfId="0" applyNumberFormat="1" applyFont="1" applyFill="1" applyAlignment="1">
      <alignment horizontal="right"/>
    </xf>
    <xf numFmtId="9" fontId="10" fillId="689" borderId="0" xfId="0" applyNumberFormat="1" applyFont="1" applyFill="1" applyAlignment="1">
      <alignment horizontal="right"/>
    </xf>
    <xf numFmtId="3" fontId="10" fillId="690" borderId="0" xfId="0" applyNumberFormat="1" applyFont="1" applyFill="1" applyAlignment="1">
      <alignment horizontal="center"/>
    </xf>
    <xf numFmtId="164" fontId="10" fillId="691" borderId="0" xfId="0" applyNumberFormat="1" applyFont="1" applyFill="1" applyAlignment="1">
      <alignment horizontal="right"/>
    </xf>
    <xf numFmtId="9" fontId="10" fillId="692" borderId="0" xfId="0" applyNumberFormat="1" applyFont="1" applyFill="1" applyAlignment="1">
      <alignment horizontal="right"/>
    </xf>
    <xf numFmtId="164" fontId="10" fillId="693" borderId="0" xfId="0" applyNumberFormat="1" applyFont="1" applyFill="1" applyAlignment="1">
      <alignment horizontal="right"/>
    </xf>
    <xf numFmtId="9" fontId="10" fillId="694" borderId="0" xfId="0" applyNumberFormat="1" applyFont="1" applyFill="1" applyAlignment="1">
      <alignment horizontal="right"/>
    </xf>
    <xf numFmtId="4" fontId="10" fillId="695" borderId="0" xfId="0" applyNumberFormat="1" applyFont="1" applyFill="1" applyAlignment="1">
      <alignment horizontal="right"/>
    </xf>
    <xf numFmtId="9" fontId="10" fillId="696" borderId="0" xfId="0" applyNumberFormat="1" applyFont="1" applyFill="1" applyAlignment="1">
      <alignment horizontal="right"/>
    </xf>
    <xf numFmtId="9" fontId="10" fillId="697" borderId="0" xfId="0" applyNumberFormat="1" applyFont="1" applyFill="1" applyAlignment="1">
      <alignment horizontal="right"/>
    </xf>
    <xf numFmtId="3" fontId="10" fillId="698" borderId="0" xfId="0" applyNumberFormat="1" applyFont="1" applyFill="1" applyAlignment="1">
      <alignment horizontal="center"/>
    </xf>
    <xf numFmtId="3" fontId="10" fillId="699" borderId="0" xfId="0" applyNumberFormat="1" applyFont="1" applyFill="1" applyAlignment="1">
      <alignment horizontal="center"/>
    </xf>
    <xf numFmtId="3" fontId="10" fillId="700" borderId="0" xfId="0" applyNumberFormat="1" applyFont="1" applyFill="1" applyAlignment="1">
      <alignment horizontal="center"/>
    </xf>
    <xf numFmtId="9" fontId="10" fillId="701" borderId="0" xfId="0" applyNumberFormat="1" applyFont="1" applyFill="1" applyAlignment="1">
      <alignment horizontal="right"/>
    </xf>
    <xf numFmtId="164" fontId="10" fillId="702" borderId="0" xfId="0" applyNumberFormat="1" applyFont="1" applyFill="1" applyAlignment="1">
      <alignment horizontal="right"/>
    </xf>
    <xf numFmtId="9" fontId="10" fillId="703" borderId="0" xfId="0" applyNumberFormat="1" applyFont="1" applyFill="1" applyAlignment="1">
      <alignment horizontal="right"/>
    </xf>
    <xf numFmtId="9" fontId="10" fillId="704" borderId="0" xfId="0" applyNumberFormat="1" applyFont="1" applyFill="1" applyAlignment="1">
      <alignment horizontal="right"/>
    </xf>
    <xf numFmtId="9" fontId="10" fillId="705" borderId="0" xfId="0" applyNumberFormat="1" applyFont="1" applyFill="1" applyAlignment="1">
      <alignment horizontal="right"/>
    </xf>
    <xf numFmtId="9" fontId="10" fillId="706" borderId="0" xfId="0" applyNumberFormat="1" applyFont="1" applyFill="1" applyAlignment="1">
      <alignment horizontal="right"/>
    </xf>
    <xf numFmtId="3" fontId="10" fillId="707" borderId="0" xfId="0" applyNumberFormat="1" applyFont="1" applyFill="1" applyAlignment="1">
      <alignment horizontal="center"/>
    </xf>
    <xf numFmtId="164" fontId="10" fillId="127" borderId="0" xfId="0" applyNumberFormat="1" applyFont="1" applyFill="1" applyAlignment="1">
      <alignment horizontal="right"/>
    </xf>
    <xf numFmtId="9" fontId="10" fillId="708" borderId="0" xfId="0" applyNumberFormat="1" applyFont="1" applyFill="1" applyAlignment="1">
      <alignment horizontal="right"/>
    </xf>
    <xf numFmtId="4" fontId="10" fillId="709" borderId="0" xfId="0" applyNumberFormat="1" applyFont="1" applyFill="1" applyAlignment="1">
      <alignment horizontal="right"/>
    </xf>
    <xf numFmtId="164" fontId="10" fillId="710" borderId="0" xfId="0" applyNumberFormat="1" applyFont="1" applyFill="1" applyAlignment="1">
      <alignment horizontal="right"/>
    </xf>
    <xf numFmtId="164" fontId="10" fillId="711" borderId="0" xfId="0" applyNumberFormat="1" applyFont="1" applyFill="1" applyAlignment="1">
      <alignment horizontal="right"/>
    </xf>
    <xf numFmtId="9" fontId="10" fillId="712" borderId="0" xfId="0" applyNumberFormat="1" applyFont="1" applyFill="1" applyAlignment="1">
      <alignment horizontal="right"/>
    </xf>
    <xf numFmtId="49" fontId="10" fillId="23" borderId="0" xfId="0" applyNumberFormat="1" applyFont="1" applyFill="1" applyAlignment="1">
      <alignment horizontal="left"/>
    </xf>
    <xf numFmtId="49" fontId="10" fillId="25" borderId="0" xfId="0" applyNumberFormat="1" applyFont="1" applyFill="1" applyAlignment="1">
      <alignment horizontal="left"/>
    </xf>
    <xf numFmtId="49" fontId="10" fillId="13" borderId="0" xfId="0" applyNumberFormat="1" applyFont="1" applyFill="1" applyAlignment="1">
      <alignment horizontal="left"/>
    </xf>
    <xf numFmtId="49" fontId="7" fillId="23" borderId="0" xfId="0" applyNumberFormat="1" applyFont="1" applyFill="1" applyAlignment="1">
      <alignment horizontal="left"/>
    </xf>
    <xf numFmtId="49" fontId="10" fillId="24" borderId="0" xfId="0" applyNumberFormat="1" applyFont="1" applyFill="1" applyAlignment="1">
      <alignment horizontal="left"/>
    </xf>
    <xf numFmtId="49" fontId="10" fillId="22" borderId="0" xfId="0" applyNumberFormat="1" applyFont="1" applyFill="1" applyAlignment="1">
      <alignment horizontal="left"/>
    </xf>
    <xf numFmtId="49" fontId="7" fillId="25" borderId="0" xfId="0" applyNumberFormat="1" applyFont="1" applyFill="1" applyAlignment="1">
      <alignment horizontal="left"/>
    </xf>
    <xf numFmtId="3" fontId="10" fillId="713" borderId="0" xfId="0" applyNumberFormat="1" applyFont="1" applyFill="1" applyAlignment="1">
      <alignment horizontal="center"/>
    </xf>
    <xf numFmtId="4" fontId="10" fillId="714" borderId="0" xfId="0" applyNumberFormat="1" applyFont="1" applyFill="1" applyAlignment="1">
      <alignment horizontal="right"/>
    </xf>
    <xf numFmtId="3" fontId="10" fillId="715" borderId="0" xfId="0" applyNumberFormat="1" applyFont="1" applyFill="1" applyAlignment="1">
      <alignment horizontal="center"/>
    </xf>
    <xf numFmtId="0" fontId="7" fillId="0" borderId="0" xfId="0" applyFont="1"/>
    <xf numFmtId="0" fontId="10" fillId="0" borderId="0" xfId="0" applyFont="1"/>
    <xf numFmtId="49" fontId="23" fillId="2" borderId="0" xfId="0" applyNumberFormat="1" applyFont="1" applyFill="1"/>
    <xf numFmtId="0" fontId="27" fillId="2" borderId="0" xfId="0" applyFont="1" applyFill="1" applyAlignment="1">
      <alignment textRotation="45"/>
    </xf>
    <xf numFmtId="0" fontId="4" fillId="3" borderId="0" xfId="0" applyFont="1" applyFill="1" applyAlignment="1">
      <alignment horizontal="center" textRotation="90"/>
    </xf>
    <xf numFmtId="0" fontId="4" fillId="14" borderId="0" xfId="0" applyFont="1" applyFill="1" applyAlignment="1">
      <alignment horizontal="center" textRotation="90"/>
    </xf>
    <xf numFmtId="0" fontId="4" fillId="11" borderId="0" xfId="0" applyFont="1" applyFill="1" applyAlignment="1">
      <alignment horizontal="center" textRotation="90"/>
    </xf>
    <xf numFmtId="0" fontId="4" fillId="9" borderId="0" xfId="0" applyFont="1" applyFill="1" applyAlignment="1">
      <alignment horizontal="center" textRotation="90"/>
    </xf>
    <xf numFmtId="0" fontId="4" fillId="7" borderId="0" xfId="0" applyFont="1" applyFill="1" applyAlignment="1">
      <alignment horizontal="center" textRotation="90"/>
    </xf>
    <xf numFmtId="0" fontId="4" fillId="10" borderId="0" xfId="0" applyFont="1" applyFill="1" applyAlignment="1">
      <alignment horizontal="center" textRotation="90"/>
    </xf>
    <xf numFmtId="0" fontId="4" fillId="5" borderId="0" xfId="0" applyFont="1" applyFill="1" applyAlignment="1">
      <alignment horizontal="center" textRotation="90"/>
    </xf>
    <xf numFmtId="0" fontId="4" fillId="6" borderId="0" xfId="0" applyFont="1" applyFill="1" applyAlignment="1">
      <alignment horizontal="center" textRotation="90"/>
    </xf>
    <xf numFmtId="0" fontId="4" fillId="4" borderId="0" xfId="0" applyFont="1" applyFill="1" applyAlignment="1">
      <alignment horizontal="center" textRotation="90"/>
    </xf>
    <xf numFmtId="0" fontId="4" fillId="12" borderId="0" xfId="0" applyFont="1" applyFill="1" applyAlignment="1">
      <alignment horizontal="center" textRotation="90"/>
    </xf>
    <xf numFmtId="0" fontId="4" fillId="8" borderId="0" xfId="0" applyFont="1" applyFill="1" applyAlignment="1">
      <alignment horizontal="center" textRotation="90"/>
    </xf>
    <xf numFmtId="0" fontId="28" fillId="2" borderId="0" xfId="0" applyFont="1" applyFill="1" applyAlignment="1">
      <alignment textRotation="45"/>
    </xf>
    <xf numFmtId="0" fontId="29" fillId="3" borderId="0" xfId="0" applyFont="1" applyFill="1" applyAlignment="1">
      <alignment textRotation="90"/>
    </xf>
    <xf numFmtId="0" fontId="29" fillId="14" borderId="0" xfId="0" applyFont="1" applyFill="1" applyAlignment="1">
      <alignment textRotation="90"/>
    </xf>
    <xf numFmtId="0" fontId="29" fillId="11" borderId="0" xfId="0" applyFont="1" applyFill="1" applyAlignment="1">
      <alignment textRotation="90"/>
    </xf>
    <xf numFmtId="0" fontId="29" fillId="9" borderId="0" xfId="0" applyFont="1" applyFill="1" applyAlignment="1">
      <alignment textRotation="90"/>
    </xf>
    <xf numFmtId="0" fontId="29" fillId="7" borderId="0" xfId="0" applyFont="1" applyFill="1" applyAlignment="1">
      <alignment textRotation="90"/>
    </xf>
    <xf numFmtId="0" fontId="29" fillId="10" borderId="0" xfId="0" applyFont="1" applyFill="1" applyAlignment="1">
      <alignment textRotation="90"/>
    </xf>
    <xf numFmtId="0" fontId="29" fillId="5" borderId="0" xfId="0" applyFont="1" applyFill="1" applyAlignment="1">
      <alignment textRotation="90"/>
    </xf>
    <xf numFmtId="0" fontId="29" fillId="6" borderId="0" xfId="0" applyFont="1" applyFill="1" applyAlignment="1">
      <alignment textRotation="90"/>
    </xf>
    <xf numFmtId="0" fontId="29" fillId="4" borderId="0" xfId="0" applyFont="1" applyFill="1" applyAlignment="1">
      <alignment textRotation="90"/>
    </xf>
    <xf numFmtId="0" fontId="29" fillId="12" borderId="0" xfId="0" applyFont="1" applyFill="1" applyAlignment="1">
      <alignment textRotation="90"/>
    </xf>
    <xf numFmtId="0" fontId="29" fillId="8" borderId="0" xfId="0" applyFont="1" applyFill="1" applyAlignment="1">
      <alignment textRotation="90"/>
    </xf>
    <xf numFmtId="0" fontId="29" fillId="3" borderId="0" xfId="0" applyFont="1" applyFill="1"/>
    <xf numFmtId="2" fontId="7" fillId="0" borderId="0" xfId="0" applyNumberFormat="1" applyFont="1"/>
    <xf numFmtId="0" fontId="30" fillId="2" borderId="0" xfId="0" applyFont="1" applyFill="1" applyAlignment="1">
      <alignment horizontal="center" textRotation="45"/>
    </xf>
    <xf numFmtId="0" fontId="4" fillId="118" borderId="0" xfId="0" applyFont="1" applyFill="1" applyAlignment="1">
      <alignment horizontal="center" textRotation="90"/>
    </xf>
    <xf numFmtId="0" fontId="4" fillId="22" borderId="0" xfId="0" applyFont="1" applyFill="1" applyAlignment="1">
      <alignment horizontal="center" textRotation="90"/>
    </xf>
    <xf numFmtId="0" fontId="31" fillId="2" borderId="0" xfId="0" applyFont="1" applyFill="1" applyAlignment="1">
      <alignment textRotation="45"/>
    </xf>
    <xf numFmtId="0" fontId="32" fillId="2" borderId="0" xfId="0" applyFont="1" applyFill="1" applyAlignment="1">
      <alignment horizontal="center" textRotation="45"/>
    </xf>
    <xf numFmtId="0" fontId="4" fillId="3" borderId="0" xfId="0" applyFont="1" applyFill="1" applyAlignment="1">
      <alignment textRotation="90"/>
    </xf>
    <xf numFmtId="0" fontId="4" fillId="14" borderId="0" xfId="0" applyFont="1" applyFill="1" applyAlignment="1">
      <alignment textRotation="90"/>
    </xf>
    <xf numFmtId="0" fontId="4" fillId="11" borderId="0" xfId="0" applyFont="1" applyFill="1" applyAlignment="1">
      <alignment textRotation="90"/>
    </xf>
    <xf numFmtId="0" fontId="4" fillId="9" borderId="0" xfId="0" applyFont="1" applyFill="1" applyAlignment="1">
      <alignment textRotation="90"/>
    </xf>
    <xf numFmtId="0" fontId="4" fillId="7" borderId="0" xfId="0" applyFont="1" applyFill="1" applyAlignment="1">
      <alignment textRotation="90"/>
    </xf>
    <xf numFmtId="0" fontId="4" fillId="10" borderId="0" xfId="0" applyFont="1" applyFill="1" applyAlignment="1">
      <alignment textRotation="90"/>
    </xf>
    <xf numFmtId="0" fontId="4" fillId="5" borderId="0" xfId="0" applyFont="1" applyFill="1" applyAlignment="1">
      <alignment textRotation="90"/>
    </xf>
    <xf numFmtId="0" fontId="4" fillId="6" borderId="0" xfId="0" applyFont="1" applyFill="1" applyAlignment="1">
      <alignment textRotation="90"/>
    </xf>
    <xf numFmtId="0" fontId="4" fillId="4" borderId="0" xfId="0" applyFont="1" applyFill="1" applyAlignment="1">
      <alignment textRotation="90"/>
    </xf>
    <xf numFmtId="0" fontId="4" fillId="12" borderId="0" xfId="0" applyFont="1" applyFill="1" applyAlignment="1">
      <alignment textRotation="90"/>
    </xf>
    <xf numFmtId="0" fontId="4" fillId="118" borderId="0" xfId="0" applyFont="1" applyFill="1" applyAlignment="1">
      <alignment textRotation="90"/>
    </xf>
    <xf numFmtId="0" fontId="4" fillId="22" borderId="0" xfId="0" applyFont="1" applyFill="1" applyAlignment="1">
      <alignment textRotation="90"/>
    </xf>
    <xf numFmtId="0" fontId="4" fillId="8" borderId="0" xfId="0" applyFont="1" applyFill="1" applyAlignment="1">
      <alignment textRotation="90"/>
    </xf>
    <xf numFmtId="49" fontId="33" fillId="242" borderId="0" xfId="0" applyNumberFormat="1" applyFont="1" applyFill="1" applyAlignment="1">
      <alignment horizontal="center"/>
    </xf>
    <xf numFmtId="0" fontId="29" fillId="3" borderId="0" xfId="0" applyFont="1" applyFill="1" applyAlignment="1">
      <alignment horizontal="center"/>
    </xf>
    <xf numFmtId="49" fontId="33" fillId="156" borderId="0" xfId="0" applyNumberFormat="1" applyFont="1" applyFill="1" applyAlignment="1">
      <alignment horizontal="center"/>
    </xf>
    <xf numFmtId="0" fontId="34" fillId="3" borderId="0" xfId="0" applyFont="1" applyFill="1" applyAlignment="1">
      <alignment horizontal="center"/>
    </xf>
    <xf numFmtId="49" fontId="33" fillId="13" borderId="0" xfId="0" applyNumberFormat="1" applyFont="1" applyFill="1" applyAlignment="1">
      <alignment horizontal="center"/>
    </xf>
    <xf numFmtId="49" fontId="33" fillId="716" borderId="0" xfId="0" applyNumberFormat="1" applyFont="1" applyFill="1" applyAlignment="1">
      <alignment horizontal="center"/>
    </xf>
    <xf numFmtId="49" fontId="33" fillId="145" borderId="0" xfId="0" applyNumberFormat="1" applyFont="1" applyFill="1" applyAlignment="1">
      <alignment horizontal="center"/>
    </xf>
    <xf numFmtId="49" fontId="33" fillId="7" borderId="0" xfId="0" applyNumberFormat="1" applyFont="1" applyFill="1" applyAlignment="1">
      <alignment horizontal="center"/>
    </xf>
    <xf numFmtId="49" fontId="33" fillId="119" borderId="0" xfId="0" applyNumberFormat="1" applyFont="1" applyFill="1" applyAlignment="1">
      <alignment horizontal="center"/>
    </xf>
    <xf numFmtId="49" fontId="33" fillId="9" borderId="0" xfId="0" applyNumberFormat="1" applyFont="1" applyFill="1" applyAlignment="1">
      <alignment horizontal="center"/>
    </xf>
    <xf numFmtId="49" fontId="33" fillId="88" borderId="0" xfId="0" applyNumberFormat="1" applyFont="1" applyFill="1" applyAlignment="1">
      <alignment horizontal="center"/>
    </xf>
    <xf numFmtId="49" fontId="33" fillId="136" borderId="0" xfId="0" applyNumberFormat="1" applyFont="1" applyFill="1" applyAlignment="1">
      <alignment horizontal="center"/>
    </xf>
    <xf numFmtId="49" fontId="33" fillId="717" borderId="0" xfId="0" applyNumberFormat="1" applyFont="1" applyFill="1" applyAlignment="1">
      <alignment horizontal="center"/>
    </xf>
    <xf numFmtId="49" fontId="33" fillId="42" borderId="0" xfId="0" applyNumberFormat="1" applyFont="1" applyFill="1" applyAlignment="1">
      <alignment horizontal="center"/>
    </xf>
    <xf numFmtId="49" fontId="33" fillId="31" borderId="0" xfId="0" applyNumberFormat="1" applyFont="1" applyFill="1" applyAlignment="1">
      <alignment horizontal="center"/>
    </xf>
    <xf numFmtId="0" fontId="35" fillId="2" borderId="0" xfId="0" applyFont="1" applyFill="1" applyAlignment="1">
      <alignment horizontal="left" textRotation="45"/>
    </xf>
    <xf numFmtId="0" fontId="7" fillId="140" borderId="0" xfId="0" applyFont="1" applyFill="1" applyAlignment="1">
      <alignment horizontal="center"/>
    </xf>
    <xf numFmtId="0" fontId="7" fillId="113" borderId="0" xfId="0" applyFont="1" applyFill="1" applyAlignment="1">
      <alignment horizontal="center"/>
    </xf>
    <xf numFmtId="0" fontId="7" fillId="116" borderId="0" xfId="0" applyFont="1" applyFill="1" applyAlignment="1">
      <alignment horizontal="center"/>
    </xf>
    <xf numFmtId="0" fontId="34" fillId="3" borderId="0" xfId="0" applyFont="1" applyFill="1"/>
    <xf numFmtId="0" fontId="36" fillId="2" borderId="0" xfId="0" applyFont="1" applyFill="1" applyAlignment="1">
      <alignment textRotation="45"/>
    </xf>
    <xf numFmtId="0" fontId="10" fillId="2" borderId="0" xfId="0" applyFont="1" applyFill="1"/>
    <xf numFmtId="0" fontId="37" fillId="2" borderId="0" xfId="0" applyFont="1" applyFill="1"/>
    <xf numFmtId="0" fontId="38" fillId="2" borderId="0" xfId="0" applyFont="1" applyFill="1" applyAlignment="1">
      <alignment textRotation="45"/>
    </xf>
    <xf numFmtId="0" fontId="4" fillId="2" borderId="0" xfId="0" applyFont="1" applyFill="1" applyAlignment="1">
      <alignment textRotation="90"/>
    </xf>
    <xf numFmtId="49" fontId="39" fillId="3" borderId="0" xfId="0" applyNumberFormat="1" applyFont="1" applyFill="1" applyAlignment="1">
      <alignment horizontal="center" textRotation="90"/>
    </xf>
    <xf numFmtId="49" fontId="39" fillId="13" borderId="0" xfId="0" applyNumberFormat="1" applyFont="1" applyFill="1" applyAlignment="1">
      <alignment horizontal="center" textRotation="90"/>
    </xf>
    <xf numFmtId="49" fontId="39" fillId="716" borderId="0" xfId="0" applyNumberFormat="1" applyFont="1" applyFill="1" applyAlignment="1">
      <alignment horizontal="center" textRotation="90"/>
    </xf>
    <xf numFmtId="49" fontId="39" fillId="145" borderId="0" xfId="0" applyNumberFormat="1" applyFont="1" applyFill="1" applyAlignment="1">
      <alignment horizontal="center" textRotation="90"/>
    </xf>
    <xf numFmtId="49" fontId="39" fillId="31" borderId="0" xfId="0" applyNumberFormat="1" applyFont="1" applyFill="1" applyAlignment="1">
      <alignment horizontal="center" textRotation="90"/>
    </xf>
    <xf numFmtId="49" fontId="39" fillId="7" borderId="0" xfId="0" applyNumberFormat="1" applyFont="1" applyFill="1" applyAlignment="1">
      <alignment horizontal="center" textRotation="90"/>
    </xf>
    <xf numFmtId="49" fontId="39" fillId="242" borderId="0" xfId="0" applyNumberFormat="1" applyFont="1" applyFill="1" applyAlignment="1">
      <alignment horizontal="center" textRotation="90"/>
    </xf>
    <xf numFmtId="49" fontId="39" fillId="9" borderId="0" xfId="0" applyNumberFormat="1" applyFont="1" applyFill="1" applyAlignment="1">
      <alignment horizontal="center" textRotation="90"/>
    </xf>
    <xf numFmtId="49" fontId="39" fillId="119" borderId="0" xfId="0" applyNumberFormat="1" applyFont="1" applyFill="1" applyAlignment="1">
      <alignment horizontal="center" textRotation="90"/>
    </xf>
    <xf numFmtId="49" fontId="39" fillId="42" borderId="0" xfId="0" applyNumberFormat="1" applyFont="1" applyFill="1" applyAlignment="1">
      <alignment horizontal="center" textRotation="90"/>
    </xf>
    <xf numFmtId="49" fontId="39" fillId="717" borderId="0" xfId="0" applyNumberFormat="1" applyFont="1" applyFill="1" applyAlignment="1">
      <alignment horizontal="center" textRotation="90"/>
    </xf>
    <xf numFmtId="49" fontId="39" fillId="136" borderId="0" xfId="0" applyNumberFormat="1" applyFont="1" applyFill="1" applyAlignment="1">
      <alignment horizontal="center" textRotation="90"/>
    </xf>
    <xf numFmtId="49" fontId="39" fillId="88" borderId="0" xfId="0" applyNumberFormat="1" applyFont="1" applyFill="1" applyAlignment="1">
      <alignment horizontal="center" textRotation="90"/>
    </xf>
    <xf numFmtId="49" fontId="39" fillId="13" borderId="0" xfId="0" applyNumberFormat="1" applyFont="1" applyFill="1" applyAlignment="1">
      <alignment horizontal="center" textRotation="45"/>
    </xf>
    <xf numFmtId="49" fontId="39" fillId="716" borderId="0" xfId="0" applyNumberFormat="1" applyFont="1" applyFill="1" applyAlignment="1">
      <alignment horizontal="center" textRotation="45"/>
    </xf>
    <xf numFmtId="49" fontId="39" fillId="145" borderId="0" xfId="0" applyNumberFormat="1" applyFont="1" applyFill="1" applyAlignment="1">
      <alignment horizontal="center" textRotation="45"/>
    </xf>
    <xf numFmtId="49" fontId="39" fillId="31" borderId="0" xfId="0" applyNumberFormat="1" applyFont="1" applyFill="1" applyAlignment="1">
      <alignment horizontal="center" textRotation="45"/>
    </xf>
    <xf numFmtId="49" fontId="39" fillId="7" borderId="0" xfId="0" applyNumberFormat="1" applyFont="1" applyFill="1" applyAlignment="1">
      <alignment horizontal="center" textRotation="45"/>
    </xf>
    <xf numFmtId="49" fontId="39" fillId="242" borderId="0" xfId="0" applyNumberFormat="1" applyFont="1" applyFill="1" applyAlignment="1">
      <alignment horizontal="center" textRotation="45"/>
    </xf>
    <xf numFmtId="49" fontId="39" fillId="9" borderId="0" xfId="0" applyNumberFormat="1" applyFont="1" applyFill="1" applyAlignment="1">
      <alignment horizontal="center" textRotation="45"/>
    </xf>
    <xf numFmtId="49" fontId="39" fillId="119" borderId="0" xfId="0" applyNumberFormat="1" applyFont="1" applyFill="1" applyAlignment="1">
      <alignment horizontal="center" textRotation="45"/>
    </xf>
    <xf numFmtId="49" fontId="39" fillId="42" borderId="0" xfId="0" applyNumberFormat="1" applyFont="1" applyFill="1" applyAlignment="1">
      <alignment horizontal="center" textRotation="45"/>
    </xf>
    <xf numFmtId="49" fontId="39" fillId="717" borderId="0" xfId="0" applyNumberFormat="1" applyFont="1" applyFill="1" applyAlignment="1">
      <alignment horizontal="center" textRotation="45"/>
    </xf>
    <xf numFmtId="49" fontId="39" fillId="136" borderId="0" xfId="0" applyNumberFormat="1" applyFont="1" applyFill="1" applyAlignment="1">
      <alignment horizontal="center" textRotation="45"/>
    </xf>
    <xf numFmtId="49" fontId="39" fillId="88" borderId="0" xfId="0" applyNumberFormat="1" applyFont="1" applyFill="1" applyAlignment="1">
      <alignment horizontal="center" textRotation="45"/>
    </xf>
    <xf numFmtId="49" fontId="39" fillId="156" borderId="0" xfId="0" applyNumberFormat="1" applyFont="1" applyFill="1" applyAlignment="1">
      <alignment horizontal="center"/>
    </xf>
    <xf numFmtId="0" fontId="40" fillId="3" borderId="0" xfId="0" applyFont="1" applyFill="1"/>
    <xf numFmtId="0" fontId="41" fillId="3" borderId="0" xfId="0" applyFont="1" applyFill="1"/>
    <xf numFmtId="0" fontId="24" fillId="3" borderId="0" xfId="0" applyFont="1" applyFill="1"/>
    <xf numFmtId="0" fontId="24" fillId="0" borderId="0" xfId="0" applyFont="1"/>
    <xf numFmtId="0" fontId="42" fillId="3" borderId="0" xfId="0" applyFont="1" applyFill="1"/>
    <xf numFmtId="0" fontId="42" fillId="3" borderId="0" xfId="0" applyFont="1" applyFill="1" applyAlignment="1">
      <alignment horizontal="center"/>
    </xf>
    <xf numFmtId="2" fontId="24" fillId="0" borderId="0" xfId="0" applyNumberFormat="1" applyFont="1" applyAlignment="1">
      <alignment horizontal="center"/>
    </xf>
    <xf numFmtId="2" fontId="24" fillId="0" borderId="0" xfId="0" applyNumberFormat="1" applyFont="1"/>
    <xf numFmtId="0" fontId="42" fillId="0" borderId="0" xfId="0" applyFont="1" applyAlignment="1">
      <alignment horizontal="center"/>
    </xf>
    <xf numFmtId="0" fontId="43" fillId="3" borderId="0" xfId="0" applyFont="1" applyFill="1"/>
    <xf numFmtId="0" fontId="43" fillId="3" borderId="0" xfId="0" applyFont="1" applyFill="1" applyAlignment="1">
      <alignment horizontal="center"/>
    </xf>
    <xf numFmtId="49" fontId="39" fillId="88" borderId="0" xfId="0" applyNumberFormat="1" applyFont="1" applyFill="1" applyAlignment="1">
      <alignment horizontal="center"/>
    </xf>
    <xf numFmtId="49" fontId="39" fillId="136" borderId="0" xfId="0" applyNumberFormat="1" applyFont="1" applyFill="1" applyAlignment="1">
      <alignment horizontal="center"/>
    </xf>
    <xf numFmtId="49" fontId="39" fillId="717" borderId="0" xfId="0" applyNumberFormat="1" applyFont="1" applyFill="1" applyAlignment="1">
      <alignment horizontal="center"/>
    </xf>
    <xf numFmtId="49" fontId="39" fillId="42" borderId="0" xfId="0" applyNumberFormat="1" applyFont="1" applyFill="1" applyAlignment="1">
      <alignment horizontal="center"/>
    </xf>
    <xf numFmtId="0" fontId="42" fillId="137" borderId="0" xfId="0" applyFont="1" applyFill="1" applyAlignment="1">
      <alignment horizontal="center"/>
    </xf>
    <xf numFmtId="0" fontId="42" fillId="9" borderId="0" xfId="0" applyFont="1" applyFill="1" applyAlignment="1">
      <alignment horizontal="center"/>
    </xf>
    <xf numFmtId="49" fontId="39" fillId="119" borderId="0" xfId="0" applyNumberFormat="1" applyFont="1" applyFill="1" applyAlignment="1">
      <alignment horizontal="center"/>
    </xf>
    <xf numFmtId="49" fontId="39" fillId="9" borderId="0" xfId="0" applyNumberFormat="1" applyFont="1" applyFill="1" applyAlignment="1">
      <alignment horizontal="center"/>
    </xf>
    <xf numFmtId="0" fontId="43" fillId="716" borderId="0" xfId="0" applyFont="1" applyFill="1" applyAlignment="1">
      <alignment horizontal="center"/>
    </xf>
    <xf numFmtId="49" fontId="39" fillId="242" borderId="0" xfId="0" applyNumberFormat="1" applyFont="1" applyFill="1" applyAlignment="1">
      <alignment horizontal="center"/>
    </xf>
    <xf numFmtId="49" fontId="39" fillId="7" borderId="0" xfId="0" applyNumberFormat="1" applyFont="1" applyFill="1" applyAlignment="1">
      <alignment horizontal="center"/>
    </xf>
    <xf numFmtId="49" fontId="39" fillId="31" borderId="0" xfId="0" applyNumberFormat="1" applyFont="1" applyFill="1" applyAlignment="1">
      <alignment horizontal="center"/>
    </xf>
    <xf numFmtId="49" fontId="39" fillId="145" borderId="0" xfId="0" applyNumberFormat="1" applyFont="1" applyFill="1" applyAlignment="1">
      <alignment horizontal="center"/>
    </xf>
    <xf numFmtId="49" fontId="39" fillId="716" borderId="0" xfId="0" applyNumberFormat="1" applyFont="1" applyFill="1" applyAlignment="1">
      <alignment horizontal="center"/>
    </xf>
    <xf numFmtId="49" fontId="39" fillId="13" borderId="0" xfId="0" applyNumberFormat="1" applyFont="1" applyFill="1" applyAlignment="1">
      <alignment horizontal="center"/>
    </xf>
    <xf numFmtId="0" fontId="43" fillId="242" borderId="0" xfId="0" applyFont="1" applyFill="1"/>
    <xf numFmtId="0" fontId="42" fillId="13" borderId="0" xfId="0" applyFont="1" applyFill="1" applyAlignment="1">
      <alignment horizontal="center"/>
    </xf>
    <xf numFmtId="0" fontId="40" fillId="242" borderId="0" xfId="0" applyFont="1" applyFill="1"/>
    <xf numFmtId="0" fontId="40" fillId="242" borderId="1" xfId="0" applyFont="1" applyFill="1" applyBorder="1"/>
    <xf numFmtId="0" fontId="42" fillId="13" borderId="1" xfId="0" applyFont="1" applyFill="1" applyBorder="1" applyAlignment="1">
      <alignment horizontal="center"/>
    </xf>
    <xf numFmtId="0" fontId="29" fillId="13" borderId="0" xfId="0" applyFont="1" applyFill="1"/>
    <xf numFmtId="0" fontId="42" fillId="716" borderId="0" xfId="0" applyFont="1" applyFill="1" applyAlignment="1">
      <alignment horizontal="center"/>
    </xf>
    <xf numFmtId="0" fontId="29" fillId="145" borderId="0" xfId="0" applyFont="1" applyFill="1"/>
    <xf numFmtId="0" fontId="42" fillId="145" borderId="0" xfId="0" applyFont="1" applyFill="1" applyAlignment="1">
      <alignment horizontal="center"/>
    </xf>
    <xf numFmtId="0" fontId="43" fillId="13" borderId="0" xfId="0" applyFont="1" applyFill="1" applyAlignment="1">
      <alignment horizontal="center"/>
    </xf>
    <xf numFmtId="0" fontId="40" fillId="13" borderId="0" xfId="0" applyFont="1" applyFill="1"/>
    <xf numFmtId="0" fontId="29" fillId="2" borderId="0" xfId="0" applyFont="1" applyFill="1" applyAlignment="1">
      <alignment textRotation="45"/>
    </xf>
    <xf numFmtId="0" fontId="7" fillId="3" borderId="0" xfId="0" applyFont="1" applyFill="1" applyAlignment="1">
      <alignment textRotation="90"/>
    </xf>
    <xf numFmtId="0" fontId="44" fillId="2" borderId="0" xfId="0" applyFont="1" applyFill="1" applyAlignment="1">
      <alignment textRotation="45"/>
    </xf>
    <xf numFmtId="0" fontId="40" fillId="14" borderId="0" xfId="0" applyFont="1" applyFill="1" applyAlignment="1">
      <alignment textRotation="90"/>
    </xf>
    <xf numFmtId="0" fontId="7" fillId="718" borderId="0" xfId="0" applyFont="1" applyFill="1" applyAlignment="1">
      <alignment textRotation="90"/>
    </xf>
    <xf numFmtId="0" fontId="7" fillId="140" borderId="0" xfId="0" applyFont="1" applyFill="1" applyAlignment="1">
      <alignment textRotation="90"/>
    </xf>
    <xf numFmtId="0" fontId="7" fillId="131" borderId="0" xfId="0" applyFont="1" applyFill="1" applyAlignment="1">
      <alignment textRotation="90"/>
    </xf>
    <xf numFmtId="0" fontId="7" fillId="31" borderId="0" xfId="0" applyFont="1" applyFill="1" applyAlignment="1">
      <alignment textRotation="90"/>
    </xf>
    <xf numFmtId="0" fontId="7" fillId="220" borderId="0" xfId="0" applyFont="1" applyFill="1" applyAlignment="1">
      <alignment textRotation="90"/>
    </xf>
    <xf numFmtId="0" fontId="4" fillId="3" borderId="0" xfId="0" applyFont="1" applyFill="1"/>
    <xf numFmtId="0" fontId="4" fillId="3" borderId="0" xfId="0" applyFont="1" applyFill="1" applyAlignment="1">
      <alignment vertical="center"/>
    </xf>
    <xf numFmtId="164" fontId="45" fillId="719" borderId="0" xfId="0" applyNumberFormat="1" applyFont="1" applyFill="1" applyAlignment="1">
      <alignment horizontal="center"/>
    </xf>
    <xf numFmtId="0" fontId="7" fillId="24" borderId="0" xfId="0" applyFont="1" applyFill="1" applyAlignment="1">
      <alignment horizontal="center"/>
    </xf>
    <xf numFmtId="9" fontId="7" fillId="24" borderId="0" xfId="0" applyNumberFormat="1" applyFont="1" applyFill="1" applyAlignment="1">
      <alignment horizontal="center"/>
    </xf>
    <xf numFmtId="9" fontId="7" fillId="24" borderId="0" xfId="0" applyNumberFormat="1" applyFont="1" applyFill="1"/>
    <xf numFmtId="0" fontId="7" fillId="24" borderId="0" xfId="0" applyFont="1" applyFill="1" applyAlignment="1">
      <alignment horizontal="right"/>
    </xf>
    <xf numFmtId="0" fontId="7" fillId="0" borderId="0" xfId="0" applyFont="1" applyAlignment="1">
      <alignment horizontal="right"/>
    </xf>
    <xf numFmtId="164" fontId="0" fillId="0" borderId="0" xfId="0" applyNumberFormat="1" applyAlignment="1">
      <alignment horizontal="center"/>
    </xf>
    <xf numFmtId="4" fontId="7" fillId="24" borderId="0" xfId="0" applyNumberFormat="1" applyFont="1" applyFill="1"/>
    <xf numFmtId="0" fontId="46" fillId="720" borderId="0" xfId="0" applyFont="1" applyFill="1" applyAlignment="1">
      <alignment horizontal="center"/>
    </xf>
    <xf numFmtId="0" fontId="46" fillId="721" borderId="0" xfId="0" applyFont="1" applyFill="1" applyAlignment="1">
      <alignment horizontal="center"/>
    </xf>
    <xf numFmtId="0" fontId="46" fillId="722" borderId="0" xfId="0" applyFont="1" applyFill="1" applyAlignment="1">
      <alignment horizontal="center"/>
    </xf>
    <xf numFmtId="0" fontId="46" fillId="723" borderId="0" xfId="0" applyFont="1" applyFill="1" applyAlignment="1">
      <alignment horizontal="center"/>
    </xf>
    <xf numFmtId="0" fontId="24" fillId="720" borderId="0" xfId="0" applyFont="1" applyFill="1" applyAlignment="1">
      <alignment textRotation="90"/>
    </xf>
    <xf numFmtId="0" fontId="24" fillId="721" borderId="0" xfId="0" applyFont="1" applyFill="1" applyAlignment="1">
      <alignment textRotation="90"/>
    </xf>
    <xf numFmtId="0" fontId="41" fillId="722" borderId="0" xfId="0" applyFont="1" applyFill="1" applyAlignment="1">
      <alignment horizontal="left" textRotation="90"/>
    </xf>
    <xf numFmtId="0" fontId="24" fillId="723" borderId="0" xfId="0" applyFont="1" applyFill="1" applyAlignment="1">
      <alignment textRotation="90"/>
    </xf>
    <xf numFmtId="0" fontId="11" fillId="3" borderId="0" xfId="0" applyFont="1" applyFill="1" applyAlignment="1">
      <alignment vertical="center"/>
    </xf>
    <xf numFmtId="4" fontId="12" fillId="0" borderId="0" xfId="0" applyNumberFormat="1" applyFont="1"/>
    <xf numFmtId="164" fontId="12" fillId="0" borderId="0" xfId="0" applyNumberFormat="1" applyFont="1"/>
    <xf numFmtId="0" fontId="12" fillId="0" borderId="0" xfId="0" applyFont="1" applyAlignment="1">
      <alignment horizontal="center"/>
    </xf>
    <xf numFmtId="9" fontId="12" fillId="0" borderId="0" xfId="0" applyNumberFormat="1" applyFont="1" applyAlignment="1">
      <alignment horizontal="center"/>
    </xf>
    <xf numFmtId="0" fontId="12" fillId="0" borderId="0" xfId="0" applyFont="1" applyAlignment="1">
      <alignment horizontal="right"/>
    </xf>
    <xf numFmtId="9" fontId="12" fillId="0" borderId="0" xfId="0" applyNumberFormat="1" applyFont="1"/>
    <xf numFmtId="0" fontId="12" fillId="0" borderId="0" xfId="0" applyFont="1"/>
    <xf numFmtId="2" fontId="12" fillId="0" borderId="0" xfId="0" applyNumberFormat="1" applyFont="1"/>
    <xf numFmtId="0" fontId="11" fillId="3" borderId="0" xfId="0" applyFont="1" applyFill="1"/>
    <xf numFmtId="0" fontId="29" fillId="3" borderId="0" xfId="0" applyFont="1" applyFill="1" applyAlignment="1">
      <alignment textRotation="45"/>
    </xf>
    <xf numFmtId="0" fontId="4" fillId="5" borderId="0" xfId="0" applyFont="1" applyFill="1"/>
    <xf numFmtId="0" fontId="4" fillId="3" borderId="0" xfId="0" applyFont="1" applyFill="1" applyAlignment="1">
      <alignment horizontal="right" vertical="center"/>
    </xf>
    <xf numFmtId="0" fontId="5" fillId="3" borderId="0" xfId="0" quotePrefix="1" applyFont="1" applyFill="1" applyAlignment="1">
      <alignment horizontal="center" vertical="center"/>
    </xf>
    <xf numFmtId="0" fontId="4" fillId="24" borderId="0" xfId="0" applyFont="1" applyFill="1"/>
    <xf numFmtId="0" fontId="5" fillId="2" borderId="0" xfId="0" quotePrefix="1" applyFont="1" applyFill="1" applyAlignment="1">
      <alignment horizontal="center" vertical="center"/>
    </xf>
    <xf numFmtId="0" fontId="7" fillId="2" borderId="0" xfId="0" applyFont="1" applyFill="1"/>
    <xf numFmtId="0" fontId="4" fillId="2" borderId="0" xfId="0" applyFont="1" applyFill="1" applyAlignment="1">
      <alignment horizontal="right" vertical="center"/>
    </xf>
    <xf numFmtId="0" fontId="7" fillId="0" borderId="0" xfId="0" applyFont="1" applyAlignment="1">
      <alignment wrapText="1"/>
    </xf>
    <xf numFmtId="0" fontId="4" fillId="2" borderId="0" xfId="0" applyFont="1" applyFill="1"/>
    <xf numFmtId="0" fontId="7" fillId="3" borderId="0" xfId="0" applyFont="1" applyFill="1" applyAlignment="1">
      <alignment horizontal="center"/>
    </xf>
    <xf numFmtId="0" fontId="7" fillId="3" borderId="0" xfId="0" applyFont="1" applyFill="1"/>
    <xf numFmtId="0" fontId="47" fillId="2" borderId="0" xfId="0" applyFont="1" applyFill="1"/>
    <xf numFmtId="0" fontId="4" fillId="135" borderId="0" xfId="0" applyFont="1" applyFill="1" applyAlignment="1">
      <alignment textRotation="90"/>
    </xf>
    <xf numFmtId="0" fontId="7" fillId="114" borderId="0" xfId="0" applyFont="1" applyFill="1" applyAlignment="1">
      <alignment textRotation="90"/>
    </xf>
    <xf numFmtId="0" fontId="7" fillId="46" borderId="0" xfId="0" applyFont="1" applyFill="1" applyAlignment="1">
      <alignment textRotation="90"/>
    </xf>
    <xf numFmtId="0" fontId="7" fillId="724" borderId="0" xfId="0" applyFont="1" applyFill="1" applyAlignment="1">
      <alignment textRotation="90"/>
    </xf>
    <xf numFmtId="0" fontId="7" fillId="138" borderId="0" xfId="0" applyFont="1" applyFill="1" applyAlignment="1">
      <alignment textRotation="90"/>
    </xf>
    <xf numFmtId="0" fontId="1" fillId="2" borderId="0" xfId="0" applyFont="1" applyFill="1" applyAlignment="1">
      <alignment textRotation="90"/>
    </xf>
    <xf numFmtId="0" fontId="7" fillId="114" borderId="0" xfId="0" applyFont="1" applyFill="1"/>
    <xf numFmtId="0" fontId="7" fillId="72" borderId="0" xfId="0" applyFont="1" applyFill="1"/>
    <xf numFmtId="9" fontId="7" fillId="0" borderId="0" xfId="0" applyNumberFormat="1" applyFont="1" applyAlignment="1">
      <alignment horizontal="right"/>
    </xf>
    <xf numFmtId="1" fontId="7" fillId="0" borderId="0" xfId="0" applyNumberFormat="1" applyFont="1"/>
    <xf numFmtId="0" fontId="7" fillId="716" borderId="0" xfId="0" applyFont="1" applyFill="1"/>
    <xf numFmtId="0" fontId="7" fillId="46" borderId="0" xfId="0" applyFont="1" applyFill="1"/>
    <xf numFmtId="0" fontId="7" fillId="88" borderId="0" xfId="0" applyFont="1" applyFill="1"/>
    <xf numFmtId="0" fontId="7" fillId="42" borderId="0" xfId="0" applyFont="1" applyFill="1"/>
    <xf numFmtId="0" fontId="7" fillId="31" borderId="0" xfId="0" applyFont="1" applyFill="1"/>
    <xf numFmtId="0" fontId="7" fillId="46" borderId="0" xfId="0" applyFont="1" applyFill="1" applyAlignment="1">
      <alignment horizontal="center"/>
    </xf>
    <xf numFmtId="9" fontId="7" fillId="7" borderId="0" xfId="0" applyNumberFormat="1" applyFont="1" applyFill="1" applyAlignment="1">
      <alignment horizontal="right"/>
    </xf>
    <xf numFmtId="9" fontId="7" fillId="10" borderId="0" xfId="0" applyNumberFormat="1" applyFont="1" applyFill="1" applyAlignment="1">
      <alignment horizontal="right"/>
    </xf>
    <xf numFmtId="0" fontId="7" fillId="26" borderId="0" xfId="0" applyFont="1" applyFill="1"/>
    <xf numFmtId="0" fontId="7" fillId="3" borderId="0" xfId="0" applyFont="1" applyFill="1" applyAlignment="1">
      <alignment horizontal="center" textRotation="90"/>
    </xf>
    <xf numFmtId="0" fontId="47" fillId="2" borderId="0" xfId="0" applyFont="1" applyFill="1" applyAlignment="1">
      <alignment horizontal="center"/>
    </xf>
    <xf numFmtId="0" fontId="4" fillId="136" borderId="0" xfId="0" applyFont="1" applyFill="1" applyAlignment="1">
      <alignment textRotation="90"/>
    </xf>
    <xf numFmtId="0" fontId="4" fillId="220" borderId="0" xfId="0" applyFont="1" applyFill="1" applyAlignment="1">
      <alignment textRotation="90"/>
    </xf>
    <xf numFmtId="0" fontId="7" fillId="47" borderId="0" xfId="0" applyFont="1" applyFill="1"/>
    <xf numFmtId="4" fontId="7" fillId="0" borderId="0" xfId="0" applyNumberFormat="1" applyFont="1" applyAlignment="1">
      <alignment horizontal="center"/>
    </xf>
    <xf numFmtId="0" fontId="7" fillId="52" borderId="0" xfId="0" applyFont="1" applyFill="1"/>
    <xf numFmtId="0" fontId="7" fillId="116" borderId="0" xfId="0" applyFont="1" applyFill="1"/>
    <xf numFmtId="0" fontId="7" fillId="138" borderId="0" xfId="0" applyFont="1" applyFill="1"/>
    <xf numFmtId="0" fontId="48" fillId="3" borderId="0" xfId="0" applyFont="1" applyFill="1" applyAlignment="1">
      <alignment horizontal="center"/>
    </xf>
    <xf numFmtId="0" fontId="47" fillId="3" borderId="0" xfId="0" applyFont="1" applyFill="1" applyAlignment="1">
      <alignment horizontal="center"/>
    </xf>
    <xf numFmtId="0" fontId="49" fillId="3" borderId="0" xfId="0" applyFont="1" applyFill="1" applyAlignment="1">
      <alignment textRotation="90"/>
    </xf>
    <xf numFmtId="0" fontId="24" fillId="22" borderId="0" xfId="0" applyFont="1" applyFill="1" applyAlignment="1">
      <alignment textRotation="90"/>
    </xf>
    <xf numFmtId="0" fontId="24" fillId="10" borderId="0" xfId="0" applyFont="1" applyFill="1" applyAlignment="1">
      <alignment textRotation="90"/>
    </xf>
    <xf numFmtId="0" fontId="42" fillId="11" borderId="0" xfId="0" applyFont="1" applyFill="1"/>
    <xf numFmtId="0" fontId="50" fillId="3" borderId="0" xfId="0" applyFont="1" applyFill="1" applyAlignment="1">
      <alignment horizontal="center"/>
    </xf>
    <xf numFmtId="0" fontId="42" fillId="80" borderId="0" xfId="0" applyFont="1" applyFill="1"/>
    <xf numFmtId="0" fontId="7" fillId="119" borderId="0" xfId="0" applyFont="1" applyFill="1"/>
    <xf numFmtId="0" fontId="7" fillId="30" borderId="0" xfId="0" applyFont="1" applyFill="1"/>
    <xf numFmtId="0" fontId="33" fillId="119" borderId="0" xfId="0" applyFont="1" applyFill="1"/>
    <xf numFmtId="0" fontId="33" fillId="129" borderId="0" xfId="0" applyFont="1" applyFill="1"/>
    <xf numFmtId="0" fontId="7" fillId="242" borderId="0" xfId="0" applyFont="1" applyFill="1"/>
    <xf numFmtId="0" fontId="50" fillId="3" borderId="0" xfId="0" applyFont="1" applyFill="1"/>
    <xf numFmtId="0" fontId="51" fillId="3" borderId="0" xfId="0" applyFont="1" applyFill="1"/>
    <xf numFmtId="0" fontId="7" fillId="145" borderId="0" xfId="0" applyFont="1" applyFill="1"/>
    <xf numFmtId="0" fontId="42" fillId="725" borderId="0" xfId="0" applyFont="1" applyFill="1"/>
    <xf numFmtId="0" fontId="52" fillId="3" borderId="0" xfId="0" applyFont="1" applyFill="1" applyAlignment="1">
      <alignment horizontal="center" textRotation="45"/>
    </xf>
    <xf numFmtId="0" fontId="53" fillId="3" borderId="0" xfId="0" applyFont="1" applyFill="1" applyAlignment="1">
      <alignment horizontal="center" textRotation="90"/>
    </xf>
    <xf numFmtId="0" fontId="54" fillId="3" borderId="0" xfId="0" applyFont="1" applyFill="1" applyAlignment="1">
      <alignment horizontal="center" textRotation="90"/>
    </xf>
    <xf numFmtId="0" fontId="9" fillId="3" borderId="0" xfId="0" applyFont="1" applyFill="1" applyAlignment="1">
      <alignment horizontal="center"/>
    </xf>
    <xf numFmtId="0" fontId="10" fillId="24" borderId="0" xfId="0" applyFont="1" applyFill="1" applyAlignment="1">
      <alignment horizontal="center"/>
    </xf>
    <xf numFmtId="168" fontId="10" fillId="0" borderId="0" xfId="0" applyNumberFormat="1" applyFont="1" applyAlignment="1">
      <alignment horizontal="center"/>
    </xf>
    <xf numFmtId="0" fontId="10" fillId="47" borderId="0" xfId="0" applyFont="1" applyFill="1" applyAlignment="1">
      <alignment horizontal="center"/>
    </xf>
    <xf numFmtId="0" fontId="10" fillId="46" borderId="0" xfId="0" applyFont="1" applyFill="1" applyAlignment="1">
      <alignment horizontal="center"/>
    </xf>
    <xf numFmtId="164" fontId="10" fillId="0" borderId="0" xfId="0" applyNumberFormat="1" applyFont="1" applyAlignment="1">
      <alignment horizontal="center"/>
    </xf>
    <xf numFmtId="0" fontId="7" fillId="0" borderId="0" xfId="0" applyFont="1" applyAlignment="1">
      <alignment horizontal="center"/>
    </xf>
    <xf numFmtId="0" fontId="0" fillId="0" borderId="0" xfId="0"/>
    <xf numFmtId="0" fontId="29" fillId="3" borderId="0" xfId="0" applyFont="1" applyFill="1" applyAlignment="1">
      <alignment horizontal="center"/>
    </xf>
    <xf numFmtId="0" fontId="4" fillId="2" borderId="0" xfId="0" applyFont="1" applyFill="1" applyAlignment="1">
      <alignment wrapText="1"/>
    </xf>
    <xf numFmtId="0" fontId="56" fillId="2" borderId="0" xfId="0" applyFont="1" applyFill="1" applyAlignment="1">
      <alignment wrapText="1"/>
    </xf>
  </cellXfs>
  <cellStyles count="1">
    <cellStyle name="Normal" xfId="0" builtinId="0"/>
  </cellStyles>
  <dxfs count="568">
    <dxf>
      <fill>
        <patternFill patternType="solid">
          <fgColor rgb="FFE06666"/>
          <bgColor rgb="FFE06666"/>
        </patternFill>
      </fill>
    </dxf>
    <dxf>
      <fill>
        <patternFill patternType="solid">
          <fgColor rgb="FF93C47D"/>
          <bgColor rgb="FF93C47D"/>
        </patternFill>
      </fill>
    </dxf>
    <dxf>
      <fill>
        <patternFill patternType="solid">
          <fgColor rgb="FFE06666"/>
          <bgColor rgb="FFE06666"/>
        </patternFill>
      </fill>
    </dxf>
    <dxf>
      <fill>
        <patternFill patternType="solid">
          <fgColor rgb="FF93C47D"/>
          <bgColor rgb="FF93C47D"/>
        </patternFill>
      </fill>
    </dxf>
    <dxf>
      <fill>
        <patternFill patternType="solid">
          <fgColor rgb="FFF4CCCC"/>
          <bgColor rgb="FFF4CCCC"/>
        </patternFill>
      </fill>
    </dxf>
    <dxf>
      <fill>
        <patternFill patternType="solid">
          <fgColor rgb="FFD9EAD3"/>
          <bgColor rgb="FFD9EAD3"/>
        </patternFill>
      </fill>
    </dxf>
    <dxf>
      <fill>
        <patternFill patternType="solid">
          <fgColor rgb="FFD9EAD3"/>
          <bgColor rgb="FFD9EAD3"/>
        </patternFill>
      </fill>
    </dxf>
    <dxf>
      <fill>
        <patternFill patternType="solid">
          <fgColor rgb="FFF4CCCC"/>
          <bgColor rgb="FFF4CCCC"/>
        </patternFill>
      </fill>
    </dxf>
    <dxf>
      <fill>
        <patternFill patternType="solid">
          <fgColor rgb="FFF4CCCC"/>
          <bgColor rgb="FFF4CCCC"/>
        </patternFill>
      </fill>
    </dxf>
    <dxf>
      <fill>
        <patternFill patternType="solid">
          <fgColor rgb="FFD9EAD3"/>
          <bgColor rgb="FFD9EAD3"/>
        </patternFill>
      </fill>
    </dxf>
    <dxf>
      <fill>
        <patternFill patternType="solid">
          <fgColor rgb="FFD9D9D9"/>
          <bgColor rgb="FFD9D9D9"/>
        </patternFill>
      </fill>
    </dxf>
    <dxf>
      <fill>
        <patternFill patternType="solid">
          <fgColor rgb="FFD9EAD3"/>
          <bgColor rgb="FFD9EAD3"/>
        </patternFill>
      </fill>
    </dxf>
    <dxf>
      <fill>
        <patternFill patternType="solid">
          <fgColor rgb="FFF4CCCC"/>
          <bgColor rgb="FFF4CCCC"/>
        </patternFill>
      </fill>
    </dxf>
    <dxf>
      <fill>
        <patternFill patternType="solid">
          <fgColor rgb="FFD9EAD3"/>
          <bgColor rgb="FFD9EAD3"/>
        </patternFill>
      </fill>
    </dxf>
    <dxf>
      <fill>
        <patternFill patternType="solid">
          <fgColor rgb="FFF4CCCC"/>
          <bgColor rgb="FFF4CCCC"/>
        </patternFill>
      </fill>
    </dxf>
    <dxf>
      <fill>
        <patternFill patternType="solid">
          <fgColor rgb="FFF4CCCC"/>
          <bgColor rgb="FFF4CCCC"/>
        </patternFill>
      </fill>
    </dxf>
    <dxf>
      <fill>
        <patternFill patternType="solid">
          <fgColor rgb="FFD9EAD3"/>
          <bgColor rgb="FFD9EAD3"/>
        </patternFill>
      </fill>
    </dxf>
    <dxf>
      <fill>
        <patternFill patternType="solid">
          <fgColor rgb="FFD9D9D9"/>
          <bgColor rgb="FFD9D9D9"/>
        </patternFill>
      </fill>
    </dxf>
    <dxf>
      <fill>
        <patternFill patternType="solid">
          <fgColor rgb="FFD9EAD3"/>
          <bgColor rgb="FFD9EAD3"/>
        </patternFill>
      </fill>
    </dxf>
    <dxf>
      <font>
        <color rgb="FFFFFFFF"/>
      </font>
      <fill>
        <patternFill patternType="solid">
          <fgColor rgb="FF5B0F00"/>
          <bgColor rgb="FF5B0F00"/>
        </patternFill>
      </fill>
    </dxf>
    <dxf>
      <fill>
        <patternFill patternType="solid">
          <fgColor rgb="FF6AA84F"/>
          <bgColor rgb="FF6AA84F"/>
        </patternFill>
      </fill>
    </dxf>
    <dxf>
      <fill>
        <patternFill patternType="solid">
          <fgColor rgb="FFF4CCCC"/>
          <bgColor rgb="FFF4CCCC"/>
        </patternFill>
      </fill>
    </dxf>
    <dxf>
      <fill>
        <patternFill patternType="solid">
          <fgColor rgb="FFD9EAD3"/>
          <bgColor rgb="FFD9EAD3"/>
        </patternFill>
      </fill>
    </dxf>
    <dxf>
      <fill>
        <patternFill patternType="solid">
          <fgColor rgb="FFD9EAD3"/>
          <bgColor rgb="FFD9EAD3"/>
        </patternFill>
      </fill>
    </dxf>
    <dxf>
      <fill>
        <patternFill patternType="solid">
          <fgColor rgb="FFF4CCCC"/>
          <bgColor rgb="FFF4CCCC"/>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F9CB9C"/>
          <bgColor rgb="FFF9CB9C"/>
        </patternFill>
      </fill>
    </dxf>
    <dxf>
      <fill>
        <patternFill patternType="solid">
          <fgColor rgb="FFB6D7A8"/>
          <bgColor rgb="FFB6D7A8"/>
        </patternFill>
      </fill>
    </dxf>
    <dxf>
      <fill>
        <patternFill patternType="solid">
          <fgColor rgb="FFD9D9D9"/>
          <bgColor rgb="FFD9D9D9"/>
        </patternFill>
      </fill>
    </dxf>
    <dxf>
      <fill>
        <patternFill patternType="solid">
          <fgColor rgb="FFA2C4C9"/>
          <bgColor rgb="FFA2C4C9"/>
        </patternFill>
      </fill>
    </dxf>
    <dxf>
      <fill>
        <patternFill patternType="solid">
          <fgColor rgb="FFF4CCCC"/>
          <bgColor rgb="FFF4CCCC"/>
        </patternFill>
      </fill>
    </dxf>
    <dxf>
      <fill>
        <patternFill patternType="solid">
          <fgColor rgb="FFD9EAD3"/>
          <bgColor rgb="FFD9EAD3"/>
        </patternFill>
      </fill>
    </dxf>
    <dxf>
      <fill>
        <patternFill patternType="solid">
          <fgColor rgb="FFEA9999"/>
          <bgColor rgb="FFEA9999"/>
        </patternFill>
      </fill>
    </dxf>
    <dxf>
      <fill>
        <patternFill patternType="solid">
          <fgColor rgb="FFF6B26B"/>
          <bgColor rgb="FFF6B26B"/>
        </patternFill>
      </fill>
    </dxf>
    <dxf>
      <fill>
        <patternFill patternType="solid">
          <fgColor rgb="FFD7EE98"/>
          <bgColor rgb="FFD7EE98"/>
        </patternFill>
      </fill>
    </dxf>
    <dxf>
      <fill>
        <patternFill patternType="solid">
          <fgColor rgb="FFB4A7D6"/>
          <bgColor rgb="FFB4A7D6"/>
        </patternFill>
      </fill>
    </dxf>
    <dxf>
      <fill>
        <patternFill patternType="solid">
          <fgColor rgb="FF93C47D"/>
          <bgColor rgb="FF93C47D"/>
        </patternFill>
      </fill>
    </dxf>
    <dxf>
      <fill>
        <patternFill patternType="solid">
          <fgColor rgb="FFFFF2CC"/>
          <bgColor rgb="FFFFF2CC"/>
        </patternFill>
      </fill>
    </dxf>
    <dxf>
      <fill>
        <patternFill patternType="solid">
          <fgColor rgb="FF3D85C6"/>
          <bgColor rgb="FF3D85C6"/>
        </patternFill>
      </fill>
    </dxf>
    <dxf>
      <fill>
        <patternFill patternType="solid">
          <fgColor rgb="FF6AA84F"/>
          <bgColor rgb="FF6AA84F"/>
        </patternFill>
      </fill>
    </dxf>
    <dxf>
      <fill>
        <patternFill patternType="solid">
          <fgColor rgb="FFD9EAD3"/>
          <bgColor rgb="FFD9EAD3"/>
        </patternFill>
      </fill>
    </dxf>
    <dxf>
      <fill>
        <patternFill patternType="solid">
          <fgColor rgb="FFCC4125"/>
          <bgColor rgb="FFCC4125"/>
        </patternFill>
      </fill>
    </dxf>
    <dxf>
      <fill>
        <patternFill patternType="solid">
          <fgColor rgb="FF6FA8DC"/>
          <bgColor rgb="FF6FA8DC"/>
        </patternFill>
      </fill>
    </dxf>
    <dxf>
      <fill>
        <patternFill patternType="solid">
          <fgColor rgb="FF999999"/>
          <bgColor rgb="FF999999"/>
        </patternFill>
      </fill>
    </dxf>
    <dxf>
      <font>
        <color rgb="FFFFFFFF"/>
      </font>
      <fill>
        <patternFill patternType="solid">
          <fgColor rgb="FF666666"/>
          <bgColor rgb="FF666666"/>
        </patternFill>
      </fill>
    </dxf>
    <dxf>
      <fill>
        <patternFill patternType="solid">
          <fgColor rgb="FF666666"/>
          <bgColor rgb="FF666666"/>
        </patternFill>
      </fill>
    </dxf>
    <dxf>
      <fill>
        <patternFill patternType="solid">
          <fgColor rgb="FFEA9999"/>
          <bgColor rgb="FFEA9999"/>
        </patternFill>
      </fill>
    </dxf>
    <dxf>
      <fill>
        <patternFill patternType="solid">
          <fgColor rgb="FFB4A7D6"/>
          <bgColor rgb="FFB4A7D6"/>
        </patternFill>
      </fill>
    </dxf>
    <dxf>
      <fill>
        <patternFill patternType="solid">
          <fgColor rgb="FF93C47D"/>
          <bgColor rgb="FF93C47D"/>
        </patternFill>
      </fill>
    </dxf>
    <dxf>
      <fill>
        <patternFill patternType="solid">
          <fgColor rgb="FF3D85C6"/>
          <bgColor rgb="FF3D85C6"/>
        </patternFill>
      </fill>
    </dxf>
    <dxf>
      <fill>
        <patternFill patternType="solid">
          <fgColor rgb="FFFFF2CC"/>
          <bgColor rgb="FFFFF2CC"/>
        </patternFill>
      </fill>
    </dxf>
    <dxf>
      <fill>
        <patternFill patternType="solid">
          <fgColor rgb="FF6AA84F"/>
          <bgColor rgb="FF6AA84F"/>
        </patternFill>
      </fill>
    </dxf>
    <dxf>
      <fill>
        <patternFill patternType="solid">
          <fgColor rgb="FFD9EAD3"/>
          <bgColor rgb="FFD9EAD3"/>
        </patternFill>
      </fill>
    </dxf>
    <dxf>
      <fill>
        <patternFill patternType="solid">
          <fgColor rgb="FFCC4125"/>
          <bgColor rgb="FFCC4125"/>
        </patternFill>
      </fill>
    </dxf>
    <dxf>
      <fill>
        <patternFill patternType="solid">
          <fgColor rgb="FF6FA8DC"/>
          <bgColor rgb="FF6FA8DC"/>
        </patternFill>
      </fill>
    </dxf>
    <dxf>
      <font>
        <color rgb="FFFFFFFF"/>
      </font>
      <fill>
        <patternFill patternType="solid">
          <fgColor rgb="FF666666"/>
          <bgColor rgb="FF666666"/>
        </patternFill>
      </fill>
    </dxf>
    <dxf>
      <fill>
        <patternFill patternType="solid">
          <fgColor rgb="FF666666"/>
          <bgColor rgb="FF666666"/>
        </patternFill>
      </fill>
    </dxf>
    <dxf>
      <fill>
        <patternFill patternType="solid">
          <fgColor rgb="FF999999"/>
          <bgColor rgb="FF999999"/>
        </patternFill>
      </fill>
    </dxf>
    <dxf>
      <fill>
        <patternFill patternType="solid">
          <fgColor rgb="FF999999"/>
          <bgColor rgb="FF999999"/>
        </patternFill>
      </fill>
    </dxf>
    <dxf>
      <fill>
        <patternFill patternType="solid">
          <fgColor rgb="FFFFD966"/>
          <bgColor rgb="FFFFD966"/>
        </patternFill>
      </fill>
    </dxf>
    <dxf>
      <fill>
        <patternFill patternType="solid">
          <fgColor rgb="FF999999"/>
          <bgColor rgb="FF999999"/>
        </patternFill>
      </fill>
    </dxf>
    <dxf>
      <fill>
        <patternFill patternType="solid">
          <fgColor rgb="FFFFD966"/>
          <bgColor rgb="FFFFD966"/>
        </patternFill>
      </fill>
    </dxf>
    <dxf>
      <fill>
        <patternFill patternType="solid">
          <fgColor rgb="FF999999"/>
          <bgColor rgb="FF999999"/>
        </patternFill>
      </fill>
    </dxf>
    <dxf>
      <fill>
        <patternFill patternType="solid">
          <fgColor rgb="FFFFD966"/>
          <bgColor rgb="FFFFD966"/>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ont>
        <color rgb="FF000000"/>
      </font>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ont>
        <color rgb="FF000000"/>
      </font>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CCCCCC"/>
          <bgColor rgb="FFCCCCCC"/>
        </patternFill>
      </fill>
    </dxf>
    <dxf>
      <font>
        <color rgb="FF000000"/>
      </font>
      <fill>
        <patternFill patternType="solid">
          <fgColor rgb="FFB4A7D6"/>
          <bgColor rgb="FFB4A7D6"/>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ont>
        <color rgb="FF000000"/>
      </font>
      <fill>
        <patternFill patternType="solid">
          <fgColor rgb="FF8E7CC3"/>
          <bgColor rgb="FF8E7CC3"/>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ill>
        <patternFill patternType="solid">
          <fgColor rgb="FFB7B7B7"/>
          <bgColor rgb="FFB7B7B7"/>
        </patternFill>
      </fill>
    </dxf>
    <dxf>
      <fill>
        <patternFill patternType="solid">
          <fgColor rgb="FFD9D9D9"/>
          <bgColor rgb="FFD9D9D9"/>
        </patternFill>
      </fill>
    </dxf>
    <dxf>
      <fill>
        <patternFill patternType="solid">
          <fgColor rgb="FF674EA7"/>
          <bgColor rgb="FF674EA7"/>
        </patternFill>
      </fill>
    </dxf>
    <dxf>
      <fill>
        <patternFill patternType="solid">
          <fgColor rgb="FF8E7CC3"/>
          <bgColor rgb="FF8E7CC3"/>
        </patternFill>
      </fill>
    </dxf>
    <dxf>
      <fill>
        <patternFill patternType="solid">
          <fgColor rgb="FFB4A7D6"/>
          <bgColor rgb="FFB4A7D6"/>
        </patternFill>
      </fill>
    </dxf>
    <dxf>
      <fill>
        <patternFill patternType="solid">
          <fgColor rgb="FFEFEFEF"/>
          <bgColor rgb="FFEFEFEF"/>
        </patternFill>
      </fill>
    </dxf>
    <dxf>
      <fill>
        <patternFill patternType="solid">
          <fgColor rgb="FFCCCCCC"/>
          <bgColor rgb="FFCCCCCC"/>
        </patternFill>
      </fill>
    </dxf>
    <dxf>
      <fill>
        <patternFill patternType="solid">
          <fgColor rgb="FF0C343D"/>
          <bgColor rgb="FF0C343D"/>
        </patternFill>
      </fill>
    </dxf>
    <dxf>
      <fill>
        <patternFill patternType="solid">
          <fgColor rgb="FFCCCCCC"/>
          <bgColor rgb="FFCCCCCC"/>
        </patternFill>
      </fill>
    </dxf>
    <dxf>
      <fill>
        <patternFill patternType="solid">
          <fgColor rgb="FF134F5C"/>
          <bgColor rgb="FF134F5C"/>
        </patternFill>
      </fill>
    </dxf>
    <dxf>
      <fill>
        <patternFill patternType="solid">
          <fgColor rgb="FFCCCCCC"/>
          <bgColor rgb="FFCCCCCC"/>
        </patternFill>
      </fill>
    </dxf>
    <dxf>
      <fill>
        <patternFill patternType="solid">
          <fgColor rgb="FF45818E"/>
          <bgColor rgb="FF45818E"/>
        </patternFill>
      </fill>
    </dxf>
    <dxf>
      <fill>
        <patternFill patternType="solid">
          <fgColor rgb="FFCCCCCC"/>
          <bgColor rgb="FFCCCCCC"/>
        </patternFill>
      </fill>
    </dxf>
    <dxf>
      <fill>
        <patternFill patternType="solid">
          <fgColor rgb="FF76A5AF"/>
          <bgColor rgb="FF76A5AF"/>
        </patternFill>
      </fill>
    </dxf>
    <dxf>
      <fill>
        <patternFill patternType="solid">
          <fgColor rgb="FFCCCCCC"/>
          <bgColor rgb="FFCCCCCC"/>
        </patternFill>
      </fill>
    </dxf>
    <dxf>
      <fill>
        <patternFill patternType="solid">
          <fgColor rgb="FFA2C4C9"/>
          <bgColor rgb="FFA2C4C9"/>
        </patternFill>
      </fill>
    </dxf>
    <dxf>
      <fill>
        <patternFill patternType="solid">
          <fgColor rgb="FFB6D7A8"/>
          <bgColor rgb="FFB6D7A8"/>
        </patternFill>
      </fill>
    </dxf>
    <dxf>
      <fill>
        <patternFill patternType="solid">
          <fgColor rgb="FFEFEFEF"/>
          <bgColor rgb="FFEFEFEF"/>
        </patternFill>
      </fill>
    </dxf>
    <dxf>
      <fill>
        <patternFill patternType="solid">
          <fgColor rgb="FFCCCCCC"/>
          <bgColor rgb="FFCCCCCC"/>
        </patternFill>
      </fill>
    </dxf>
    <dxf>
      <fill>
        <patternFill patternType="solid">
          <fgColor rgb="FFD0E0E3"/>
          <bgColor rgb="FFD0E0E3"/>
        </patternFill>
      </fill>
    </dxf>
    <dxf>
      <fill>
        <patternFill patternType="solid">
          <fgColor rgb="FFD9D9D9"/>
          <bgColor rgb="FFD9D9D9"/>
        </patternFill>
      </fill>
    </dxf>
    <dxf>
      <fill>
        <patternFill patternType="solid">
          <fgColor rgb="FF999999"/>
          <bgColor rgb="FF999999"/>
        </patternFill>
      </fill>
    </dxf>
    <dxf>
      <fill>
        <patternFill patternType="solid">
          <fgColor rgb="FFB7B7B7"/>
          <bgColor rgb="FFB7B7B7"/>
        </patternFill>
      </fill>
    </dxf>
    <dxf>
      <fill>
        <patternFill patternType="solid">
          <fgColor rgb="FFCCCCCC"/>
          <bgColor rgb="FFCCCCCC"/>
        </patternFill>
      </fill>
    </dxf>
    <dxf>
      <fill>
        <patternFill patternType="solid">
          <fgColor rgb="FFCCCCCC"/>
          <bgColor rgb="FFCCCCCC"/>
        </patternFill>
      </fill>
    </dxf>
    <dxf>
      <fill>
        <patternFill patternType="solid">
          <fgColor rgb="FF000000"/>
          <bgColor rgb="FF000000"/>
        </patternFill>
      </fill>
    </dxf>
    <dxf>
      <fill>
        <patternFill patternType="solid">
          <fgColor rgb="FFCCCCCC"/>
          <bgColor rgb="FFCCCCCC"/>
        </patternFill>
      </fill>
    </dxf>
    <dxf>
      <fill>
        <patternFill patternType="solid">
          <fgColor rgb="FF0C343D"/>
          <bgColor rgb="FF0C343D"/>
        </patternFill>
      </fill>
    </dxf>
    <dxf>
      <fill>
        <patternFill patternType="solid">
          <fgColor rgb="FFCCCCCC"/>
          <bgColor rgb="FFCCCCCC"/>
        </patternFill>
      </fill>
    </dxf>
    <dxf>
      <fill>
        <patternFill patternType="solid">
          <fgColor rgb="FF134F5C"/>
          <bgColor rgb="FF134F5C"/>
        </patternFill>
      </fill>
    </dxf>
    <dxf>
      <fill>
        <patternFill patternType="solid">
          <fgColor rgb="FFCCCCCC"/>
          <bgColor rgb="FFCCCCCC"/>
        </patternFill>
      </fill>
    </dxf>
    <dxf>
      <fill>
        <patternFill patternType="solid">
          <fgColor rgb="FF45818E"/>
          <bgColor rgb="FF45818E"/>
        </patternFill>
      </fill>
    </dxf>
    <dxf>
      <fill>
        <patternFill patternType="solid">
          <fgColor rgb="FFCCCCCC"/>
          <bgColor rgb="FFCCCCCC"/>
        </patternFill>
      </fill>
    </dxf>
    <dxf>
      <fill>
        <patternFill patternType="solid">
          <fgColor rgb="FF76A5AF"/>
          <bgColor rgb="FF76A5AF"/>
        </patternFill>
      </fill>
    </dxf>
    <dxf>
      <fill>
        <patternFill patternType="solid">
          <fgColor rgb="FFCCCCCC"/>
          <bgColor rgb="FFCCCCCC"/>
        </patternFill>
      </fill>
    </dxf>
    <dxf>
      <fill>
        <patternFill patternType="solid">
          <fgColor rgb="FFA2C4C9"/>
          <bgColor rgb="FFA2C4C9"/>
        </patternFill>
      </fill>
    </dxf>
    <dxf>
      <fill>
        <patternFill patternType="solid">
          <fgColor rgb="FFCCCCCC"/>
          <bgColor rgb="FFCCCCCC"/>
        </patternFill>
      </fill>
    </dxf>
    <dxf>
      <fill>
        <patternFill patternType="solid">
          <fgColor rgb="FFD0E0E3"/>
          <bgColor rgb="FFD0E0E3"/>
        </patternFill>
      </fill>
    </dxf>
    <dxf>
      <fill>
        <patternFill patternType="solid">
          <fgColor rgb="FFCFE2F3"/>
          <bgColor rgb="FFCFE2F3"/>
        </patternFill>
      </fill>
    </dxf>
    <dxf>
      <fill>
        <patternFill patternType="solid">
          <fgColor rgb="FFEA9999"/>
          <bgColor rgb="FFEA9999"/>
        </patternFill>
      </fill>
    </dxf>
    <dxf>
      <fill>
        <patternFill patternType="solid">
          <fgColor rgb="FFB6D7A8"/>
          <bgColor rgb="FFB6D7A8"/>
        </patternFill>
      </fill>
    </dxf>
    <dxf>
      <fill>
        <patternFill patternType="solid">
          <fgColor rgb="FFD9D9D9"/>
          <bgColor rgb="FFD9D9D9"/>
        </patternFill>
      </fill>
    </dxf>
    <dxf>
      <fill>
        <patternFill patternType="solid">
          <fgColor rgb="FF999999"/>
          <bgColor rgb="FF999999"/>
        </patternFill>
      </fill>
    </dxf>
    <dxf>
      <fill>
        <patternFill patternType="solid">
          <fgColor rgb="FFCCCCCC"/>
          <bgColor rgb="FFCCCCCC"/>
        </patternFill>
      </fill>
    </dxf>
    <dxf>
      <fill>
        <patternFill patternType="solid">
          <fgColor rgb="FFD9D9D9"/>
          <bgColor rgb="FFD9D9D9"/>
        </patternFill>
      </fill>
    </dxf>
    <dxf>
      <fill>
        <patternFill patternType="solid">
          <fgColor rgb="FF674EA7"/>
          <bgColor rgb="FF674EA7"/>
        </patternFill>
      </fill>
    </dxf>
    <dxf>
      <fill>
        <patternFill patternType="solid">
          <fgColor rgb="FFD9D9D9"/>
          <bgColor rgb="FFD9D9D9"/>
        </patternFill>
      </fill>
    </dxf>
    <dxf>
      <fill>
        <patternFill patternType="solid">
          <fgColor rgb="FF8E7CC3"/>
          <bgColor rgb="FF8E7CC3"/>
        </patternFill>
      </fill>
    </dxf>
    <dxf>
      <fill>
        <patternFill patternType="solid">
          <fgColor rgb="FFB4A7D6"/>
          <bgColor rgb="FFB4A7D6"/>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EFEFEF"/>
          <bgColor rgb="FFEFEFEF"/>
        </patternFill>
      </fill>
    </dxf>
    <dxf>
      <fill>
        <patternFill patternType="solid">
          <fgColor rgb="FFA2C4C9"/>
          <bgColor rgb="FFA2C4C9"/>
        </patternFill>
      </fill>
    </dxf>
    <dxf>
      <fill>
        <patternFill patternType="solid">
          <fgColor rgb="FFD0E0E3"/>
          <bgColor rgb="FFD0E0E3"/>
        </patternFill>
      </fill>
    </dxf>
    <dxf>
      <fill>
        <patternFill patternType="solid">
          <fgColor rgb="FFEFEFEF"/>
          <bgColor rgb="FFEFEFEF"/>
        </patternFill>
      </fill>
    </dxf>
    <dxf>
      <fill>
        <patternFill patternType="solid">
          <fgColor rgb="FF999999"/>
          <bgColor rgb="FF999999"/>
        </patternFill>
      </fill>
    </dxf>
    <dxf>
      <fill>
        <patternFill patternType="solid">
          <fgColor rgb="FFD9D9D9"/>
          <bgColor rgb="FFD9D9D9"/>
        </patternFill>
      </fill>
    </dxf>
    <dxf>
      <fill>
        <patternFill patternType="solid">
          <fgColor rgb="FFB7B7B7"/>
          <bgColor rgb="FFB7B7B7"/>
        </patternFill>
      </fill>
    </dxf>
    <dxf>
      <fill>
        <patternFill patternType="solid">
          <fgColor rgb="FFCCCCCC"/>
          <bgColor rgb="FFCCCCCC"/>
        </patternFill>
      </fill>
    </dxf>
    <dxf>
      <fill>
        <patternFill patternType="solid">
          <fgColor rgb="FF8E7CC3"/>
          <bgColor rgb="FF8E7CC3"/>
        </patternFill>
      </fill>
    </dxf>
    <dxf>
      <fill>
        <patternFill patternType="solid">
          <fgColor rgb="FFD9D9D9"/>
          <bgColor rgb="FFD9D9D9"/>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D9D9D9"/>
          <bgColor rgb="FFD9D9D9"/>
        </patternFill>
      </fill>
    </dxf>
    <dxf>
      <fill>
        <patternFill patternType="solid">
          <fgColor rgb="FF999999"/>
          <bgColor rgb="FF999999"/>
        </patternFill>
      </fill>
    </dxf>
    <dxf>
      <fill>
        <patternFill patternType="solid">
          <fgColor rgb="FFB7B7B7"/>
          <bgColor rgb="FFB7B7B7"/>
        </patternFill>
      </fill>
    </dxf>
    <dxf>
      <fill>
        <patternFill patternType="solid">
          <fgColor rgb="FF674EA7"/>
          <bgColor rgb="FF674EA7"/>
        </patternFill>
      </fill>
    </dxf>
    <dxf>
      <fill>
        <patternFill patternType="solid">
          <fgColor rgb="FF8E7CC3"/>
          <bgColor rgb="FF8E7CC3"/>
        </patternFill>
      </fill>
    </dxf>
    <dxf>
      <fill>
        <patternFill patternType="solid">
          <fgColor rgb="FFD9D9D9"/>
          <bgColor rgb="FFD9D9D9"/>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EFEFEF"/>
          <bgColor rgb="FFEFEFEF"/>
        </patternFill>
      </fill>
    </dxf>
    <dxf>
      <fill>
        <patternFill patternType="solid">
          <fgColor rgb="FFCCCCCC"/>
          <bgColor rgb="FFCCCCCC"/>
        </patternFill>
      </fill>
    </dxf>
    <dxf>
      <fill>
        <patternFill patternType="solid">
          <fgColor rgb="FFB7B7B7"/>
          <bgColor rgb="FFB7B7B7"/>
        </patternFill>
      </fill>
    </dxf>
    <dxf>
      <fill>
        <patternFill patternType="solid">
          <fgColor rgb="FF999999"/>
          <bgColor rgb="FF999999"/>
        </patternFill>
      </fill>
    </dxf>
    <dxf>
      <fill>
        <patternFill patternType="solid">
          <fgColor rgb="FFD9D9D9"/>
          <bgColor rgb="FFD9D9D9"/>
        </patternFill>
      </fill>
    </dxf>
    <dxf>
      <fill>
        <patternFill patternType="solid">
          <fgColor rgb="FFD9D9D9"/>
          <bgColor rgb="FFD9D9D9"/>
        </patternFill>
      </fill>
    </dxf>
    <dxf>
      <fill>
        <patternFill patternType="solid">
          <fgColor rgb="FF674EA7"/>
          <bgColor rgb="FF674EA7"/>
        </patternFill>
      </fill>
    </dxf>
    <dxf>
      <fill>
        <patternFill patternType="solid">
          <fgColor rgb="FFD9D9D9"/>
          <bgColor rgb="FFD9D9D9"/>
        </patternFill>
      </fill>
    </dxf>
    <dxf>
      <fill>
        <patternFill patternType="solid">
          <fgColor rgb="FF8E7CC3"/>
          <bgColor rgb="FF8E7CC3"/>
        </patternFill>
      </fill>
    </dxf>
    <dxf>
      <fill>
        <patternFill patternType="solid">
          <fgColor rgb="FFB4A7D6"/>
          <bgColor rgb="FFB4A7D6"/>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EFEFEF"/>
          <bgColor rgb="FFEFEFEF"/>
        </patternFill>
      </fill>
    </dxf>
    <dxf>
      <fill>
        <patternFill patternType="solid">
          <fgColor rgb="FF999999"/>
          <bgColor rgb="FF999999"/>
        </patternFill>
      </fill>
    </dxf>
    <dxf>
      <fill>
        <patternFill patternType="solid">
          <fgColor rgb="FFB7B7B7"/>
          <bgColor rgb="FFB7B7B7"/>
        </patternFill>
      </fill>
    </dxf>
    <dxf>
      <fill>
        <patternFill patternType="solid">
          <fgColor rgb="FFCCCCCC"/>
          <bgColor rgb="FFCCCCCC"/>
        </patternFill>
      </fill>
    </dxf>
    <dxf>
      <fill>
        <patternFill patternType="solid">
          <fgColor rgb="FF8E7CC3"/>
          <bgColor rgb="FF8E7CC3"/>
        </patternFill>
      </fill>
    </dxf>
    <dxf>
      <fill>
        <patternFill patternType="solid">
          <fgColor rgb="FFB4A7D6"/>
          <bgColor rgb="FFB4A7D6"/>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B6D7A8"/>
          <bgColor rgb="FFB6D7A8"/>
        </patternFill>
      </fill>
    </dxf>
    <dxf>
      <fill>
        <patternFill patternType="solid">
          <fgColor rgb="FFD0E0E3"/>
          <bgColor rgb="FFD0E0E3"/>
        </patternFill>
      </fill>
    </dxf>
    <dxf>
      <fill>
        <patternFill patternType="solid">
          <fgColor rgb="FFEFEFEF"/>
          <bgColor rgb="FFEFEFEF"/>
        </patternFill>
      </fill>
    </dxf>
    <dxf>
      <fill>
        <patternFill patternType="solid">
          <fgColor rgb="FFD9D9D9"/>
          <bgColor rgb="FFD9D9D9"/>
        </patternFill>
      </fill>
    </dxf>
    <dxf>
      <fill>
        <patternFill patternType="solid">
          <fgColor rgb="FF999999"/>
          <bgColor rgb="FF999999"/>
        </patternFill>
      </fill>
    </dxf>
    <dxf>
      <fill>
        <patternFill patternType="solid">
          <fgColor rgb="FFB7B7B7"/>
          <bgColor rgb="FFB7B7B7"/>
        </patternFill>
      </fill>
    </dxf>
    <dxf>
      <fill>
        <patternFill patternType="solid">
          <fgColor rgb="FF8E7CC3"/>
          <bgColor rgb="FF8E7CC3"/>
        </patternFill>
      </fill>
    </dxf>
    <dxf>
      <fill>
        <patternFill patternType="solid">
          <fgColor rgb="FFD9D9D9"/>
          <bgColor rgb="FFD9D9D9"/>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D9D9D9"/>
          <bgColor rgb="FFD9D9D9"/>
        </patternFill>
      </fill>
    </dxf>
    <dxf>
      <fill>
        <patternFill patternType="solid">
          <fgColor rgb="FF999999"/>
          <bgColor rgb="FF999999"/>
        </patternFill>
      </fill>
    </dxf>
    <dxf>
      <fill>
        <patternFill patternType="solid">
          <fgColor rgb="FFB7B7B7"/>
          <bgColor rgb="FFB7B7B7"/>
        </patternFill>
      </fill>
    </dxf>
    <dxf>
      <fill>
        <patternFill patternType="solid">
          <fgColor rgb="FF8E7CC3"/>
          <bgColor rgb="FF8E7CC3"/>
        </patternFill>
      </fill>
    </dxf>
    <dxf>
      <fill>
        <patternFill patternType="solid">
          <fgColor rgb="FFD9D9D9"/>
          <bgColor rgb="FFD9D9D9"/>
        </patternFill>
      </fill>
    </dxf>
    <dxf>
      <fill>
        <patternFill patternType="solid">
          <fgColor rgb="FFB4A7D6"/>
          <bgColor rgb="FFB4A7D6"/>
        </patternFill>
      </fill>
    </dxf>
    <dxf>
      <fill>
        <patternFill patternType="solid">
          <fgColor rgb="FFEFEFEF"/>
          <bgColor rgb="FFEFEFEF"/>
        </patternFill>
      </fill>
    </dxf>
    <dxf>
      <fill>
        <patternFill patternType="solid">
          <fgColor rgb="FF0C343D"/>
          <bgColor rgb="FF0C343D"/>
        </patternFill>
      </fill>
    </dxf>
    <dxf>
      <fill>
        <patternFill patternType="solid">
          <fgColor rgb="FFEFEFEF"/>
          <bgColor rgb="FFEFEFEF"/>
        </patternFill>
      </fill>
    </dxf>
    <dxf>
      <fill>
        <patternFill patternType="solid">
          <fgColor rgb="FF134F5C"/>
          <bgColor rgb="FF134F5C"/>
        </patternFill>
      </fill>
    </dxf>
    <dxf>
      <fill>
        <patternFill patternType="solid">
          <fgColor rgb="FFEFEFEF"/>
          <bgColor rgb="FFEFEFEF"/>
        </patternFill>
      </fill>
    </dxf>
    <dxf>
      <fill>
        <patternFill patternType="solid">
          <fgColor rgb="FF45818E"/>
          <bgColor rgb="FF45818E"/>
        </patternFill>
      </fill>
    </dxf>
    <dxf>
      <fill>
        <patternFill patternType="solid">
          <fgColor rgb="FFEFEFEF"/>
          <bgColor rgb="FFEFEFEF"/>
        </patternFill>
      </fill>
    </dxf>
    <dxf>
      <fill>
        <patternFill patternType="solid">
          <fgColor rgb="FF76A5AF"/>
          <bgColor rgb="FF76A5AF"/>
        </patternFill>
      </fill>
    </dxf>
    <dxf>
      <fill>
        <patternFill patternType="solid">
          <fgColor rgb="FFEFEFEF"/>
          <bgColor rgb="FFEFEFEF"/>
        </patternFill>
      </fill>
    </dxf>
    <dxf>
      <fill>
        <patternFill patternType="solid">
          <fgColor rgb="FFA2C4C9"/>
          <bgColor rgb="FFA2C4C9"/>
        </patternFill>
      </fill>
    </dxf>
    <dxf>
      <fill>
        <patternFill patternType="solid">
          <fgColor rgb="FFEFEFEF"/>
          <bgColor rgb="FFEFEFEF"/>
        </patternFill>
      </fill>
    </dxf>
    <dxf>
      <fill>
        <patternFill patternType="solid">
          <fgColor rgb="FFD0E0E3"/>
          <bgColor rgb="FFD0E0E3"/>
        </patternFill>
      </fill>
    </dxf>
    <dxf>
      <fill>
        <patternFill patternType="solid">
          <fgColor rgb="FFD9D9D9"/>
          <bgColor rgb="FFD9D9D9"/>
        </patternFill>
      </fill>
    </dxf>
    <dxf>
      <fill>
        <patternFill patternType="solid">
          <fgColor rgb="FF999999"/>
          <bgColor rgb="FF999999"/>
        </patternFill>
      </fill>
    </dxf>
    <dxf>
      <fill>
        <patternFill patternType="solid">
          <fgColor rgb="FFB7B7B7"/>
          <bgColor rgb="FFB7B7B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_rels/drawing10.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3.jpg"/><Relationship Id="rId7" Type="http://schemas.openxmlformats.org/officeDocument/2006/relationships/image" Target="../media/image4.jpg"/><Relationship Id="rId2" Type="http://schemas.openxmlformats.org/officeDocument/2006/relationships/image" Target="../media/image11.jpg"/><Relationship Id="rId1" Type="http://schemas.openxmlformats.org/officeDocument/2006/relationships/image" Target="../media/image1.jpg"/><Relationship Id="rId6" Type="http://schemas.openxmlformats.org/officeDocument/2006/relationships/image" Target="../media/image2.jpg"/><Relationship Id="rId5" Type="http://schemas.openxmlformats.org/officeDocument/2006/relationships/image" Target="../media/image10.jpg"/><Relationship Id="rId4" Type="http://schemas.openxmlformats.org/officeDocument/2006/relationships/image" Target="../media/image12.jpg"/></Relationships>
</file>

<file path=xl/drawings/_rels/drawing11.xml.rels><?xml version="1.0" encoding="UTF-8" standalone="yes"?>
<Relationships xmlns="http://schemas.openxmlformats.org/package/2006/relationships"><Relationship Id="rId8" Type="http://schemas.openxmlformats.org/officeDocument/2006/relationships/image" Target="../media/image26.jpg"/><Relationship Id="rId13" Type="http://schemas.openxmlformats.org/officeDocument/2006/relationships/image" Target="../media/image6.jpg"/><Relationship Id="rId18" Type="http://schemas.openxmlformats.org/officeDocument/2006/relationships/image" Target="../media/image30.jpg"/><Relationship Id="rId3" Type="http://schemas.openxmlformats.org/officeDocument/2006/relationships/image" Target="../media/image17.jpg"/><Relationship Id="rId7" Type="http://schemas.openxmlformats.org/officeDocument/2006/relationships/image" Target="../media/image21.jpg"/><Relationship Id="rId12" Type="http://schemas.openxmlformats.org/officeDocument/2006/relationships/image" Target="../media/image1.jpg"/><Relationship Id="rId17" Type="http://schemas.openxmlformats.org/officeDocument/2006/relationships/image" Target="../media/image29.jpg"/><Relationship Id="rId2" Type="http://schemas.openxmlformats.org/officeDocument/2006/relationships/image" Target="../media/image16.jpg"/><Relationship Id="rId16" Type="http://schemas.openxmlformats.org/officeDocument/2006/relationships/image" Target="../media/image28.jpg"/><Relationship Id="rId1" Type="http://schemas.openxmlformats.org/officeDocument/2006/relationships/image" Target="../media/image25.jpg"/><Relationship Id="rId6" Type="http://schemas.openxmlformats.org/officeDocument/2006/relationships/image" Target="../media/image20.jpg"/><Relationship Id="rId11" Type="http://schemas.openxmlformats.org/officeDocument/2006/relationships/image" Target="../media/image11.jpg"/><Relationship Id="rId5" Type="http://schemas.openxmlformats.org/officeDocument/2006/relationships/image" Target="../media/image19.jpg"/><Relationship Id="rId15" Type="http://schemas.openxmlformats.org/officeDocument/2006/relationships/image" Target="../media/image12.jpg"/><Relationship Id="rId10" Type="http://schemas.openxmlformats.org/officeDocument/2006/relationships/image" Target="../media/image23.jpg"/><Relationship Id="rId19" Type="http://schemas.openxmlformats.org/officeDocument/2006/relationships/image" Target="../media/image5.jpg"/><Relationship Id="rId4" Type="http://schemas.openxmlformats.org/officeDocument/2006/relationships/image" Target="../media/image18.jpg"/><Relationship Id="rId9" Type="http://schemas.openxmlformats.org/officeDocument/2006/relationships/image" Target="../media/image22.jpg"/><Relationship Id="rId14" Type="http://schemas.openxmlformats.org/officeDocument/2006/relationships/image" Target="../media/image27.jpg"/></Relationships>
</file>

<file path=xl/drawings/_rels/drawing12.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_rels/drawing13.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5.jpg"/><Relationship Id="rId22" Type="http://schemas.openxmlformats.org/officeDocument/2006/relationships/image" Target="../media/image23.jpg"/></Relationships>
</file>

<file path=xl/drawings/_rels/drawing14.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15.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16.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17.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18.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19.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2.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_rels/drawing20.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2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22.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23.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24.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25.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26.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27.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28.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29.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3.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_rels/drawing30.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3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32.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33.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34.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35.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36.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9.jpg"/><Relationship Id="rId3" Type="http://schemas.openxmlformats.org/officeDocument/2006/relationships/image" Target="../media/image3.jpg"/><Relationship Id="rId21" Type="http://schemas.openxmlformats.org/officeDocument/2006/relationships/image" Target="../media/image22.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8.jpg"/><Relationship Id="rId2" Type="http://schemas.openxmlformats.org/officeDocument/2006/relationships/image" Target="../media/image2.jpg"/><Relationship Id="rId16" Type="http://schemas.openxmlformats.org/officeDocument/2006/relationships/image" Target="../media/image17.jpg"/><Relationship Id="rId20" Type="http://schemas.openxmlformats.org/officeDocument/2006/relationships/image" Target="../media/image21.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6.jpg"/><Relationship Id="rId10" Type="http://schemas.openxmlformats.org/officeDocument/2006/relationships/image" Target="../media/image10.jpg"/><Relationship Id="rId19" Type="http://schemas.openxmlformats.org/officeDocument/2006/relationships/image" Target="../media/image2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3.jpg"/></Relationships>
</file>

<file path=xl/drawings/_rels/drawing37.xml.rels><?xml version="1.0" encoding="UTF-8" standalone="yes"?>
<Relationships xmlns="http://schemas.openxmlformats.org/package/2006/relationships"><Relationship Id="rId8" Type="http://schemas.openxmlformats.org/officeDocument/2006/relationships/image" Target="../media/image38.jpg"/><Relationship Id="rId13" Type="http://schemas.openxmlformats.org/officeDocument/2006/relationships/image" Target="../media/image43.jpg"/><Relationship Id="rId3" Type="http://schemas.openxmlformats.org/officeDocument/2006/relationships/image" Target="../media/image33.jpg"/><Relationship Id="rId7" Type="http://schemas.openxmlformats.org/officeDocument/2006/relationships/image" Target="../media/image37.jpg"/><Relationship Id="rId12" Type="http://schemas.openxmlformats.org/officeDocument/2006/relationships/image" Target="../media/image42.jpg"/><Relationship Id="rId2" Type="http://schemas.openxmlformats.org/officeDocument/2006/relationships/image" Target="../media/image32.jpg"/><Relationship Id="rId1" Type="http://schemas.openxmlformats.org/officeDocument/2006/relationships/image" Target="../media/image31.jpg"/><Relationship Id="rId6" Type="http://schemas.openxmlformats.org/officeDocument/2006/relationships/image" Target="../media/image36.jpg"/><Relationship Id="rId11" Type="http://schemas.openxmlformats.org/officeDocument/2006/relationships/image" Target="../media/image41.jpg"/><Relationship Id="rId5" Type="http://schemas.openxmlformats.org/officeDocument/2006/relationships/image" Target="../media/image35.jpg"/><Relationship Id="rId10" Type="http://schemas.openxmlformats.org/officeDocument/2006/relationships/image" Target="../media/image40.jpg"/><Relationship Id="rId4" Type="http://schemas.openxmlformats.org/officeDocument/2006/relationships/image" Target="../media/image34.jpg"/><Relationship Id="rId9" Type="http://schemas.openxmlformats.org/officeDocument/2006/relationships/image" Target="../media/image39.jpg"/><Relationship Id="rId14" Type="http://schemas.openxmlformats.org/officeDocument/2006/relationships/image" Target="../media/image44.jpg"/></Relationships>
</file>

<file path=xl/drawings/_rels/drawing38.xml.rels><?xml version="1.0" encoding="UTF-8" standalone="yes"?>
<Relationships xmlns="http://schemas.openxmlformats.org/package/2006/relationships"><Relationship Id="rId8" Type="http://schemas.openxmlformats.org/officeDocument/2006/relationships/image" Target="../media/image38.jpg"/><Relationship Id="rId13" Type="http://schemas.openxmlformats.org/officeDocument/2006/relationships/image" Target="../media/image47.jpg"/><Relationship Id="rId18" Type="http://schemas.openxmlformats.org/officeDocument/2006/relationships/image" Target="../media/image48.jpg"/><Relationship Id="rId3" Type="http://schemas.openxmlformats.org/officeDocument/2006/relationships/image" Target="../media/image33.jpg"/><Relationship Id="rId21" Type="http://schemas.openxmlformats.org/officeDocument/2006/relationships/image" Target="../media/image51.jpg"/><Relationship Id="rId7" Type="http://schemas.openxmlformats.org/officeDocument/2006/relationships/image" Target="../media/image37.jpg"/><Relationship Id="rId12" Type="http://schemas.openxmlformats.org/officeDocument/2006/relationships/image" Target="../media/image46.jpg"/><Relationship Id="rId17" Type="http://schemas.openxmlformats.org/officeDocument/2006/relationships/image" Target="../media/image44.jpg"/><Relationship Id="rId2" Type="http://schemas.openxmlformats.org/officeDocument/2006/relationships/image" Target="../media/image32.jpg"/><Relationship Id="rId16" Type="http://schemas.openxmlformats.org/officeDocument/2006/relationships/image" Target="../media/image43.jpg"/><Relationship Id="rId20" Type="http://schemas.openxmlformats.org/officeDocument/2006/relationships/image" Target="../media/image50.jpg"/><Relationship Id="rId1" Type="http://schemas.openxmlformats.org/officeDocument/2006/relationships/image" Target="../media/image31.jpg"/><Relationship Id="rId6" Type="http://schemas.openxmlformats.org/officeDocument/2006/relationships/image" Target="../media/image36.jpg"/><Relationship Id="rId11" Type="http://schemas.openxmlformats.org/officeDocument/2006/relationships/image" Target="../media/image45.jpg"/><Relationship Id="rId24" Type="http://schemas.openxmlformats.org/officeDocument/2006/relationships/image" Target="../media/image54.jpg"/><Relationship Id="rId5" Type="http://schemas.openxmlformats.org/officeDocument/2006/relationships/image" Target="../media/image35.jpg"/><Relationship Id="rId15" Type="http://schemas.openxmlformats.org/officeDocument/2006/relationships/image" Target="../media/image42.jpg"/><Relationship Id="rId23" Type="http://schemas.openxmlformats.org/officeDocument/2006/relationships/image" Target="../media/image53.jpg"/><Relationship Id="rId10" Type="http://schemas.openxmlformats.org/officeDocument/2006/relationships/image" Target="../media/image40.jpg"/><Relationship Id="rId19" Type="http://schemas.openxmlformats.org/officeDocument/2006/relationships/image" Target="../media/image49.jpg"/><Relationship Id="rId4" Type="http://schemas.openxmlformats.org/officeDocument/2006/relationships/image" Target="../media/image34.jpg"/><Relationship Id="rId9" Type="http://schemas.openxmlformats.org/officeDocument/2006/relationships/image" Target="../media/image39.jpg"/><Relationship Id="rId14" Type="http://schemas.openxmlformats.org/officeDocument/2006/relationships/image" Target="../media/image41.jpg"/><Relationship Id="rId22" Type="http://schemas.openxmlformats.org/officeDocument/2006/relationships/image" Target="../media/image52.jpg"/></Relationships>
</file>

<file path=xl/drawings/_rels/drawing39.xml.rels><?xml version="1.0" encoding="UTF-8" standalone="yes"?>
<Relationships xmlns="http://schemas.openxmlformats.org/package/2006/relationships"><Relationship Id="rId8" Type="http://schemas.openxmlformats.org/officeDocument/2006/relationships/image" Target="../media/image38.jpg"/><Relationship Id="rId13" Type="http://schemas.openxmlformats.org/officeDocument/2006/relationships/image" Target="../media/image47.jpg"/><Relationship Id="rId18" Type="http://schemas.openxmlformats.org/officeDocument/2006/relationships/image" Target="../media/image54.jpg"/><Relationship Id="rId26" Type="http://schemas.openxmlformats.org/officeDocument/2006/relationships/image" Target="../media/image56.jpg"/><Relationship Id="rId3" Type="http://schemas.openxmlformats.org/officeDocument/2006/relationships/image" Target="../media/image33.jpg"/><Relationship Id="rId21" Type="http://schemas.openxmlformats.org/officeDocument/2006/relationships/image" Target="../media/image53.jpg"/><Relationship Id="rId7" Type="http://schemas.openxmlformats.org/officeDocument/2006/relationships/image" Target="../media/image37.jpg"/><Relationship Id="rId12" Type="http://schemas.openxmlformats.org/officeDocument/2006/relationships/image" Target="../media/image46.jpg"/><Relationship Id="rId17" Type="http://schemas.openxmlformats.org/officeDocument/2006/relationships/image" Target="../media/image44.jpg"/><Relationship Id="rId25" Type="http://schemas.openxmlformats.org/officeDocument/2006/relationships/image" Target="../media/image55.jpg"/><Relationship Id="rId2" Type="http://schemas.openxmlformats.org/officeDocument/2006/relationships/image" Target="../media/image32.jpg"/><Relationship Id="rId16" Type="http://schemas.openxmlformats.org/officeDocument/2006/relationships/image" Target="../media/image43.jpg"/><Relationship Id="rId20" Type="http://schemas.openxmlformats.org/officeDocument/2006/relationships/image" Target="../media/image48.jpg"/><Relationship Id="rId29" Type="http://schemas.openxmlformats.org/officeDocument/2006/relationships/image" Target="../media/image59.jpg"/><Relationship Id="rId1" Type="http://schemas.openxmlformats.org/officeDocument/2006/relationships/image" Target="../media/image31.jpg"/><Relationship Id="rId6" Type="http://schemas.openxmlformats.org/officeDocument/2006/relationships/image" Target="../media/image36.jpg"/><Relationship Id="rId11" Type="http://schemas.openxmlformats.org/officeDocument/2006/relationships/image" Target="../media/image45.jpg"/><Relationship Id="rId24" Type="http://schemas.openxmlformats.org/officeDocument/2006/relationships/image" Target="../media/image51.jpg"/><Relationship Id="rId5" Type="http://schemas.openxmlformats.org/officeDocument/2006/relationships/image" Target="../media/image35.jpg"/><Relationship Id="rId15" Type="http://schemas.openxmlformats.org/officeDocument/2006/relationships/image" Target="../media/image42.jpg"/><Relationship Id="rId23" Type="http://schemas.openxmlformats.org/officeDocument/2006/relationships/image" Target="../media/image52.jpg"/><Relationship Id="rId28" Type="http://schemas.openxmlformats.org/officeDocument/2006/relationships/image" Target="../media/image58.jpg"/><Relationship Id="rId10" Type="http://schemas.openxmlformats.org/officeDocument/2006/relationships/image" Target="../media/image40.jpg"/><Relationship Id="rId19" Type="http://schemas.openxmlformats.org/officeDocument/2006/relationships/image" Target="../media/image50.jpg"/><Relationship Id="rId4" Type="http://schemas.openxmlformats.org/officeDocument/2006/relationships/image" Target="../media/image34.jpg"/><Relationship Id="rId9" Type="http://schemas.openxmlformats.org/officeDocument/2006/relationships/image" Target="../media/image39.jpg"/><Relationship Id="rId14" Type="http://schemas.openxmlformats.org/officeDocument/2006/relationships/image" Target="../media/image41.jpg"/><Relationship Id="rId22" Type="http://schemas.openxmlformats.org/officeDocument/2006/relationships/image" Target="../media/image49.jpg"/><Relationship Id="rId27" Type="http://schemas.openxmlformats.org/officeDocument/2006/relationships/image" Target="../media/image57.jpg"/></Relationships>
</file>

<file path=xl/drawings/_rels/drawing4.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_rels/drawing40.xml.rels><?xml version="1.0" encoding="UTF-8" standalone="yes"?>
<Relationships xmlns="http://schemas.openxmlformats.org/package/2006/relationships"><Relationship Id="rId8" Type="http://schemas.openxmlformats.org/officeDocument/2006/relationships/image" Target="../media/image37.jpg"/><Relationship Id="rId13" Type="http://schemas.openxmlformats.org/officeDocument/2006/relationships/image" Target="../media/image46.jpg"/><Relationship Id="rId18" Type="http://schemas.openxmlformats.org/officeDocument/2006/relationships/image" Target="../media/image44.jpg"/><Relationship Id="rId26" Type="http://schemas.openxmlformats.org/officeDocument/2006/relationships/image" Target="../media/image50.jpg"/><Relationship Id="rId3" Type="http://schemas.openxmlformats.org/officeDocument/2006/relationships/image" Target="../media/image32.jpg"/><Relationship Id="rId21" Type="http://schemas.openxmlformats.org/officeDocument/2006/relationships/image" Target="../media/image52.jpg"/><Relationship Id="rId7" Type="http://schemas.openxmlformats.org/officeDocument/2006/relationships/image" Target="../media/image36.jpg"/><Relationship Id="rId12" Type="http://schemas.openxmlformats.org/officeDocument/2006/relationships/image" Target="../media/image45.jpg"/><Relationship Id="rId17" Type="http://schemas.openxmlformats.org/officeDocument/2006/relationships/image" Target="../media/image43.jpg"/><Relationship Id="rId25" Type="http://schemas.openxmlformats.org/officeDocument/2006/relationships/image" Target="../media/image49.jpg"/><Relationship Id="rId2" Type="http://schemas.openxmlformats.org/officeDocument/2006/relationships/image" Target="../media/image60.jpg"/><Relationship Id="rId16" Type="http://schemas.openxmlformats.org/officeDocument/2006/relationships/image" Target="../media/image42.jpg"/><Relationship Id="rId20" Type="http://schemas.openxmlformats.org/officeDocument/2006/relationships/image" Target="../media/image51.jpg"/><Relationship Id="rId29" Type="http://schemas.openxmlformats.org/officeDocument/2006/relationships/image" Target="../media/image57.jpg"/><Relationship Id="rId1" Type="http://schemas.openxmlformats.org/officeDocument/2006/relationships/image" Target="../media/image31.jpg"/><Relationship Id="rId6" Type="http://schemas.openxmlformats.org/officeDocument/2006/relationships/image" Target="../media/image35.jpg"/><Relationship Id="rId11" Type="http://schemas.openxmlformats.org/officeDocument/2006/relationships/image" Target="../media/image40.jpg"/><Relationship Id="rId24" Type="http://schemas.openxmlformats.org/officeDocument/2006/relationships/image" Target="../media/image58.jpg"/><Relationship Id="rId5" Type="http://schemas.openxmlformats.org/officeDocument/2006/relationships/image" Target="../media/image34.jpg"/><Relationship Id="rId15" Type="http://schemas.openxmlformats.org/officeDocument/2006/relationships/image" Target="../media/image41.jpg"/><Relationship Id="rId23" Type="http://schemas.openxmlformats.org/officeDocument/2006/relationships/image" Target="../media/image53.jpg"/><Relationship Id="rId28" Type="http://schemas.openxmlformats.org/officeDocument/2006/relationships/image" Target="../media/image48.jpg"/><Relationship Id="rId10" Type="http://schemas.openxmlformats.org/officeDocument/2006/relationships/image" Target="../media/image39.jpg"/><Relationship Id="rId19" Type="http://schemas.openxmlformats.org/officeDocument/2006/relationships/image" Target="../media/image55.jpg"/><Relationship Id="rId4" Type="http://schemas.openxmlformats.org/officeDocument/2006/relationships/image" Target="../media/image33.jpg"/><Relationship Id="rId9" Type="http://schemas.openxmlformats.org/officeDocument/2006/relationships/image" Target="../media/image38.jpg"/><Relationship Id="rId14" Type="http://schemas.openxmlformats.org/officeDocument/2006/relationships/image" Target="../media/image47.jpg"/><Relationship Id="rId22" Type="http://schemas.openxmlformats.org/officeDocument/2006/relationships/image" Target="../media/image54.jpg"/><Relationship Id="rId27" Type="http://schemas.openxmlformats.org/officeDocument/2006/relationships/image" Target="../media/image59.jpg"/><Relationship Id="rId30" Type="http://schemas.openxmlformats.org/officeDocument/2006/relationships/image" Target="../media/image56.jpg"/></Relationships>
</file>

<file path=xl/drawings/_rels/drawing41.xml.rels><?xml version="1.0" encoding="UTF-8" standalone="yes"?>
<Relationships xmlns="http://schemas.openxmlformats.org/package/2006/relationships"><Relationship Id="rId8" Type="http://schemas.openxmlformats.org/officeDocument/2006/relationships/image" Target="../media/image37.jpg"/><Relationship Id="rId13" Type="http://schemas.openxmlformats.org/officeDocument/2006/relationships/image" Target="../media/image46.jpg"/><Relationship Id="rId18" Type="http://schemas.openxmlformats.org/officeDocument/2006/relationships/image" Target="../media/image44.jpg"/><Relationship Id="rId26" Type="http://schemas.openxmlformats.org/officeDocument/2006/relationships/image" Target="../media/image56.jpg"/><Relationship Id="rId3" Type="http://schemas.openxmlformats.org/officeDocument/2006/relationships/image" Target="../media/image32.jpg"/><Relationship Id="rId21" Type="http://schemas.openxmlformats.org/officeDocument/2006/relationships/image" Target="../media/image54.jpg"/><Relationship Id="rId7" Type="http://schemas.openxmlformats.org/officeDocument/2006/relationships/image" Target="../media/image36.jpg"/><Relationship Id="rId12" Type="http://schemas.openxmlformats.org/officeDocument/2006/relationships/image" Target="../media/image45.jpg"/><Relationship Id="rId17" Type="http://schemas.openxmlformats.org/officeDocument/2006/relationships/image" Target="../media/image43.jpg"/><Relationship Id="rId25" Type="http://schemas.openxmlformats.org/officeDocument/2006/relationships/image" Target="../media/image51.jpg"/><Relationship Id="rId2" Type="http://schemas.openxmlformats.org/officeDocument/2006/relationships/image" Target="../media/image60.jpg"/><Relationship Id="rId16" Type="http://schemas.openxmlformats.org/officeDocument/2006/relationships/image" Target="../media/image42.jpg"/><Relationship Id="rId20" Type="http://schemas.openxmlformats.org/officeDocument/2006/relationships/image" Target="../media/image49.jpg"/><Relationship Id="rId29" Type="http://schemas.openxmlformats.org/officeDocument/2006/relationships/image" Target="../media/image57.jpg"/><Relationship Id="rId1" Type="http://schemas.openxmlformats.org/officeDocument/2006/relationships/image" Target="../media/image31.jpg"/><Relationship Id="rId6" Type="http://schemas.openxmlformats.org/officeDocument/2006/relationships/image" Target="../media/image35.jpg"/><Relationship Id="rId11" Type="http://schemas.openxmlformats.org/officeDocument/2006/relationships/image" Target="../media/image40.jpg"/><Relationship Id="rId24" Type="http://schemas.openxmlformats.org/officeDocument/2006/relationships/image" Target="../media/image50.jpg"/><Relationship Id="rId5" Type="http://schemas.openxmlformats.org/officeDocument/2006/relationships/image" Target="../media/image34.jpg"/><Relationship Id="rId15" Type="http://schemas.openxmlformats.org/officeDocument/2006/relationships/image" Target="../media/image41.jpg"/><Relationship Id="rId23" Type="http://schemas.openxmlformats.org/officeDocument/2006/relationships/image" Target="../media/image52.jpg"/><Relationship Id="rId28" Type="http://schemas.openxmlformats.org/officeDocument/2006/relationships/image" Target="../media/image58.jpg"/><Relationship Id="rId10" Type="http://schemas.openxmlformats.org/officeDocument/2006/relationships/image" Target="../media/image39.jpg"/><Relationship Id="rId19" Type="http://schemas.openxmlformats.org/officeDocument/2006/relationships/image" Target="../media/image48.jpg"/><Relationship Id="rId4" Type="http://schemas.openxmlformats.org/officeDocument/2006/relationships/image" Target="../media/image33.jpg"/><Relationship Id="rId9" Type="http://schemas.openxmlformats.org/officeDocument/2006/relationships/image" Target="../media/image38.jpg"/><Relationship Id="rId14" Type="http://schemas.openxmlformats.org/officeDocument/2006/relationships/image" Target="../media/image47.jpg"/><Relationship Id="rId22" Type="http://schemas.openxmlformats.org/officeDocument/2006/relationships/image" Target="../media/image53.jpg"/><Relationship Id="rId27" Type="http://schemas.openxmlformats.org/officeDocument/2006/relationships/image" Target="../media/image59.jpg"/><Relationship Id="rId30" Type="http://schemas.openxmlformats.org/officeDocument/2006/relationships/image" Target="../media/image55.jpg"/></Relationships>
</file>

<file path=xl/drawings/_rels/drawing42.xml.rels><?xml version="1.0" encoding="UTF-8" standalone="yes"?>
<Relationships xmlns="http://schemas.openxmlformats.org/package/2006/relationships"><Relationship Id="rId8" Type="http://schemas.openxmlformats.org/officeDocument/2006/relationships/image" Target="../media/image48.jpg"/><Relationship Id="rId13" Type="http://schemas.openxmlformats.org/officeDocument/2006/relationships/image" Target="../media/image56.jpg"/><Relationship Id="rId3" Type="http://schemas.openxmlformats.org/officeDocument/2006/relationships/image" Target="../media/image49.jpg"/><Relationship Id="rId7" Type="http://schemas.openxmlformats.org/officeDocument/2006/relationships/image" Target="../media/image52.jpg"/><Relationship Id="rId12" Type="http://schemas.openxmlformats.org/officeDocument/2006/relationships/image" Target="../media/image57.jpg"/><Relationship Id="rId2" Type="http://schemas.openxmlformats.org/officeDocument/2006/relationships/image" Target="../media/image44.jpg"/><Relationship Id="rId1" Type="http://schemas.openxmlformats.org/officeDocument/2006/relationships/image" Target="../media/image60.jpg"/><Relationship Id="rId6" Type="http://schemas.openxmlformats.org/officeDocument/2006/relationships/image" Target="../media/image59.jpg"/><Relationship Id="rId11" Type="http://schemas.openxmlformats.org/officeDocument/2006/relationships/image" Target="../media/image58.jpg"/><Relationship Id="rId5" Type="http://schemas.openxmlformats.org/officeDocument/2006/relationships/image" Target="../media/image51.jpg"/><Relationship Id="rId10" Type="http://schemas.openxmlformats.org/officeDocument/2006/relationships/image" Target="../media/image53.jpg"/><Relationship Id="rId4" Type="http://schemas.openxmlformats.org/officeDocument/2006/relationships/image" Target="../media/image50.jpg"/><Relationship Id="rId9" Type="http://schemas.openxmlformats.org/officeDocument/2006/relationships/image" Target="../media/image54.jpg"/><Relationship Id="rId14" Type="http://schemas.openxmlformats.org/officeDocument/2006/relationships/image" Target="../media/image55.jpg"/></Relationships>
</file>

<file path=xl/drawings/_rels/drawing43.xml.rels><?xml version="1.0" encoding="UTF-8" standalone="yes"?>
<Relationships xmlns="http://schemas.openxmlformats.org/package/2006/relationships"><Relationship Id="rId8" Type="http://schemas.openxmlformats.org/officeDocument/2006/relationships/image" Target="../media/image53.jpg"/><Relationship Id="rId3" Type="http://schemas.openxmlformats.org/officeDocument/2006/relationships/image" Target="../media/image51.jpg"/><Relationship Id="rId7" Type="http://schemas.openxmlformats.org/officeDocument/2006/relationships/image" Target="../media/image54.jpg"/><Relationship Id="rId12" Type="http://schemas.openxmlformats.org/officeDocument/2006/relationships/image" Target="../media/image55.jpg"/><Relationship Id="rId2" Type="http://schemas.openxmlformats.org/officeDocument/2006/relationships/image" Target="../media/image50.jpg"/><Relationship Id="rId1" Type="http://schemas.openxmlformats.org/officeDocument/2006/relationships/image" Target="../media/image49.jpg"/><Relationship Id="rId6" Type="http://schemas.openxmlformats.org/officeDocument/2006/relationships/image" Target="../media/image48.jpg"/><Relationship Id="rId11" Type="http://schemas.openxmlformats.org/officeDocument/2006/relationships/image" Target="../media/image56.jpg"/><Relationship Id="rId5" Type="http://schemas.openxmlformats.org/officeDocument/2006/relationships/image" Target="../media/image52.jpg"/><Relationship Id="rId10" Type="http://schemas.openxmlformats.org/officeDocument/2006/relationships/image" Target="../media/image57.jpg"/><Relationship Id="rId4" Type="http://schemas.openxmlformats.org/officeDocument/2006/relationships/image" Target="../media/image59.jpg"/><Relationship Id="rId9" Type="http://schemas.openxmlformats.org/officeDocument/2006/relationships/image" Target="../media/image58.jpg"/></Relationships>
</file>

<file path=xl/drawings/_rels/drawing44.xml.rels><?xml version="1.0" encoding="UTF-8" standalone="yes"?>
<Relationships xmlns="http://schemas.openxmlformats.org/package/2006/relationships"><Relationship Id="rId8" Type="http://schemas.openxmlformats.org/officeDocument/2006/relationships/image" Target="../media/image47.jpg"/><Relationship Id="rId13" Type="http://schemas.openxmlformats.org/officeDocument/2006/relationships/image" Target="../media/image38.jpg"/><Relationship Id="rId18" Type="http://schemas.openxmlformats.org/officeDocument/2006/relationships/image" Target="../media/image66.png"/><Relationship Id="rId26" Type="http://schemas.openxmlformats.org/officeDocument/2006/relationships/image" Target="../media/image74.png"/><Relationship Id="rId3" Type="http://schemas.openxmlformats.org/officeDocument/2006/relationships/image" Target="../media/image61.jpg"/><Relationship Id="rId21" Type="http://schemas.openxmlformats.org/officeDocument/2006/relationships/image" Target="../media/image69.png"/><Relationship Id="rId7" Type="http://schemas.openxmlformats.org/officeDocument/2006/relationships/image" Target="../media/image65.jpg"/><Relationship Id="rId12" Type="http://schemas.openxmlformats.org/officeDocument/2006/relationships/image" Target="../media/image35.jpg"/><Relationship Id="rId17" Type="http://schemas.openxmlformats.org/officeDocument/2006/relationships/image" Target="../media/image43.jpg"/><Relationship Id="rId25" Type="http://schemas.openxmlformats.org/officeDocument/2006/relationships/image" Target="../media/image73.png"/><Relationship Id="rId2" Type="http://schemas.openxmlformats.org/officeDocument/2006/relationships/image" Target="../media/image31.jpg"/><Relationship Id="rId16" Type="http://schemas.openxmlformats.org/officeDocument/2006/relationships/image" Target="../media/image39.jpg"/><Relationship Id="rId20" Type="http://schemas.openxmlformats.org/officeDocument/2006/relationships/image" Target="../media/image68.png"/><Relationship Id="rId1" Type="http://schemas.openxmlformats.org/officeDocument/2006/relationships/image" Target="../media/image42.jpg"/><Relationship Id="rId6" Type="http://schemas.openxmlformats.org/officeDocument/2006/relationships/image" Target="../media/image64.jpg"/><Relationship Id="rId11" Type="http://schemas.openxmlformats.org/officeDocument/2006/relationships/image" Target="../media/image37.jpg"/><Relationship Id="rId24" Type="http://schemas.openxmlformats.org/officeDocument/2006/relationships/image" Target="../media/image72.png"/><Relationship Id="rId5" Type="http://schemas.openxmlformats.org/officeDocument/2006/relationships/image" Target="../media/image63.jpg"/><Relationship Id="rId15" Type="http://schemas.openxmlformats.org/officeDocument/2006/relationships/image" Target="../media/image40.jpg"/><Relationship Id="rId23" Type="http://schemas.openxmlformats.org/officeDocument/2006/relationships/image" Target="../media/image71.png"/><Relationship Id="rId28" Type="http://schemas.openxmlformats.org/officeDocument/2006/relationships/image" Target="../media/image76.png"/><Relationship Id="rId10" Type="http://schemas.openxmlformats.org/officeDocument/2006/relationships/image" Target="../media/image34.jpg"/><Relationship Id="rId19" Type="http://schemas.openxmlformats.org/officeDocument/2006/relationships/image" Target="../media/image67.png"/><Relationship Id="rId4" Type="http://schemas.openxmlformats.org/officeDocument/2006/relationships/image" Target="../media/image62.jpg"/><Relationship Id="rId9" Type="http://schemas.openxmlformats.org/officeDocument/2006/relationships/image" Target="../media/image33.jpg"/><Relationship Id="rId14" Type="http://schemas.openxmlformats.org/officeDocument/2006/relationships/image" Target="../media/image32.jpg"/><Relationship Id="rId22" Type="http://schemas.openxmlformats.org/officeDocument/2006/relationships/image" Target="../media/image70.png"/><Relationship Id="rId27" Type="http://schemas.openxmlformats.org/officeDocument/2006/relationships/image" Target="../media/image75.png"/></Relationships>
</file>

<file path=xl/drawings/_rels/drawing45.xml.rels><?xml version="1.0" encoding="UTF-8" standalone="yes"?>
<Relationships xmlns="http://schemas.openxmlformats.org/package/2006/relationships"><Relationship Id="rId13" Type="http://schemas.openxmlformats.org/officeDocument/2006/relationships/image" Target="../media/image34.jpg"/><Relationship Id="rId18" Type="http://schemas.openxmlformats.org/officeDocument/2006/relationships/image" Target="../media/image40.jpg"/><Relationship Id="rId26" Type="http://schemas.openxmlformats.org/officeDocument/2006/relationships/image" Target="../media/image81.jpg"/><Relationship Id="rId39" Type="http://schemas.openxmlformats.org/officeDocument/2006/relationships/image" Target="../media/image94.jpg"/><Relationship Id="rId21" Type="http://schemas.openxmlformats.org/officeDocument/2006/relationships/image" Target="../media/image44.jpg"/><Relationship Id="rId34" Type="http://schemas.openxmlformats.org/officeDocument/2006/relationships/image" Target="../media/image89.jpg"/><Relationship Id="rId42" Type="http://schemas.openxmlformats.org/officeDocument/2006/relationships/image" Target="../media/image97.jpg"/><Relationship Id="rId47" Type="http://schemas.openxmlformats.org/officeDocument/2006/relationships/image" Target="../media/image102.jpg"/><Relationship Id="rId50" Type="http://schemas.openxmlformats.org/officeDocument/2006/relationships/image" Target="../media/image105.jpg"/><Relationship Id="rId55" Type="http://schemas.openxmlformats.org/officeDocument/2006/relationships/image" Target="../media/image110.jpg"/><Relationship Id="rId7" Type="http://schemas.openxmlformats.org/officeDocument/2006/relationships/image" Target="../media/image63.jpg"/><Relationship Id="rId12" Type="http://schemas.openxmlformats.org/officeDocument/2006/relationships/image" Target="../media/image33.jpg"/><Relationship Id="rId17" Type="http://schemas.openxmlformats.org/officeDocument/2006/relationships/image" Target="../media/image32.jpg"/><Relationship Id="rId25" Type="http://schemas.openxmlformats.org/officeDocument/2006/relationships/image" Target="../media/image80.jpg"/><Relationship Id="rId33" Type="http://schemas.openxmlformats.org/officeDocument/2006/relationships/image" Target="../media/image88.jpg"/><Relationship Id="rId38" Type="http://schemas.openxmlformats.org/officeDocument/2006/relationships/image" Target="../media/image93.jpg"/><Relationship Id="rId46" Type="http://schemas.openxmlformats.org/officeDocument/2006/relationships/image" Target="../media/image101.jpg"/><Relationship Id="rId59" Type="http://schemas.openxmlformats.org/officeDocument/2006/relationships/image" Target="../media/image114.jpg"/><Relationship Id="rId2" Type="http://schemas.openxmlformats.org/officeDocument/2006/relationships/image" Target="../media/image31.jpg"/><Relationship Id="rId16" Type="http://schemas.openxmlformats.org/officeDocument/2006/relationships/image" Target="../media/image38.jpg"/><Relationship Id="rId20" Type="http://schemas.openxmlformats.org/officeDocument/2006/relationships/image" Target="../media/image43.jpg"/><Relationship Id="rId29" Type="http://schemas.openxmlformats.org/officeDocument/2006/relationships/image" Target="../media/image84.jpg"/><Relationship Id="rId41" Type="http://schemas.openxmlformats.org/officeDocument/2006/relationships/image" Target="../media/image96.jpg"/><Relationship Id="rId54" Type="http://schemas.openxmlformats.org/officeDocument/2006/relationships/image" Target="../media/image109.jpg"/><Relationship Id="rId1" Type="http://schemas.openxmlformats.org/officeDocument/2006/relationships/image" Target="../media/image42.jpg"/><Relationship Id="rId6" Type="http://schemas.openxmlformats.org/officeDocument/2006/relationships/image" Target="../media/image62.jpg"/><Relationship Id="rId11" Type="http://schemas.openxmlformats.org/officeDocument/2006/relationships/image" Target="../media/image36.jpg"/><Relationship Id="rId24" Type="http://schemas.openxmlformats.org/officeDocument/2006/relationships/image" Target="../media/image79.jpg"/><Relationship Id="rId32" Type="http://schemas.openxmlformats.org/officeDocument/2006/relationships/image" Target="../media/image87.jpg"/><Relationship Id="rId37" Type="http://schemas.openxmlformats.org/officeDocument/2006/relationships/image" Target="../media/image92.jpg"/><Relationship Id="rId40" Type="http://schemas.openxmlformats.org/officeDocument/2006/relationships/image" Target="../media/image95.jpg"/><Relationship Id="rId45" Type="http://schemas.openxmlformats.org/officeDocument/2006/relationships/image" Target="../media/image100.jpg"/><Relationship Id="rId53" Type="http://schemas.openxmlformats.org/officeDocument/2006/relationships/image" Target="../media/image108.jpg"/><Relationship Id="rId58" Type="http://schemas.openxmlformats.org/officeDocument/2006/relationships/image" Target="../media/image113.jpg"/><Relationship Id="rId5" Type="http://schemas.openxmlformats.org/officeDocument/2006/relationships/image" Target="../media/image61.jpg"/><Relationship Id="rId15" Type="http://schemas.openxmlformats.org/officeDocument/2006/relationships/image" Target="../media/image35.jpg"/><Relationship Id="rId23" Type="http://schemas.openxmlformats.org/officeDocument/2006/relationships/image" Target="../media/image78.jpg"/><Relationship Id="rId28" Type="http://schemas.openxmlformats.org/officeDocument/2006/relationships/image" Target="../media/image83.jpg"/><Relationship Id="rId36" Type="http://schemas.openxmlformats.org/officeDocument/2006/relationships/image" Target="../media/image91.jpg"/><Relationship Id="rId49" Type="http://schemas.openxmlformats.org/officeDocument/2006/relationships/image" Target="../media/image104.jpg"/><Relationship Id="rId57" Type="http://schemas.openxmlformats.org/officeDocument/2006/relationships/image" Target="../media/image112.jpg"/><Relationship Id="rId10" Type="http://schemas.openxmlformats.org/officeDocument/2006/relationships/image" Target="../media/image47.jpg"/><Relationship Id="rId19" Type="http://schemas.openxmlformats.org/officeDocument/2006/relationships/image" Target="../media/image39.jpg"/><Relationship Id="rId31" Type="http://schemas.openxmlformats.org/officeDocument/2006/relationships/image" Target="../media/image86.jpg"/><Relationship Id="rId44" Type="http://schemas.openxmlformats.org/officeDocument/2006/relationships/image" Target="../media/image99.jpg"/><Relationship Id="rId52" Type="http://schemas.openxmlformats.org/officeDocument/2006/relationships/image" Target="../media/image107.jpg"/><Relationship Id="rId60" Type="http://schemas.openxmlformats.org/officeDocument/2006/relationships/image" Target="../media/image115.jpg"/><Relationship Id="rId4" Type="http://schemas.openxmlformats.org/officeDocument/2006/relationships/image" Target="../media/image45.jpg"/><Relationship Id="rId9" Type="http://schemas.openxmlformats.org/officeDocument/2006/relationships/image" Target="../media/image65.jpg"/><Relationship Id="rId14" Type="http://schemas.openxmlformats.org/officeDocument/2006/relationships/image" Target="../media/image37.jpg"/><Relationship Id="rId22" Type="http://schemas.openxmlformats.org/officeDocument/2006/relationships/image" Target="../media/image77.jpg"/><Relationship Id="rId27" Type="http://schemas.openxmlformats.org/officeDocument/2006/relationships/image" Target="../media/image82.jpg"/><Relationship Id="rId30" Type="http://schemas.openxmlformats.org/officeDocument/2006/relationships/image" Target="../media/image85.jpg"/><Relationship Id="rId35" Type="http://schemas.openxmlformats.org/officeDocument/2006/relationships/image" Target="../media/image90.jpg"/><Relationship Id="rId43" Type="http://schemas.openxmlformats.org/officeDocument/2006/relationships/image" Target="../media/image98.jpg"/><Relationship Id="rId48" Type="http://schemas.openxmlformats.org/officeDocument/2006/relationships/image" Target="../media/image103.jpg"/><Relationship Id="rId56" Type="http://schemas.openxmlformats.org/officeDocument/2006/relationships/image" Target="../media/image111.jpg"/><Relationship Id="rId8" Type="http://schemas.openxmlformats.org/officeDocument/2006/relationships/image" Target="../media/image64.jpg"/><Relationship Id="rId51" Type="http://schemas.openxmlformats.org/officeDocument/2006/relationships/image" Target="../media/image106.jpg"/><Relationship Id="rId3" Type="http://schemas.openxmlformats.org/officeDocument/2006/relationships/image" Target="../media/image10.jpg"/></Relationships>
</file>

<file path=xl/drawings/_rels/drawing46.xml.rels><?xml version="1.0" encoding="UTF-8" standalone="yes"?>
<Relationships xmlns="http://schemas.openxmlformats.org/package/2006/relationships"><Relationship Id="rId8" Type="http://schemas.openxmlformats.org/officeDocument/2006/relationships/image" Target="../media/image119.jpg"/><Relationship Id="rId13" Type="http://schemas.openxmlformats.org/officeDocument/2006/relationships/image" Target="../media/image124.jpg"/><Relationship Id="rId18" Type="http://schemas.openxmlformats.org/officeDocument/2006/relationships/image" Target="../media/image129.jpg"/><Relationship Id="rId26" Type="http://schemas.openxmlformats.org/officeDocument/2006/relationships/image" Target="../media/image137.jpg"/><Relationship Id="rId3" Type="http://schemas.openxmlformats.org/officeDocument/2006/relationships/image" Target="../media/image10.jpg"/><Relationship Id="rId21" Type="http://schemas.openxmlformats.org/officeDocument/2006/relationships/image" Target="../media/image132.jpg"/><Relationship Id="rId34" Type="http://schemas.openxmlformats.org/officeDocument/2006/relationships/image" Target="../media/image145.jpg"/><Relationship Id="rId7" Type="http://schemas.openxmlformats.org/officeDocument/2006/relationships/image" Target="../media/image118.jpg"/><Relationship Id="rId12" Type="http://schemas.openxmlformats.org/officeDocument/2006/relationships/image" Target="../media/image123.jpg"/><Relationship Id="rId17" Type="http://schemas.openxmlformats.org/officeDocument/2006/relationships/image" Target="../media/image128.jpg"/><Relationship Id="rId25" Type="http://schemas.openxmlformats.org/officeDocument/2006/relationships/image" Target="../media/image136.jpg"/><Relationship Id="rId33" Type="http://schemas.openxmlformats.org/officeDocument/2006/relationships/image" Target="../media/image144.jpg"/><Relationship Id="rId2" Type="http://schemas.openxmlformats.org/officeDocument/2006/relationships/image" Target="../media/image31.jpg"/><Relationship Id="rId16" Type="http://schemas.openxmlformats.org/officeDocument/2006/relationships/image" Target="../media/image127.jpg"/><Relationship Id="rId20" Type="http://schemas.openxmlformats.org/officeDocument/2006/relationships/image" Target="../media/image131.jpg"/><Relationship Id="rId29" Type="http://schemas.openxmlformats.org/officeDocument/2006/relationships/image" Target="../media/image140.jpg"/><Relationship Id="rId1" Type="http://schemas.openxmlformats.org/officeDocument/2006/relationships/image" Target="../media/image42.jpg"/><Relationship Id="rId6" Type="http://schemas.openxmlformats.org/officeDocument/2006/relationships/image" Target="../media/image117.jpg"/><Relationship Id="rId11" Type="http://schemas.openxmlformats.org/officeDocument/2006/relationships/image" Target="../media/image122.jpg"/><Relationship Id="rId24" Type="http://schemas.openxmlformats.org/officeDocument/2006/relationships/image" Target="../media/image135.jpg"/><Relationship Id="rId32" Type="http://schemas.openxmlformats.org/officeDocument/2006/relationships/image" Target="../media/image143.jpg"/><Relationship Id="rId5" Type="http://schemas.openxmlformats.org/officeDocument/2006/relationships/image" Target="../media/image116.jpg"/><Relationship Id="rId15" Type="http://schemas.openxmlformats.org/officeDocument/2006/relationships/image" Target="../media/image126.jpg"/><Relationship Id="rId23" Type="http://schemas.openxmlformats.org/officeDocument/2006/relationships/image" Target="../media/image134.jpg"/><Relationship Id="rId28" Type="http://schemas.openxmlformats.org/officeDocument/2006/relationships/image" Target="../media/image139.jpg"/><Relationship Id="rId10" Type="http://schemas.openxmlformats.org/officeDocument/2006/relationships/image" Target="../media/image121.jpg"/><Relationship Id="rId19" Type="http://schemas.openxmlformats.org/officeDocument/2006/relationships/image" Target="../media/image130.jpg"/><Relationship Id="rId31" Type="http://schemas.openxmlformats.org/officeDocument/2006/relationships/image" Target="../media/image142.jpg"/><Relationship Id="rId4" Type="http://schemas.openxmlformats.org/officeDocument/2006/relationships/image" Target="../media/image45.jpg"/><Relationship Id="rId9" Type="http://schemas.openxmlformats.org/officeDocument/2006/relationships/image" Target="../media/image120.jpg"/><Relationship Id="rId14" Type="http://schemas.openxmlformats.org/officeDocument/2006/relationships/image" Target="../media/image125.jpg"/><Relationship Id="rId22" Type="http://schemas.openxmlformats.org/officeDocument/2006/relationships/image" Target="../media/image133.jpg"/><Relationship Id="rId27" Type="http://schemas.openxmlformats.org/officeDocument/2006/relationships/image" Target="../media/image138.jpg"/><Relationship Id="rId30" Type="http://schemas.openxmlformats.org/officeDocument/2006/relationships/image" Target="../media/image141.jpg"/><Relationship Id="rId35" Type="http://schemas.openxmlformats.org/officeDocument/2006/relationships/image" Target="../media/image146.jpg"/></Relationships>
</file>

<file path=xl/drawings/_rels/drawing47.xml.rels><?xml version="1.0" encoding="UTF-8" standalone="yes"?>
<Relationships xmlns="http://schemas.openxmlformats.org/package/2006/relationships"><Relationship Id="rId13" Type="http://schemas.openxmlformats.org/officeDocument/2006/relationships/image" Target="../media/image89.jpg"/><Relationship Id="rId18" Type="http://schemas.openxmlformats.org/officeDocument/2006/relationships/image" Target="../media/image101.jpg"/><Relationship Id="rId26" Type="http://schemas.openxmlformats.org/officeDocument/2006/relationships/image" Target="../media/image91.jpg"/><Relationship Id="rId39" Type="http://schemas.openxmlformats.org/officeDocument/2006/relationships/image" Target="../media/image131.jpg"/><Relationship Id="rId21" Type="http://schemas.openxmlformats.org/officeDocument/2006/relationships/image" Target="../media/image88.jpg"/><Relationship Id="rId34" Type="http://schemas.openxmlformats.org/officeDocument/2006/relationships/image" Target="../media/image95.jpg"/><Relationship Id="rId42" Type="http://schemas.openxmlformats.org/officeDocument/2006/relationships/image" Target="../media/image145.jpg"/><Relationship Id="rId47" Type="http://schemas.openxmlformats.org/officeDocument/2006/relationships/image" Target="../media/image146.jpg"/><Relationship Id="rId50" Type="http://schemas.openxmlformats.org/officeDocument/2006/relationships/image" Target="../media/image130.jpg"/><Relationship Id="rId55" Type="http://schemas.openxmlformats.org/officeDocument/2006/relationships/image" Target="../media/image120.jpg"/><Relationship Id="rId7" Type="http://schemas.openxmlformats.org/officeDocument/2006/relationships/image" Target="../media/image111.jpg"/><Relationship Id="rId12" Type="http://schemas.openxmlformats.org/officeDocument/2006/relationships/image" Target="../media/image115.jpg"/><Relationship Id="rId17" Type="http://schemas.openxmlformats.org/officeDocument/2006/relationships/image" Target="../media/image97.jpg"/><Relationship Id="rId25" Type="http://schemas.openxmlformats.org/officeDocument/2006/relationships/image" Target="../media/image90.jpg"/><Relationship Id="rId33" Type="http://schemas.openxmlformats.org/officeDocument/2006/relationships/image" Target="../media/image103.jpg"/><Relationship Id="rId38" Type="http://schemas.openxmlformats.org/officeDocument/2006/relationships/image" Target="../media/image124.jpg"/><Relationship Id="rId46" Type="http://schemas.openxmlformats.org/officeDocument/2006/relationships/image" Target="../media/image134.jpg"/><Relationship Id="rId2" Type="http://schemas.openxmlformats.org/officeDocument/2006/relationships/image" Target="../media/image128.jpg"/><Relationship Id="rId16" Type="http://schemas.openxmlformats.org/officeDocument/2006/relationships/image" Target="../media/image86.jpg"/><Relationship Id="rId20" Type="http://schemas.openxmlformats.org/officeDocument/2006/relationships/image" Target="../media/image108.jpg"/><Relationship Id="rId29" Type="http://schemas.openxmlformats.org/officeDocument/2006/relationships/image" Target="../media/image92.jpg"/><Relationship Id="rId41" Type="http://schemas.openxmlformats.org/officeDocument/2006/relationships/image" Target="../media/image144.jpg"/><Relationship Id="rId54" Type="http://schemas.openxmlformats.org/officeDocument/2006/relationships/image" Target="../media/image141.jpg"/><Relationship Id="rId1" Type="http://schemas.openxmlformats.org/officeDocument/2006/relationships/image" Target="../media/image79.jpg"/><Relationship Id="rId6" Type="http://schemas.openxmlformats.org/officeDocument/2006/relationships/image" Target="../media/image81.jpg"/><Relationship Id="rId11" Type="http://schemas.openxmlformats.org/officeDocument/2006/relationships/image" Target="../media/image83.jpg"/><Relationship Id="rId24" Type="http://schemas.openxmlformats.org/officeDocument/2006/relationships/image" Target="../media/image98.jpg"/><Relationship Id="rId32" Type="http://schemas.openxmlformats.org/officeDocument/2006/relationships/image" Target="../media/image94.jpg"/><Relationship Id="rId37" Type="http://schemas.openxmlformats.org/officeDocument/2006/relationships/image" Target="../media/image143.jpg"/><Relationship Id="rId40" Type="http://schemas.openxmlformats.org/officeDocument/2006/relationships/image" Target="../media/image104.jpg"/><Relationship Id="rId45" Type="http://schemas.openxmlformats.org/officeDocument/2006/relationships/image" Target="../media/image109.jpg"/><Relationship Id="rId53" Type="http://schemas.openxmlformats.org/officeDocument/2006/relationships/image" Target="../media/image129.jpg"/><Relationship Id="rId5" Type="http://schemas.openxmlformats.org/officeDocument/2006/relationships/image" Target="../media/image106.jpg"/><Relationship Id="rId15" Type="http://schemas.openxmlformats.org/officeDocument/2006/relationships/image" Target="../media/image96.jpg"/><Relationship Id="rId23" Type="http://schemas.openxmlformats.org/officeDocument/2006/relationships/image" Target="../media/image99.jpg"/><Relationship Id="rId28" Type="http://schemas.openxmlformats.org/officeDocument/2006/relationships/image" Target="../media/image102.jpg"/><Relationship Id="rId36" Type="http://schemas.openxmlformats.org/officeDocument/2006/relationships/image" Target="../media/image121.jpg"/><Relationship Id="rId49" Type="http://schemas.openxmlformats.org/officeDocument/2006/relationships/image" Target="../media/image142.jpg"/><Relationship Id="rId10" Type="http://schemas.openxmlformats.org/officeDocument/2006/relationships/image" Target="../media/image84.jpg"/><Relationship Id="rId19" Type="http://schemas.openxmlformats.org/officeDocument/2006/relationships/image" Target="../media/image87.jpg"/><Relationship Id="rId31" Type="http://schemas.openxmlformats.org/officeDocument/2006/relationships/image" Target="../media/image93.jpg"/><Relationship Id="rId44" Type="http://schemas.openxmlformats.org/officeDocument/2006/relationships/image" Target="../media/image117.jpg"/><Relationship Id="rId52" Type="http://schemas.openxmlformats.org/officeDocument/2006/relationships/image" Target="../media/image123.jpg"/><Relationship Id="rId4" Type="http://schemas.openxmlformats.org/officeDocument/2006/relationships/image" Target="../media/image80.jpg"/><Relationship Id="rId9" Type="http://schemas.openxmlformats.org/officeDocument/2006/relationships/image" Target="../media/image82.jpg"/><Relationship Id="rId14" Type="http://schemas.openxmlformats.org/officeDocument/2006/relationships/image" Target="../media/image100.jpg"/><Relationship Id="rId22" Type="http://schemas.openxmlformats.org/officeDocument/2006/relationships/image" Target="../media/image105.jpg"/><Relationship Id="rId27" Type="http://schemas.openxmlformats.org/officeDocument/2006/relationships/image" Target="../media/image110.jpg"/><Relationship Id="rId30" Type="http://schemas.openxmlformats.org/officeDocument/2006/relationships/image" Target="../media/image107.jpg"/><Relationship Id="rId35" Type="http://schemas.openxmlformats.org/officeDocument/2006/relationships/image" Target="../media/image138.jpg"/><Relationship Id="rId43" Type="http://schemas.openxmlformats.org/officeDocument/2006/relationships/image" Target="../media/image136.jpg"/><Relationship Id="rId48" Type="http://schemas.openxmlformats.org/officeDocument/2006/relationships/image" Target="../media/image125.jpg"/><Relationship Id="rId56" Type="http://schemas.openxmlformats.org/officeDocument/2006/relationships/image" Target="../media/image114.jpg"/><Relationship Id="rId8" Type="http://schemas.openxmlformats.org/officeDocument/2006/relationships/image" Target="../media/image112.jpg"/><Relationship Id="rId51" Type="http://schemas.openxmlformats.org/officeDocument/2006/relationships/image" Target="../media/image139.jpg"/><Relationship Id="rId3" Type="http://schemas.openxmlformats.org/officeDocument/2006/relationships/image" Target="../media/image126.jpg"/></Relationships>
</file>

<file path=xl/drawings/_rels/drawing48.xml.rels><?xml version="1.0" encoding="UTF-8" standalone="yes"?>
<Relationships xmlns="http://schemas.openxmlformats.org/package/2006/relationships"><Relationship Id="rId1" Type="http://schemas.openxmlformats.org/officeDocument/2006/relationships/image" Target="../media/image147.png"/></Relationships>
</file>

<file path=xl/drawings/_rels/drawing49.xml.rels><?xml version="1.0" encoding="UTF-8" standalone="yes"?>
<Relationships xmlns="http://schemas.openxmlformats.org/package/2006/relationships"><Relationship Id="rId8" Type="http://schemas.openxmlformats.org/officeDocument/2006/relationships/image" Target="../media/image43.jpg"/><Relationship Id="rId13" Type="http://schemas.openxmlformats.org/officeDocument/2006/relationships/image" Target="../media/image64.jpg"/><Relationship Id="rId18" Type="http://schemas.openxmlformats.org/officeDocument/2006/relationships/image" Target="../media/image44.jpg"/><Relationship Id="rId3" Type="http://schemas.openxmlformats.org/officeDocument/2006/relationships/image" Target="../media/image62.jpg"/><Relationship Id="rId7" Type="http://schemas.openxmlformats.org/officeDocument/2006/relationships/image" Target="../media/image61.jpg"/><Relationship Id="rId12" Type="http://schemas.openxmlformats.org/officeDocument/2006/relationships/image" Target="../media/image151.jpg"/><Relationship Id="rId17" Type="http://schemas.openxmlformats.org/officeDocument/2006/relationships/image" Target="../media/image47.jpg"/><Relationship Id="rId2" Type="http://schemas.openxmlformats.org/officeDocument/2006/relationships/image" Target="../media/image31.jpg"/><Relationship Id="rId16" Type="http://schemas.openxmlformats.org/officeDocument/2006/relationships/image" Target="../media/image37.jpg"/><Relationship Id="rId1" Type="http://schemas.openxmlformats.org/officeDocument/2006/relationships/image" Target="../media/image42.jpg"/><Relationship Id="rId6" Type="http://schemas.openxmlformats.org/officeDocument/2006/relationships/image" Target="../media/image149.jpg"/><Relationship Id="rId11" Type="http://schemas.openxmlformats.org/officeDocument/2006/relationships/image" Target="../media/image150.jpg"/><Relationship Id="rId5" Type="http://schemas.openxmlformats.org/officeDocument/2006/relationships/image" Target="../media/image148.jpg"/><Relationship Id="rId15" Type="http://schemas.openxmlformats.org/officeDocument/2006/relationships/image" Target="../media/image35.jpg"/><Relationship Id="rId10" Type="http://schemas.openxmlformats.org/officeDocument/2006/relationships/image" Target="../media/image33.jpg"/><Relationship Id="rId4" Type="http://schemas.openxmlformats.org/officeDocument/2006/relationships/image" Target="../media/image63.jpg"/><Relationship Id="rId9" Type="http://schemas.openxmlformats.org/officeDocument/2006/relationships/image" Target="../media/image45.jpg"/><Relationship Id="rId14" Type="http://schemas.openxmlformats.org/officeDocument/2006/relationships/image" Target="../media/image36.jpg"/></Relationships>
</file>

<file path=xl/drawings/_rels/drawing5.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_rels/drawing50.xml.rels><?xml version="1.0" encoding="UTF-8" standalone="yes"?>
<Relationships xmlns="http://schemas.openxmlformats.org/package/2006/relationships"><Relationship Id="rId8" Type="http://schemas.openxmlformats.org/officeDocument/2006/relationships/image" Target="../media/image43.jpg"/><Relationship Id="rId13" Type="http://schemas.openxmlformats.org/officeDocument/2006/relationships/image" Target="../media/image36.jpg"/><Relationship Id="rId3" Type="http://schemas.openxmlformats.org/officeDocument/2006/relationships/image" Target="../media/image62.jpg"/><Relationship Id="rId7" Type="http://schemas.openxmlformats.org/officeDocument/2006/relationships/image" Target="../media/image4.jpg"/><Relationship Id="rId12" Type="http://schemas.openxmlformats.org/officeDocument/2006/relationships/image" Target="../media/image64.jpg"/><Relationship Id="rId2" Type="http://schemas.openxmlformats.org/officeDocument/2006/relationships/image" Target="../media/image31.jpg"/><Relationship Id="rId16" Type="http://schemas.openxmlformats.org/officeDocument/2006/relationships/image" Target="../media/image44.jpg"/><Relationship Id="rId1" Type="http://schemas.openxmlformats.org/officeDocument/2006/relationships/image" Target="../media/image42.jpg"/><Relationship Id="rId6" Type="http://schemas.openxmlformats.org/officeDocument/2006/relationships/image" Target="../media/image149.jpg"/><Relationship Id="rId11" Type="http://schemas.openxmlformats.org/officeDocument/2006/relationships/image" Target="../media/image151.jpg"/><Relationship Id="rId5" Type="http://schemas.openxmlformats.org/officeDocument/2006/relationships/image" Target="../media/image148.jpg"/><Relationship Id="rId15" Type="http://schemas.openxmlformats.org/officeDocument/2006/relationships/image" Target="../media/image47.jpg"/><Relationship Id="rId10" Type="http://schemas.openxmlformats.org/officeDocument/2006/relationships/image" Target="../media/image33.jpg"/><Relationship Id="rId4" Type="http://schemas.openxmlformats.org/officeDocument/2006/relationships/image" Target="../media/image63.jpg"/><Relationship Id="rId9" Type="http://schemas.openxmlformats.org/officeDocument/2006/relationships/image" Target="../media/image45.jpg"/><Relationship Id="rId14" Type="http://schemas.openxmlformats.org/officeDocument/2006/relationships/image" Target="../media/image37.jpg"/></Relationships>
</file>

<file path=xl/drawings/_rels/drawing51.xml.rels><?xml version="1.0" encoding="UTF-8" standalone="yes"?>
<Relationships xmlns="http://schemas.openxmlformats.org/package/2006/relationships"><Relationship Id="rId8" Type="http://schemas.openxmlformats.org/officeDocument/2006/relationships/image" Target="../media/image151.jpg"/><Relationship Id="rId13" Type="http://schemas.openxmlformats.org/officeDocument/2006/relationships/image" Target="../media/image47.jpg"/><Relationship Id="rId18" Type="http://schemas.openxmlformats.org/officeDocument/2006/relationships/image" Target="../media/image60.jpg"/><Relationship Id="rId3" Type="http://schemas.openxmlformats.org/officeDocument/2006/relationships/image" Target="../media/image43.jpg"/><Relationship Id="rId7" Type="http://schemas.openxmlformats.org/officeDocument/2006/relationships/image" Target="../media/image62.jpg"/><Relationship Id="rId12" Type="http://schemas.openxmlformats.org/officeDocument/2006/relationships/image" Target="../media/image65.jpg"/><Relationship Id="rId17" Type="http://schemas.openxmlformats.org/officeDocument/2006/relationships/image" Target="../media/image45.jpg"/><Relationship Id="rId2" Type="http://schemas.openxmlformats.org/officeDocument/2006/relationships/image" Target="../media/image31.jpg"/><Relationship Id="rId16" Type="http://schemas.openxmlformats.org/officeDocument/2006/relationships/image" Target="../media/image37.jpg"/><Relationship Id="rId1" Type="http://schemas.openxmlformats.org/officeDocument/2006/relationships/image" Target="../media/image42.jpg"/><Relationship Id="rId6" Type="http://schemas.openxmlformats.org/officeDocument/2006/relationships/image" Target="../media/image149.jpg"/><Relationship Id="rId11" Type="http://schemas.openxmlformats.org/officeDocument/2006/relationships/image" Target="../media/image64.jpg"/><Relationship Id="rId5" Type="http://schemas.openxmlformats.org/officeDocument/2006/relationships/image" Target="../media/image148.jpg"/><Relationship Id="rId15" Type="http://schemas.openxmlformats.org/officeDocument/2006/relationships/image" Target="../media/image35.jpg"/><Relationship Id="rId10" Type="http://schemas.openxmlformats.org/officeDocument/2006/relationships/image" Target="../media/image63.jpg"/><Relationship Id="rId19" Type="http://schemas.openxmlformats.org/officeDocument/2006/relationships/image" Target="../media/image44.jpg"/><Relationship Id="rId4" Type="http://schemas.openxmlformats.org/officeDocument/2006/relationships/image" Target="../media/image41.jpg"/><Relationship Id="rId9" Type="http://schemas.openxmlformats.org/officeDocument/2006/relationships/image" Target="../media/image36.jpg"/><Relationship Id="rId14" Type="http://schemas.openxmlformats.org/officeDocument/2006/relationships/image" Target="../media/image32.jpg"/></Relationships>
</file>

<file path=xl/drawings/_rels/drawing6.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_rels/drawing7.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s>
</file>

<file path=xl/drawings/_rels/drawing8.xml.rels><?xml version="1.0" encoding="UTF-8" standalone="yes"?>
<Relationships xmlns="http://schemas.openxmlformats.org/package/2006/relationships"><Relationship Id="rId8" Type="http://schemas.openxmlformats.org/officeDocument/2006/relationships/image" Target="../media/image7.jpg"/><Relationship Id="rId13" Type="http://schemas.openxmlformats.org/officeDocument/2006/relationships/image" Target="../media/image12.jpg"/><Relationship Id="rId3" Type="http://schemas.openxmlformats.org/officeDocument/2006/relationships/image" Target="../media/image3.jpg"/><Relationship Id="rId7" Type="http://schemas.openxmlformats.org/officeDocument/2006/relationships/image" Target="../media/image6.jpg"/><Relationship Id="rId12" Type="http://schemas.openxmlformats.org/officeDocument/2006/relationships/image" Target="../media/image11.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5.jpg"/><Relationship Id="rId11" Type="http://schemas.openxmlformats.org/officeDocument/2006/relationships/image" Target="../media/image10.jpg"/><Relationship Id="rId5" Type="http://schemas.openxmlformats.org/officeDocument/2006/relationships/image" Target="../media/image22.jpg"/><Relationship Id="rId15" Type="http://schemas.openxmlformats.org/officeDocument/2006/relationships/image" Target="../media/image14.jpg"/><Relationship Id="rId10" Type="http://schemas.openxmlformats.org/officeDocument/2006/relationships/image" Target="../media/image9.jpg"/><Relationship Id="rId4" Type="http://schemas.openxmlformats.org/officeDocument/2006/relationships/image" Target="../media/image4.jpg"/><Relationship Id="rId9" Type="http://schemas.openxmlformats.org/officeDocument/2006/relationships/image" Target="../media/image8.jpg"/><Relationship Id="rId14" Type="http://schemas.openxmlformats.org/officeDocument/2006/relationships/image" Target="../media/image13.jpg"/></Relationships>
</file>

<file path=xl/drawings/_rels/drawing9.xml.rels><?xml version="1.0" encoding="UTF-8" standalone="yes"?>
<Relationships xmlns="http://schemas.openxmlformats.org/package/2006/relationships"><Relationship Id="rId8" Type="http://schemas.openxmlformats.org/officeDocument/2006/relationships/image" Target="../media/image14.jpg"/><Relationship Id="rId3" Type="http://schemas.openxmlformats.org/officeDocument/2006/relationships/image" Target="../media/image22.jpg"/><Relationship Id="rId7" Type="http://schemas.openxmlformats.org/officeDocument/2006/relationships/image" Target="../media/image13.jpg"/><Relationship Id="rId2" Type="http://schemas.openxmlformats.org/officeDocument/2006/relationships/image" Target="../media/image4.jpg"/><Relationship Id="rId1" Type="http://schemas.openxmlformats.org/officeDocument/2006/relationships/image" Target="../media/image1.jpg"/><Relationship Id="rId6" Type="http://schemas.openxmlformats.org/officeDocument/2006/relationships/image" Target="../media/image12.jpg"/><Relationship Id="rId5" Type="http://schemas.openxmlformats.org/officeDocument/2006/relationships/image" Target="../media/image11.jpg"/><Relationship Id="rId4"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2.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1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24.jp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7.jp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20.jp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jp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13.jp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4.jp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11.jpg">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7.jpg">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4.jpg">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2.jpg">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3.jpg">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38150" cy="266700"/>
    <xdr:pic>
      <xdr:nvPicPr>
        <xdr:cNvPr id="15" name="image16.jpg">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jpg">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28625" cy="266700"/>
    <xdr:pic>
      <xdr:nvPicPr>
        <xdr:cNvPr id="17" name="image6.jpg">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23.jpg">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8.jpg">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8.jpg">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5.jpg">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0.jpg">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9.jpg">
          <a:extLst>
            <a:ext uri="{FF2B5EF4-FFF2-40B4-BE49-F238E27FC236}">
              <a16:creationId xmlns:a16="http://schemas.microsoft.com/office/drawing/2014/main" id="{00000000-0008-0000-02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5.jpg">
          <a:extLst>
            <a:ext uri="{FF2B5EF4-FFF2-40B4-BE49-F238E27FC236}">
              <a16:creationId xmlns:a16="http://schemas.microsoft.com/office/drawing/2014/main" id="{00000000-0008-0000-02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5.jpg">
          <a:extLst>
            <a:ext uri="{FF2B5EF4-FFF2-40B4-BE49-F238E27FC236}">
              <a16:creationId xmlns:a16="http://schemas.microsoft.com/office/drawing/2014/main" id="{00000000-0008-0000-02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25</xdr:col>
      <xdr:colOff>0</xdr:colOff>
      <xdr:row>0</xdr:row>
      <xdr:rowOff>0</xdr:rowOff>
    </xdr:from>
    <xdr:ext cx="419100" cy="247650"/>
    <xdr:pic>
      <xdr:nvPicPr>
        <xdr:cNvPr id="26" name="image21.jpg">
          <a:extLst>
            <a:ext uri="{FF2B5EF4-FFF2-40B4-BE49-F238E27FC236}">
              <a16:creationId xmlns:a16="http://schemas.microsoft.com/office/drawing/2014/main" id="{00000000-0008-0000-0200-00001A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26</xdr:col>
      <xdr:colOff>0</xdr:colOff>
      <xdr:row>0</xdr:row>
      <xdr:rowOff>0</xdr:rowOff>
    </xdr:from>
    <xdr:ext cx="419100" cy="247650"/>
    <xdr:pic>
      <xdr:nvPicPr>
        <xdr:cNvPr id="27" name="image5.jpg">
          <a:extLst>
            <a:ext uri="{FF2B5EF4-FFF2-40B4-BE49-F238E27FC236}">
              <a16:creationId xmlns:a16="http://schemas.microsoft.com/office/drawing/2014/main" id="{00000000-0008-0000-0200-00001B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2.jp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14.jpg">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24.jpg">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57175"/>
    <xdr:pic>
      <xdr:nvPicPr>
        <xdr:cNvPr id="5" name="image2.jpg">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57175"/>
    <xdr:pic>
      <xdr:nvPicPr>
        <xdr:cNvPr id="6" name="image3.jpg">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47650"/>
    <xdr:pic>
      <xdr:nvPicPr>
        <xdr:cNvPr id="7" name="image7.jpg">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24.jpg">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57175"/>
    <xdr:pic>
      <xdr:nvPicPr>
        <xdr:cNvPr id="9" name="image14.jpg">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57175"/>
    <xdr:pic>
      <xdr:nvPicPr>
        <xdr:cNvPr id="10" name="image12.jpg">
          <a:extLst>
            <a:ext uri="{FF2B5EF4-FFF2-40B4-BE49-F238E27FC236}">
              <a16:creationId xmlns:a16="http://schemas.microsoft.com/office/drawing/2014/main" id="{00000000-0008-0000-0B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7.jpg">
          <a:extLst>
            <a:ext uri="{FF2B5EF4-FFF2-40B4-BE49-F238E27FC236}">
              <a16:creationId xmlns:a16="http://schemas.microsoft.com/office/drawing/2014/main" id="{00000000-0008-0000-0B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28.jpg">
          <a:extLst>
            <a:ext uri="{FF2B5EF4-FFF2-40B4-BE49-F238E27FC236}">
              <a16:creationId xmlns:a16="http://schemas.microsoft.com/office/drawing/2014/main" id="{00000000-0008-0000-0B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3</xdr:col>
      <xdr:colOff>0</xdr:colOff>
      <xdr:row>0</xdr:row>
      <xdr:rowOff>0</xdr:rowOff>
    </xdr:from>
    <xdr:ext cx="419100" cy="247650"/>
    <xdr:pic>
      <xdr:nvPicPr>
        <xdr:cNvPr id="2" name="image26.jp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3" name="image23.jpg">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4" name="image18.jpg">
          <a:extLst>
            <a:ext uri="{FF2B5EF4-FFF2-40B4-BE49-F238E27FC236}">
              <a16:creationId xmlns:a16="http://schemas.microsoft.com/office/drawing/2014/main" id="{00000000-0008-0000-0C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47650"/>
    <xdr:pic>
      <xdr:nvPicPr>
        <xdr:cNvPr id="5" name="image8.jpg">
          <a:extLst>
            <a:ext uri="{FF2B5EF4-FFF2-40B4-BE49-F238E27FC236}">
              <a16:creationId xmlns:a16="http://schemas.microsoft.com/office/drawing/2014/main" id="{00000000-0008-0000-0C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47650"/>
    <xdr:pic>
      <xdr:nvPicPr>
        <xdr:cNvPr id="6" name="image15.jpg">
          <a:extLst>
            <a:ext uri="{FF2B5EF4-FFF2-40B4-BE49-F238E27FC236}">
              <a16:creationId xmlns:a16="http://schemas.microsoft.com/office/drawing/2014/main" id="{00000000-0008-0000-0C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7" name="image10.jpg">
          <a:extLst>
            <a:ext uri="{FF2B5EF4-FFF2-40B4-BE49-F238E27FC236}">
              <a16:creationId xmlns:a16="http://schemas.microsoft.com/office/drawing/2014/main" id="{00000000-0008-0000-0C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8" name="image19.jpg">
          <a:extLst>
            <a:ext uri="{FF2B5EF4-FFF2-40B4-BE49-F238E27FC236}">
              <a16:creationId xmlns:a16="http://schemas.microsoft.com/office/drawing/2014/main" id="{00000000-0008-0000-0C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28625" cy="247650"/>
    <xdr:pic>
      <xdr:nvPicPr>
        <xdr:cNvPr id="9" name="image32.jpg">
          <a:extLst>
            <a:ext uri="{FF2B5EF4-FFF2-40B4-BE49-F238E27FC236}">
              <a16:creationId xmlns:a16="http://schemas.microsoft.com/office/drawing/2014/main" id="{00000000-0008-0000-0C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47650"/>
    <xdr:pic>
      <xdr:nvPicPr>
        <xdr:cNvPr id="10" name="image5.jpg">
          <a:extLst>
            <a:ext uri="{FF2B5EF4-FFF2-40B4-BE49-F238E27FC236}">
              <a16:creationId xmlns:a16="http://schemas.microsoft.com/office/drawing/2014/main" id="{00000000-0008-0000-0C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47650"/>
    <xdr:pic>
      <xdr:nvPicPr>
        <xdr:cNvPr id="11" name="image21.jpg">
          <a:extLst>
            <a:ext uri="{FF2B5EF4-FFF2-40B4-BE49-F238E27FC236}">
              <a16:creationId xmlns:a16="http://schemas.microsoft.com/office/drawing/2014/main" id="{00000000-0008-0000-0C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57175"/>
    <xdr:pic>
      <xdr:nvPicPr>
        <xdr:cNvPr id="12" name="image14.jpg">
          <a:extLst>
            <a:ext uri="{FF2B5EF4-FFF2-40B4-BE49-F238E27FC236}">
              <a16:creationId xmlns:a16="http://schemas.microsoft.com/office/drawing/2014/main" id="{00000000-0008-0000-0C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28625" cy="266700"/>
    <xdr:pic>
      <xdr:nvPicPr>
        <xdr:cNvPr id="13" name="image2.jpg">
          <a:extLst>
            <a:ext uri="{FF2B5EF4-FFF2-40B4-BE49-F238E27FC236}">
              <a16:creationId xmlns:a16="http://schemas.microsoft.com/office/drawing/2014/main" id="{00000000-0008-0000-0C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4" name="image1.jpg">
          <a:extLst>
            <a:ext uri="{FF2B5EF4-FFF2-40B4-BE49-F238E27FC236}">
              <a16:creationId xmlns:a16="http://schemas.microsoft.com/office/drawing/2014/main" id="{00000000-0008-0000-0C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5" name="image2.jpg">
          <a:extLst>
            <a:ext uri="{FF2B5EF4-FFF2-40B4-BE49-F238E27FC236}">
              <a16:creationId xmlns:a16="http://schemas.microsoft.com/office/drawing/2014/main" id="{00000000-0008-0000-0C00-00000F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57175"/>
    <xdr:pic>
      <xdr:nvPicPr>
        <xdr:cNvPr id="16" name="image14.jpg">
          <a:extLst>
            <a:ext uri="{FF2B5EF4-FFF2-40B4-BE49-F238E27FC236}">
              <a16:creationId xmlns:a16="http://schemas.microsoft.com/office/drawing/2014/main" id="{00000000-0008-0000-0C00-000010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7" name="image5.jpg">
          <a:extLst>
            <a:ext uri="{FF2B5EF4-FFF2-40B4-BE49-F238E27FC236}">
              <a16:creationId xmlns:a16="http://schemas.microsoft.com/office/drawing/2014/main" id="{00000000-0008-0000-0C00-000011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18" name="image30.jpg">
          <a:extLst>
            <a:ext uri="{FF2B5EF4-FFF2-40B4-BE49-F238E27FC236}">
              <a16:creationId xmlns:a16="http://schemas.microsoft.com/office/drawing/2014/main" id="{00000000-0008-0000-0C00-000012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57175"/>
    <xdr:pic>
      <xdr:nvPicPr>
        <xdr:cNvPr id="19" name="image2.jpg">
          <a:extLst>
            <a:ext uri="{FF2B5EF4-FFF2-40B4-BE49-F238E27FC236}">
              <a16:creationId xmlns:a16="http://schemas.microsoft.com/office/drawing/2014/main" id="{00000000-0008-0000-0C00-000013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28625" cy="266700"/>
    <xdr:pic>
      <xdr:nvPicPr>
        <xdr:cNvPr id="20" name="image3.jpg">
          <a:extLst>
            <a:ext uri="{FF2B5EF4-FFF2-40B4-BE49-F238E27FC236}">
              <a16:creationId xmlns:a16="http://schemas.microsoft.com/office/drawing/2014/main" id="{00000000-0008-0000-0C00-000014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0</xdr:col>
      <xdr:colOff>0</xdr:colOff>
      <xdr:row>2</xdr:row>
      <xdr:rowOff>0</xdr:rowOff>
    </xdr:from>
    <xdr:ext cx="200025" cy="200025"/>
    <xdr:pic>
      <xdr:nvPicPr>
        <xdr:cNvPr id="21" name="image25.jpg">
          <a:extLst>
            <a:ext uri="{FF2B5EF4-FFF2-40B4-BE49-F238E27FC236}">
              <a16:creationId xmlns:a16="http://schemas.microsoft.com/office/drawing/2014/main" id="{00000000-0008-0000-0C00-000015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2</xdr:row>
      <xdr:rowOff>0</xdr:rowOff>
    </xdr:from>
    <xdr:ext cx="323850" cy="190500"/>
    <xdr:pic>
      <xdr:nvPicPr>
        <xdr:cNvPr id="22" name="image22.jpg">
          <a:extLst>
            <a:ext uri="{FF2B5EF4-FFF2-40B4-BE49-F238E27FC236}">
              <a16:creationId xmlns:a16="http://schemas.microsoft.com/office/drawing/2014/main" id="{00000000-0008-0000-0C00-000016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3</xdr:row>
      <xdr:rowOff>0</xdr:rowOff>
    </xdr:from>
    <xdr:ext cx="200025" cy="200025"/>
    <xdr:pic>
      <xdr:nvPicPr>
        <xdr:cNvPr id="23" name="image27.jpg">
          <a:extLst>
            <a:ext uri="{FF2B5EF4-FFF2-40B4-BE49-F238E27FC236}">
              <a16:creationId xmlns:a16="http://schemas.microsoft.com/office/drawing/2014/main" id="{00000000-0008-0000-0C00-000017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xdr:col>
      <xdr:colOff>0</xdr:colOff>
      <xdr:row>3</xdr:row>
      <xdr:rowOff>0</xdr:rowOff>
    </xdr:from>
    <xdr:ext cx="323850" cy="190500"/>
    <xdr:pic>
      <xdr:nvPicPr>
        <xdr:cNvPr id="24" name="image22.jpg">
          <a:extLst>
            <a:ext uri="{FF2B5EF4-FFF2-40B4-BE49-F238E27FC236}">
              <a16:creationId xmlns:a16="http://schemas.microsoft.com/office/drawing/2014/main" id="{00000000-0008-0000-0C00-000018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4</xdr:row>
      <xdr:rowOff>0</xdr:rowOff>
    </xdr:from>
    <xdr:ext cx="200025" cy="200025"/>
    <xdr:pic>
      <xdr:nvPicPr>
        <xdr:cNvPr id="25" name="image35.jpg">
          <a:extLst>
            <a:ext uri="{FF2B5EF4-FFF2-40B4-BE49-F238E27FC236}">
              <a16:creationId xmlns:a16="http://schemas.microsoft.com/office/drawing/2014/main" id="{00000000-0008-0000-0C00-000019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4</xdr:row>
      <xdr:rowOff>0</xdr:rowOff>
    </xdr:from>
    <xdr:ext cx="323850" cy="190500"/>
    <xdr:pic>
      <xdr:nvPicPr>
        <xdr:cNvPr id="26" name="image22.jpg">
          <a:extLst>
            <a:ext uri="{FF2B5EF4-FFF2-40B4-BE49-F238E27FC236}">
              <a16:creationId xmlns:a16="http://schemas.microsoft.com/office/drawing/2014/main" id="{00000000-0008-0000-0C00-00001A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5</xdr:row>
      <xdr:rowOff>0</xdr:rowOff>
    </xdr:from>
    <xdr:ext cx="200025" cy="200025"/>
    <xdr:pic>
      <xdr:nvPicPr>
        <xdr:cNvPr id="27" name="image35.jpg">
          <a:extLst>
            <a:ext uri="{FF2B5EF4-FFF2-40B4-BE49-F238E27FC236}">
              <a16:creationId xmlns:a16="http://schemas.microsoft.com/office/drawing/2014/main" id="{00000000-0008-0000-0C00-00001B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5</xdr:row>
      <xdr:rowOff>0</xdr:rowOff>
    </xdr:from>
    <xdr:ext cx="323850" cy="190500"/>
    <xdr:pic>
      <xdr:nvPicPr>
        <xdr:cNvPr id="28" name="image22.jpg">
          <a:extLst>
            <a:ext uri="{FF2B5EF4-FFF2-40B4-BE49-F238E27FC236}">
              <a16:creationId xmlns:a16="http://schemas.microsoft.com/office/drawing/2014/main" id="{00000000-0008-0000-0C00-00001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6</xdr:row>
      <xdr:rowOff>0</xdr:rowOff>
    </xdr:from>
    <xdr:ext cx="200025" cy="200025"/>
    <xdr:pic>
      <xdr:nvPicPr>
        <xdr:cNvPr id="29" name="image27.jpg">
          <a:extLst>
            <a:ext uri="{FF2B5EF4-FFF2-40B4-BE49-F238E27FC236}">
              <a16:creationId xmlns:a16="http://schemas.microsoft.com/office/drawing/2014/main" id="{00000000-0008-0000-0C00-00001D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xdr:col>
      <xdr:colOff>0</xdr:colOff>
      <xdr:row>6</xdr:row>
      <xdr:rowOff>0</xdr:rowOff>
    </xdr:from>
    <xdr:ext cx="323850" cy="190500"/>
    <xdr:pic>
      <xdr:nvPicPr>
        <xdr:cNvPr id="30" name="image22.jpg">
          <a:extLst>
            <a:ext uri="{FF2B5EF4-FFF2-40B4-BE49-F238E27FC236}">
              <a16:creationId xmlns:a16="http://schemas.microsoft.com/office/drawing/2014/main" id="{00000000-0008-0000-0C00-00001E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7</xdr:row>
      <xdr:rowOff>0</xdr:rowOff>
    </xdr:from>
    <xdr:ext cx="200025" cy="200025"/>
    <xdr:pic>
      <xdr:nvPicPr>
        <xdr:cNvPr id="31" name="image27.jpg">
          <a:extLst>
            <a:ext uri="{FF2B5EF4-FFF2-40B4-BE49-F238E27FC236}">
              <a16:creationId xmlns:a16="http://schemas.microsoft.com/office/drawing/2014/main" id="{00000000-0008-0000-0C00-00001F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xdr:col>
      <xdr:colOff>0</xdr:colOff>
      <xdr:row>7</xdr:row>
      <xdr:rowOff>0</xdr:rowOff>
    </xdr:from>
    <xdr:ext cx="323850" cy="190500"/>
    <xdr:pic>
      <xdr:nvPicPr>
        <xdr:cNvPr id="32" name="image22.jpg">
          <a:extLst>
            <a:ext uri="{FF2B5EF4-FFF2-40B4-BE49-F238E27FC236}">
              <a16:creationId xmlns:a16="http://schemas.microsoft.com/office/drawing/2014/main" id="{00000000-0008-0000-0C00-000020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8</xdr:row>
      <xdr:rowOff>0</xdr:rowOff>
    </xdr:from>
    <xdr:ext cx="200025" cy="200025"/>
    <xdr:pic>
      <xdr:nvPicPr>
        <xdr:cNvPr id="33" name="image35.jpg">
          <a:extLst>
            <a:ext uri="{FF2B5EF4-FFF2-40B4-BE49-F238E27FC236}">
              <a16:creationId xmlns:a16="http://schemas.microsoft.com/office/drawing/2014/main" id="{00000000-0008-0000-0C00-000021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8</xdr:row>
      <xdr:rowOff>0</xdr:rowOff>
    </xdr:from>
    <xdr:ext cx="323850" cy="190500"/>
    <xdr:pic>
      <xdr:nvPicPr>
        <xdr:cNvPr id="34" name="image22.jpg">
          <a:extLst>
            <a:ext uri="{FF2B5EF4-FFF2-40B4-BE49-F238E27FC236}">
              <a16:creationId xmlns:a16="http://schemas.microsoft.com/office/drawing/2014/main" id="{00000000-0008-0000-0C00-000022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9</xdr:row>
      <xdr:rowOff>0</xdr:rowOff>
    </xdr:from>
    <xdr:ext cx="200025" cy="200025"/>
    <xdr:pic>
      <xdr:nvPicPr>
        <xdr:cNvPr id="35" name="image35.jpg">
          <a:extLst>
            <a:ext uri="{FF2B5EF4-FFF2-40B4-BE49-F238E27FC236}">
              <a16:creationId xmlns:a16="http://schemas.microsoft.com/office/drawing/2014/main" id="{00000000-0008-0000-0C00-00002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9</xdr:row>
      <xdr:rowOff>0</xdr:rowOff>
    </xdr:from>
    <xdr:ext cx="323850" cy="190500"/>
    <xdr:pic>
      <xdr:nvPicPr>
        <xdr:cNvPr id="36" name="image22.jpg">
          <a:extLst>
            <a:ext uri="{FF2B5EF4-FFF2-40B4-BE49-F238E27FC236}">
              <a16:creationId xmlns:a16="http://schemas.microsoft.com/office/drawing/2014/main" id="{00000000-0008-0000-0C00-000024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10</xdr:row>
      <xdr:rowOff>0</xdr:rowOff>
    </xdr:from>
    <xdr:ext cx="200025" cy="200025"/>
    <xdr:pic>
      <xdr:nvPicPr>
        <xdr:cNvPr id="37" name="image27.jpg">
          <a:extLst>
            <a:ext uri="{FF2B5EF4-FFF2-40B4-BE49-F238E27FC236}">
              <a16:creationId xmlns:a16="http://schemas.microsoft.com/office/drawing/2014/main" id="{00000000-0008-0000-0C00-000025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xdr:col>
      <xdr:colOff>0</xdr:colOff>
      <xdr:row>10</xdr:row>
      <xdr:rowOff>0</xdr:rowOff>
    </xdr:from>
    <xdr:ext cx="323850" cy="190500"/>
    <xdr:pic>
      <xdr:nvPicPr>
        <xdr:cNvPr id="38" name="image22.jpg">
          <a:extLst>
            <a:ext uri="{FF2B5EF4-FFF2-40B4-BE49-F238E27FC236}">
              <a16:creationId xmlns:a16="http://schemas.microsoft.com/office/drawing/2014/main" id="{00000000-0008-0000-0C00-000026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11</xdr:row>
      <xdr:rowOff>0</xdr:rowOff>
    </xdr:from>
    <xdr:ext cx="200025" cy="200025"/>
    <xdr:pic>
      <xdr:nvPicPr>
        <xdr:cNvPr id="39" name="image35.jpg">
          <a:extLst>
            <a:ext uri="{FF2B5EF4-FFF2-40B4-BE49-F238E27FC236}">
              <a16:creationId xmlns:a16="http://schemas.microsoft.com/office/drawing/2014/main" id="{00000000-0008-0000-0C00-000027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11</xdr:row>
      <xdr:rowOff>0</xdr:rowOff>
    </xdr:from>
    <xdr:ext cx="323850" cy="190500"/>
    <xdr:pic>
      <xdr:nvPicPr>
        <xdr:cNvPr id="40" name="image22.jpg">
          <a:extLst>
            <a:ext uri="{FF2B5EF4-FFF2-40B4-BE49-F238E27FC236}">
              <a16:creationId xmlns:a16="http://schemas.microsoft.com/office/drawing/2014/main" id="{00000000-0008-0000-0C00-000028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12</xdr:row>
      <xdr:rowOff>0</xdr:rowOff>
    </xdr:from>
    <xdr:ext cx="200025" cy="200025"/>
    <xdr:pic>
      <xdr:nvPicPr>
        <xdr:cNvPr id="41" name="image35.jpg">
          <a:extLst>
            <a:ext uri="{FF2B5EF4-FFF2-40B4-BE49-F238E27FC236}">
              <a16:creationId xmlns:a16="http://schemas.microsoft.com/office/drawing/2014/main" id="{00000000-0008-0000-0C00-000029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12</xdr:row>
      <xdr:rowOff>0</xdr:rowOff>
    </xdr:from>
    <xdr:ext cx="323850" cy="190500"/>
    <xdr:pic>
      <xdr:nvPicPr>
        <xdr:cNvPr id="42" name="image22.jpg">
          <a:extLst>
            <a:ext uri="{FF2B5EF4-FFF2-40B4-BE49-F238E27FC236}">
              <a16:creationId xmlns:a16="http://schemas.microsoft.com/office/drawing/2014/main" id="{00000000-0008-0000-0C00-00002A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13</xdr:row>
      <xdr:rowOff>0</xdr:rowOff>
    </xdr:from>
    <xdr:ext cx="200025" cy="200025"/>
    <xdr:pic>
      <xdr:nvPicPr>
        <xdr:cNvPr id="43" name="image35.jpg">
          <a:extLst>
            <a:ext uri="{FF2B5EF4-FFF2-40B4-BE49-F238E27FC236}">
              <a16:creationId xmlns:a16="http://schemas.microsoft.com/office/drawing/2014/main" id="{00000000-0008-0000-0C00-00002B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13</xdr:row>
      <xdr:rowOff>0</xdr:rowOff>
    </xdr:from>
    <xdr:ext cx="323850" cy="190500"/>
    <xdr:pic>
      <xdr:nvPicPr>
        <xdr:cNvPr id="44" name="image29.jpg">
          <a:extLst>
            <a:ext uri="{FF2B5EF4-FFF2-40B4-BE49-F238E27FC236}">
              <a16:creationId xmlns:a16="http://schemas.microsoft.com/office/drawing/2014/main" id="{00000000-0008-0000-0C00-00002C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14</xdr:row>
      <xdr:rowOff>0</xdr:rowOff>
    </xdr:from>
    <xdr:ext cx="200025" cy="200025"/>
    <xdr:pic>
      <xdr:nvPicPr>
        <xdr:cNvPr id="45" name="image27.jpg">
          <a:extLst>
            <a:ext uri="{FF2B5EF4-FFF2-40B4-BE49-F238E27FC236}">
              <a16:creationId xmlns:a16="http://schemas.microsoft.com/office/drawing/2014/main" id="{00000000-0008-0000-0C00-00002D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xdr:col>
      <xdr:colOff>0</xdr:colOff>
      <xdr:row>14</xdr:row>
      <xdr:rowOff>0</xdr:rowOff>
    </xdr:from>
    <xdr:ext cx="323850" cy="190500"/>
    <xdr:pic>
      <xdr:nvPicPr>
        <xdr:cNvPr id="46" name="image22.jpg">
          <a:extLst>
            <a:ext uri="{FF2B5EF4-FFF2-40B4-BE49-F238E27FC236}">
              <a16:creationId xmlns:a16="http://schemas.microsoft.com/office/drawing/2014/main" id="{00000000-0008-0000-0C00-00002E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15</xdr:row>
      <xdr:rowOff>0</xdr:rowOff>
    </xdr:from>
    <xdr:ext cx="200025" cy="200025"/>
    <xdr:pic>
      <xdr:nvPicPr>
        <xdr:cNvPr id="47" name="image25.jpg">
          <a:extLst>
            <a:ext uri="{FF2B5EF4-FFF2-40B4-BE49-F238E27FC236}">
              <a16:creationId xmlns:a16="http://schemas.microsoft.com/office/drawing/2014/main" id="{00000000-0008-0000-0C00-00002F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15</xdr:row>
      <xdr:rowOff>0</xdr:rowOff>
    </xdr:from>
    <xdr:ext cx="323850" cy="190500"/>
    <xdr:pic>
      <xdr:nvPicPr>
        <xdr:cNvPr id="48" name="image22.jpg">
          <a:extLst>
            <a:ext uri="{FF2B5EF4-FFF2-40B4-BE49-F238E27FC236}">
              <a16:creationId xmlns:a16="http://schemas.microsoft.com/office/drawing/2014/main" id="{00000000-0008-0000-0C00-000030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16</xdr:row>
      <xdr:rowOff>0</xdr:rowOff>
    </xdr:from>
    <xdr:ext cx="200025" cy="200025"/>
    <xdr:pic>
      <xdr:nvPicPr>
        <xdr:cNvPr id="49" name="image25.jpg">
          <a:extLst>
            <a:ext uri="{FF2B5EF4-FFF2-40B4-BE49-F238E27FC236}">
              <a16:creationId xmlns:a16="http://schemas.microsoft.com/office/drawing/2014/main" id="{00000000-0008-0000-0C00-00003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16</xdr:row>
      <xdr:rowOff>0</xdr:rowOff>
    </xdr:from>
    <xdr:ext cx="323850" cy="190500"/>
    <xdr:pic>
      <xdr:nvPicPr>
        <xdr:cNvPr id="50" name="image22.jpg">
          <a:extLst>
            <a:ext uri="{FF2B5EF4-FFF2-40B4-BE49-F238E27FC236}">
              <a16:creationId xmlns:a16="http://schemas.microsoft.com/office/drawing/2014/main" id="{00000000-0008-0000-0C00-000032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17</xdr:row>
      <xdr:rowOff>0</xdr:rowOff>
    </xdr:from>
    <xdr:ext cx="200025" cy="200025"/>
    <xdr:pic>
      <xdr:nvPicPr>
        <xdr:cNvPr id="51" name="image25.jpg">
          <a:extLst>
            <a:ext uri="{FF2B5EF4-FFF2-40B4-BE49-F238E27FC236}">
              <a16:creationId xmlns:a16="http://schemas.microsoft.com/office/drawing/2014/main" id="{00000000-0008-0000-0C00-000033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17</xdr:row>
      <xdr:rowOff>0</xdr:rowOff>
    </xdr:from>
    <xdr:ext cx="323850" cy="190500"/>
    <xdr:pic>
      <xdr:nvPicPr>
        <xdr:cNvPr id="52" name="image22.jpg">
          <a:extLst>
            <a:ext uri="{FF2B5EF4-FFF2-40B4-BE49-F238E27FC236}">
              <a16:creationId xmlns:a16="http://schemas.microsoft.com/office/drawing/2014/main" id="{00000000-0008-0000-0C00-000034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18</xdr:row>
      <xdr:rowOff>0</xdr:rowOff>
    </xdr:from>
    <xdr:ext cx="200025" cy="200025"/>
    <xdr:pic>
      <xdr:nvPicPr>
        <xdr:cNvPr id="53" name="image35.jpg">
          <a:extLst>
            <a:ext uri="{FF2B5EF4-FFF2-40B4-BE49-F238E27FC236}">
              <a16:creationId xmlns:a16="http://schemas.microsoft.com/office/drawing/2014/main" id="{00000000-0008-0000-0C00-000035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18</xdr:row>
      <xdr:rowOff>0</xdr:rowOff>
    </xdr:from>
    <xdr:ext cx="323850" cy="190500"/>
    <xdr:pic>
      <xdr:nvPicPr>
        <xdr:cNvPr id="54" name="image29.jpg">
          <a:extLst>
            <a:ext uri="{FF2B5EF4-FFF2-40B4-BE49-F238E27FC236}">
              <a16:creationId xmlns:a16="http://schemas.microsoft.com/office/drawing/2014/main" id="{00000000-0008-0000-0C00-000036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19</xdr:row>
      <xdr:rowOff>0</xdr:rowOff>
    </xdr:from>
    <xdr:ext cx="200025" cy="200025"/>
    <xdr:pic>
      <xdr:nvPicPr>
        <xdr:cNvPr id="55" name="image35.jpg">
          <a:extLst>
            <a:ext uri="{FF2B5EF4-FFF2-40B4-BE49-F238E27FC236}">
              <a16:creationId xmlns:a16="http://schemas.microsoft.com/office/drawing/2014/main" id="{00000000-0008-0000-0C00-000037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19</xdr:row>
      <xdr:rowOff>0</xdr:rowOff>
    </xdr:from>
    <xdr:ext cx="323850" cy="190500"/>
    <xdr:pic>
      <xdr:nvPicPr>
        <xdr:cNvPr id="56" name="image22.jpg">
          <a:extLst>
            <a:ext uri="{FF2B5EF4-FFF2-40B4-BE49-F238E27FC236}">
              <a16:creationId xmlns:a16="http://schemas.microsoft.com/office/drawing/2014/main" id="{00000000-0008-0000-0C00-000038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20</xdr:row>
      <xdr:rowOff>0</xdr:rowOff>
    </xdr:from>
    <xdr:ext cx="200025" cy="200025"/>
    <xdr:pic>
      <xdr:nvPicPr>
        <xdr:cNvPr id="57" name="image35.jpg">
          <a:extLst>
            <a:ext uri="{FF2B5EF4-FFF2-40B4-BE49-F238E27FC236}">
              <a16:creationId xmlns:a16="http://schemas.microsoft.com/office/drawing/2014/main" id="{00000000-0008-0000-0C00-000039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20</xdr:row>
      <xdr:rowOff>0</xdr:rowOff>
    </xdr:from>
    <xdr:ext cx="323850" cy="190500"/>
    <xdr:pic>
      <xdr:nvPicPr>
        <xdr:cNvPr id="58" name="image31.jpg">
          <a:extLst>
            <a:ext uri="{FF2B5EF4-FFF2-40B4-BE49-F238E27FC236}">
              <a16:creationId xmlns:a16="http://schemas.microsoft.com/office/drawing/2014/main" id="{00000000-0008-0000-0C00-00003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21</xdr:row>
      <xdr:rowOff>0</xdr:rowOff>
    </xdr:from>
    <xdr:ext cx="200025" cy="200025"/>
    <xdr:pic>
      <xdr:nvPicPr>
        <xdr:cNvPr id="59" name="image27.jpg">
          <a:extLst>
            <a:ext uri="{FF2B5EF4-FFF2-40B4-BE49-F238E27FC236}">
              <a16:creationId xmlns:a16="http://schemas.microsoft.com/office/drawing/2014/main" id="{00000000-0008-0000-0C00-00003B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xdr:col>
      <xdr:colOff>0</xdr:colOff>
      <xdr:row>21</xdr:row>
      <xdr:rowOff>0</xdr:rowOff>
    </xdr:from>
    <xdr:ext cx="323850" cy="190500"/>
    <xdr:pic>
      <xdr:nvPicPr>
        <xdr:cNvPr id="60" name="image29.jpg">
          <a:extLst>
            <a:ext uri="{FF2B5EF4-FFF2-40B4-BE49-F238E27FC236}">
              <a16:creationId xmlns:a16="http://schemas.microsoft.com/office/drawing/2014/main" id="{00000000-0008-0000-0C00-00003C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22</xdr:row>
      <xdr:rowOff>0</xdr:rowOff>
    </xdr:from>
    <xdr:ext cx="200025" cy="200025"/>
    <xdr:pic>
      <xdr:nvPicPr>
        <xdr:cNvPr id="61" name="image35.jpg">
          <a:extLst>
            <a:ext uri="{FF2B5EF4-FFF2-40B4-BE49-F238E27FC236}">
              <a16:creationId xmlns:a16="http://schemas.microsoft.com/office/drawing/2014/main" id="{00000000-0008-0000-0C00-00003D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22</xdr:row>
      <xdr:rowOff>0</xdr:rowOff>
    </xdr:from>
    <xdr:ext cx="323850" cy="190500"/>
    <xdr:pic>
      <xdr:nvPicPr>
        <xdr:cNvPr id="62" name="image29.jpg">
          <a:extLst>
            <a:ext uri="{FF2B5EF4-FFF2-40B4-BE49-F238E27FC236}">
              <a16:creationId xmlns:a16="http://schemas.microsoft.com/office/drawing/2014/main" id="{00000000-0008-0000-0C00-00003E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23</xdr:row>
      <xdr:rowOff>0</xdr:rowOff>
    </xdr:from>
    <xdr:ext cx="200025" cy="200025"/>
    <xdr:pic>
      <xdr:nvPicPr>
        <xdr:cNvPr id="63" name="image35.jpg">
          <a:extLst>
            <a:ext uri="{FF2B5EF4-FFF2-40B4-BE49-F238E27FC236}">
              <a16:creationId xmlns:a16="http://schemas.microsoft.com/office/drawing/2014/main" id="{00000000-0008-0000-0C00-00003F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23</xdr:row>
      <xdr:rowOff>0</xdr:rowOff>
    </xdr:from>
    <xdr:ext cx="323850" cy="190500"/>
    <xdr:pic>
      <xdr:nvPicPr>
        <xdr:cNvPr id="64" name="image29.jpg">
          <a:extLst>
            <a:ext uri="{FF2B5EF4-FFF2-40B4-BE49-F238E27FC236}">
              <a16:creationId xmlns:a16="http://schemas.microsoft.com/office/drawing/2014/main" id="{00000000-0008-0000-0C00-000040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24</xdr:row>
      <xdr:rowOff>0</xdr:rowOff>
    </xdr:from>
    <xdr:ext cx="200025" cy="200025"/>
    <xdr:pic>
      <xdr:nvPicPr>
        <xdr:cNvPr id="65" name="image25.jpg">
          <a:extLst>
            <a:ext uri="{FF2B5EF4-FFF2-40B4-BE49-F238E27FC236}">
              <a16:creationId xmlns:a16="http://schemas.microsoft.com/office/drawing/2014/main" id="{00000000-0008-0000-0C00-00004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24</xdr:row>
      <xdr:rowOff>0</xdr:rowOff>
    </xdr:from>
    <xdr:ext cx="323850" cy="190500"/>
    <xdr:pic>
      <xdr:nvPicPr>
        <xdr:cNvPr id="66" name="image22.jpg">
          <a:extLst>
            <a:ext uri="{FF2B5EF4-FFF2-40B4-BE49-F238E27FC236}">
              <a16:creationId xmlns:a16="http://schemas.microsoft.com/office/drawing/2014/main" id="{00000000-0008-0000-0C00-000042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25</xdr:row>
      <xdr:rowOff>0</xdr:rowOff>
    </xdr:from>
    <xdr:ext cx="200025" cy="200025"/>
    <xdr:pic>
      <xdr:nvPicPr>
        <xdr:cNvPr id="67" name="image35.jpg">
          <a:extLst>
            <a:ext uri="{FF2B5EF4-FFF2-40B4-BE49-F238E27FC236}">
              <a16:creationId xmlns:a16="http://schemas.microsoft.com/office/drawing/2014/main" id="{00000000-0008-0000-0C00-00004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25</xdr:row>
      <xdr:rowOff>0</xdr:rowOff>
    </xdr:from>
    <xdr:ext cx="323850" cy="190500"/>
    <xdr:pic>
      <xdr:nvPicPr>
        <xdr:cNvPr id="68" name="image29.jpg">
          <a:extLst>
            <a:ext uri="{FF2B5EF4-FFF2-40B4-BE49-F238E27FC236}">
              <a16:creationId xmlns:a16="http://schemas.microsoft.com/office/drawing/2014/main" id="{00000000-0008-0000-0C00-00004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26</xdr:row>
      <xdr:rowOff>0</xdr:rowOff>
    </xdr:from>
    <xdr:ext cx="200025" cy="200025"/>
    <xdr:pic>
      <xdr:nvPicPr>
        <xdr:cNvPr id="69" name="image25.jpg">
          <a:extLst>
            <a:ext uri="{FF2B5EF4-FFF2-40B4-BE49-F238E27FC236}">
              <a16:creationId xmlns:a16="http://schemas.microsoft.com/office/drawing/2014/main" id="{00000000-0008-0000-0C00-000045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26</xdr:row>
      <xdr:rowOff>0</xdr:rowOff>
    </xdr:from>
    <xdr:ext cx="323850" cy="190500"/>
    <xdr:pic>
      <xdr:nvPicPr>
        <xdr:cNvPr id="70" name="image31.jpg">
          <a:extLst>
            <a:ext uri="{FF2B5EF4-FFF2-40B4-BE49-F238E27FC236}">
              <a16:creationId xmlns:a16="http://schemas.microsoft.com/office/drawing/2014/main" id="{00000000-0008-0000-0C00-000046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27</xdr:row>
      <xdr:rowOff>0</xdr:rowOff>
    </xdr:from>
    <xdr:ext cx="200025" cy="200025"/>
    <xdr:pic>
      <xdr:nvPicPr>
        <xdr:cNvPr id="71" name="image27.jpg">
          <a:extLst>
            <a:ext uri="{FF2B5EF4-FFF2-40B4-BE49-F238E27FC236}">
              <a16:creationId xmlns:a16="http://schemas.microsoft.com/office/drawing/2014/main" id="{00000000-0008-0000-0C00-000047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xdr:col>
      <xdr:colOff>0</xdr:colOff>
      <xdr:row>27</xdr:row>
      <xdr:rowOff>0</xdr:rowOff>
    </xdr:from>
    <xdr:ext cx="323850" cy="190500"/>
    <xdr:pic>
      <xdr:nvPicPr>
        <xdr:cNvPr id="72" name="image29.jpg">
          <a:extLst>
            <a:ext uri="{FF2B5EF4-FFF2-40B4-BE49-F238E27FC236}">
              <a16:creationId xmlns:a16="http://schemas.microsoft.com/office/drawing/2014/main" id="{00000000-0008-0000-0C00-000048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28</xdr:row>
      <xdr:rowOff>0</xdr:rowOff>
    </xdr:from>
    <xdr:ext cx="200025" cy="200025"/>
    <xdr:pic>
      <xdr:nvPicPr>
        <xdr:cNvPr id="73" name="image25.jpg">
          <a:extLst>
            <a:ext uri="{FF2B5EF4-FFF2-40B4-BE49-F238E27FC236}">
              <a16:creationId xmlns:a16="http://schemas.microsoft.com/office/drawing/2014/main" id="{00000000-0008-0000-0C00-000049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28</xdr:row>
      <xdr:rowOff>0</xdr:rowOff>
    </xdr:from>
    <xdr:ext cx="323850" cy="190500"/>
    <xdr:pic>
      <xdr:nvPicPr>
        <xdr:cNvPr id="74" name="image29.jpg">
          <a:extLst>
            <a:ext uri="{FF2B5EF4-FFF2-40B4-BE49-F238E27FC236}">
              <a16:creationId xmlns:a16="http://schemas.microsoft.com/office/drawing/2014/main" id="{00000000-0008-0000-0C00-00004A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29</xdr:row>
      <xdr:rowOff>0</xdr:rowOff>
    </xdr:from>
    <xdr:ext cx="200025" cy="200025"/>
    <xdr:pic>
      <xdr:nvPicPr>
        <xdr:cNvPr id="75" name="image35.jpg">
          <a:extLst>
            <a:ext uri="{FF2B5EF4-FFF2-40B4-BE49-F238E27FC236}">
              <a16:creationId xmlns:a16="http://schemas.microsoft.com/office/drawing/2014/main" id="{00000000-0008-0000-0C00-00004B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29</xdr:row>
      <xdr:rowOff>0</xdr:rowOff>
    </xdr:from>
    <xdr:ext cx="323850" cy="190500"/>
    <xdr:pic>
      <xdr:nvPicPr>
        <xdr:cNvPr id="76" name="image29.jpg">
          <a:extLst>
            <a:ext uri="{FF2B5EF4-FFF2-40B4-BE49-F238E27FC236}">
              <a16:creationId xmlns:a16="http://schemas.microsoft.com/office/drawing/2014/main" id="{00000000-0008-0000-0C00-00004C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30</xdr:row>
      <xdr:rowOff>0</xdr:rowOff>
    </xdr:from>
    <xdr:ext cx="200025" cy="200025"/>
    <xdr:pic>
      <xdr:nvPicPr>
        <xdr:cNvPr id="77" name="image25.jpg">
          <a:extLst>
            <a:ext uri="{FF2B5EF4-FFF2-40B4-BE49-F238E27FC236}">
              <a16:creationId xmlns:a16="http://schemas.microsoft.com/office/drawing/2014/main" id="{00000000-0008-0000-0C00-00004D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30</xdr:row>
      <xdr:rowOff>0</xdr:rowOff>
    </xdr:from>
    <xdr:ext cx="323850" cy="190500"/>
    <xdr:pic>
      <xdr:nvPicPr>
        <xdr:cNvPr id="78" name="image22.jpg">
          <a:extLst>
            <a:ext uri="{FF2B5EF4-FFF2-40B4-BE49-F238E27FC236}">
              <a16:creationId xmlns:a16="http://schemas.microsoft.com/office/drawing/2014/main" id="{00000000-0008-0000-0C00-00004E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31</xdr:row>
      <xdr:rowOff>0</xdr:rowOff>
    </xdr:from>
    <xdr:ext cx="200025" cy="200025"/>
    <xdr:pic>
      <xdr:nvPicPr>
        <xdr:cNvPr id="79" name="image25.jpg">
          <a:extLst>
            <a:ext uri="{FF2B5EF4-FFF2-40B4-BE49-F238E27FC236}">
              <a16:creationId xmlns:a16="http://schemas.microsoft.com/office/drawing/2014/main" id="{00000000-0008-0000-0C00-00004F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31</xdr:row>
      <xdr:rowOff>0</xdr:rowOff>
    </xdr:from>
    <xdr:ext cx="323850" cy="190500"/>
    <xdr:pic>
      <xdr:nvPicPr>
        <xdr:cNvPr id="80" name="image29.jpg">
          <a:extLst>
            <a:ext uri="{FF2B5EF4-FFF2-40B4-BE49-F238E27FC236}">
              <a16:creationId xmlns:a16="http://schemas.microsoft.com/office/drawing/2014/main" id="{00000000-0008-0000-0C00-000050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32</xdr:row>
      <xdr:rowOff>0</xdr:rowOff>
    </xdr:from>
    <xdr:ext cx="200025" cy="200025"/>
    <xdr:pic>
      <xdr:nvPicPr>
        <xdr:cNvPr id="81" name="image27.jpg">
          <a:extLst>
            <a:ext uri="{FF2B5EF4-FFF2-40B4-BE49-F238E27FC236}">
              <a16:creationId xmlns:a16="http://schemas.microsoft.com/office/drawing/2014/main" id="{00000000-0008-0000-0C00-000051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xdr:col>
      <xdr:colOff>0</xdr:colOff>
      <xdr:row>32</xdr:row>
      <xdr:rowOff>0</xdr:rowOff>
    </xdr:from>
    <xdr:ext cx="323850" cy="190500"/>
    <xdr:pic>
      <xdr:nvPicPr>
        <xdr:cNvPr id="82" name="image29.jpg">
          <a:extLst>
            <a:ext uri="{FF2B5EF4-FFF2-40B4-BE49-F238E27FC236}">
              <a16:creationId xmlns:a16="http://schemas.microsoft.com/office/drawing/2014/main" id="{00000000-0008-0000-0C00-000052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33</xdr:row>
      <xdr:rowOff>0</xdr:rowOff>
    </xdr:from>
    <xdr:ext cx="200025" cy="200025"/>
    <xdr:pic>
      <xdr:nvPicPr>
        <xdr:cNvPr id="83" name="image25.jpg">
          <a:extLst>
            <a:ext uri="{FF2B5EF4-FFF2-40B4-BE49-F238E27FC236}">
              <a16:creationId xmlns:a16="http://schemas.microsoft.com/office/drawing/2014/main" id="{00000000-0008-0000-0C00-000053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33</xdr:row>
      <xdr:rowOff>0</xdr:rowOff>
    </xdr:from>
    <xdr:ext cx="323850" cy="190500"/>
    <xdr:pic>
      <xdr:nvPicPr>
        <xdr:cNvPr id="84" name="image29.jpg">
          <a:extLst>
            <a:ext uri="{FF2B5EF4-FFF2-40B4-BE49-F238E27FC236}">
              <a16:creationId xmlns:a16="http://schemas.microsoft.com/office/drawing/2014/main" id="{00000000-0008-0000-0C00-00005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34</xdr:row>
      <xdr:rowOff>0</xdr:rowOff>
    </xdr:from>
    <xdr:ext cx="200025" cy="200025"/>
    <xdr:pic>
      <xdr:nvPicPr>
        <xdr:cNvPr id="85" name="image25.jpg">
          <a:extLst>
            <a:ext uri="{FF2B5EF4-FFF2-40B4-BE49-F238E27FC236}">
              <a16:creationId xmlns:a16="http://schemas.microsoft.com/office/drawing/2014/main" id="{00000000-0008-0000-0C00-000055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34</xdr:row>
      <xdr:rowOff>0</xdr:rowOff>
    </xdr:from>
    <xdr:ext cx="323850" cy="190500"/>
    <xdr:pic>
      <xdr:nvPicPr>
        <xdr:cNvPr id="86" name="image29.jpg">
          <a:extLst>
            <a:ext uri="{FF2B5EF4-FFF2-40B4-BE49-F238E27FC236}">
              <a16:creationId xmlns:a16="http://schemas.microsoft.com/office/drawing/2014/main" id="{00000000-0008-0000-0C00-000056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35</xdr:row>
      <xdr:rowOff>0</xdr:rowOff>
    </xdr:from>
    <xdr:ext cx="200025" cy="200025"/>
    <xdr:pic>
      <xdr:nvPicPr>
        <xdr:cNvPr id="87" name="image25.jpg">
          <a:extLst>
            <a:ext uri="{FF2B5EF4-FFF2-40B4-BE49-F238E27FC236}">
              <a16:creationId xmlns:a16="http://schemas.microsoft.com/office/drawing/2014/main" id="{00000000-0008-0000-0C00-000057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35</xdr:row>
      <xdr:rowOff>0</xdr:rowOff>
    </xdr:from>
    <xdr:ext cx="323850" cy="190500"/>
    <xdr:pic>
      <xdr:nvPicPr>
        <xdr:cNvPr id="88" name="image29.jpg">
          <a:extLst>
            <a:ext uri="{FF2B5EF4-FFF2-40B4-BE49-F238E27FC236}">
              <a16:creationId xmlns:a16="http://schemas.microsoft.com/office/drawing/2014/main" id="{00000000-0008-0000-0C00-000058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36</xdr:row>
      <xdr:rowOff>0</xdr:rowOff>
    </xdr:from>
    <xdr:ext cx="200025" cy="200025"/>
    <xdr:pic>
      <xdr:nvPicPr>
        <xdr:cNvPr id="89" name="image27.jpg">
          <a:extLst>
            <a:ext uri="{FF2B5EF4-FFF2-40B4-BE49-F238E27FC236}">
              <a16:creationId xmlns:a16="http://schemas.microsoft.com/office/drawing/2014/main" id="{00000000-0008-0000-0C00-000059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xdr:col>
      <xdr:colOff>0</xdr:colOff>
      <xdr:row>36</xdr:row>
      <xdr:rowOff>0</xdr:rowOff>
    </xdr:from>
    <xdr:ext cx="323850" cy="190500"/>
    <xdr:pic>
      <xdr:nvPicPr>
        <xdr:cNvPr id="90" name="image31.jpg">
          <a:extLst>
            <a:ext uri="{FF2B5EF4-FFF2-40B4-BE49-F238E27FC236}">
              <a16:creationId xmlns:a16="http://schemas.microsoft.com/office/drawing/2014/main" id="{00000000-0008-0000-0C00-00005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37</xdr:row>
      <xdr:rowOff>0</xdr:rowOff>
    </xdr:from>
    <xdr:ext cx="200025" cy="200025"/>
    <xdr:pic>
      <xdr:nvPicPr>
        <xdr:cNvPr id="91" name="image35.jpg">
          <a:extLst>
            <a:ext uri="{FF2B5EF4-FFF2-40B4-BE49-F238E27FC236}">
              <a16:creationId xmlns:a16="http://schemas.microsoft.com/office/drawing/2014/main" id="{00000000-0008-0000-0C00-00005B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xdr:col>
      <xdr:colOff>0</xdr:colOff>
      <xdr:row>37</xdr:row>
      <xdr:rowOff>0</xdr:rowOff>
    </xdr:from>
    <xdr:ext cx="323850" cy="190500"/>
    <xdr:pic>
      <xdr:nvPicPr>
        <xdr:cNvPr id="92" name="image31.jpg">
          <a:extLst>
            <a:ext uri="{FF2B5EF4-FFF2-40B4-BE49-F238E27FC236}">
              <a16:creationId xmlns:a16="http://schemas.microsoft.com/office/drawing/2014/main" id="{00000000-0008-0000-0C00-00005C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38</xdr:row>
      <xdr:rowOff>0</xdr:rowOff>
    </xdr:from>
    <xdr:ext cx="200025" cy="200025"/>
    <xdr:pic>
      <xdr:nvPicPr>
        <xdr:cNvPr id="93" name="image25.jpg">
          <a:extLst>
            <a:ext uri="{FF2B5EF4-FFF2-40B4-BE49-F238E27FC236}">
              <a16:creationId xmlns:a16="http://schemas.microsoft.com/office/drawing/2014/main" id="{00000000-0008-0000-0C00-00005D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38</xdr:row>
      <xdr:rowOff>0</xdr:rowOff>
    </xdr:from>
    <xdr:ext cx="323850" cy="190500"/>
    <xdr:pic>
      <xdr:nvPicPr>
        <xdr:cNvPr id="94" name="image31.jpg">
          <a:extLst>
            <a:ext uri="{FF2B5EF4-FFF2-40B4-BE49-F238E27FC236}">
              <a16:creationId xmlns:a16="http://schemas.microsoft.com/office/drawing/2014/main" id="{00000000-0008-0000-0C00-00005E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39</xdr:row>
      <xdr:rowOff>0</xdr:rowOff>
    </xdr:from>
    <xdr:ext cx="200025" cy="200025"/>
    <xdr:pic>
      <xdr:nvPicPr>
        <xdr:cNvPr id="95" name="image25.jpg">
          <a:extLst>
            <a:ext uri="{FF2B5EF4-FFF2-40B4-BE49-F238E27FC236}">
              <a16:creationId xmlns:a16="http://schemas.microsoft.com/office/drawing/2014/main" id="{00000000-0008-0000-0C00-00005F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39</xdr:row>
      <xdr:rowOff>0</xdr:rowOff>
    </xdr:from>
    <xdr:ext cx="323850" cy="190500"/>
    <xdr:pic>
      <xdr:nvPicPr>
        <xdr:cNvPr id="96" name="image31.jpg">
          <a:extLst>
            <a:ext uri="{FF2B5EF4-FFF2-40B4-BE49-F238E27FC236}">
              <a16:creationId xmlns:a16="http://schemas.microsoft.com/office/drawing/2014/main" id="{00000000-0008-0000-0C00-000060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40</xdr:row>
      <xdr:rowOff>0</xdr:rowOff>
    </xdr:from>
    <xdr:ext cx="200025" cy="200025"/>
    <xdr:pic>
      <xdr:nvPicPr>
        <xdr:cNvPr id="97" name="image25.jpg">
          <a:extLst>
            <a:ext uri="{FF2B5EF4-FFF2-40B4-BE49-F238E27FC236}">
              <a16:creationId xmlns:a16="http://schemas.microsoft.com/office/drawing/2014/main" id="{00000000-0008-0000-0C00-00006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40</xdr:row>
      <xdr:rowOff>0</xdr:rowOff>
    </xdr:from>
    <xdr:ext cx="323850" cy="190500"/>
    <xdr:pic>
      <xdr:nvPicPr>
        <xdr:cNvPr id="98" name="image31.jpg">
          <a:extLst>
            <a:ext uri="{FF2B5EF4-FFF2-40B4-BE49-F238E27FC236}">
              <a16:creationId xmlns:a16="http://schemas.microsoft.com/office/drawing/2014/main" id="{00000000-0008-0000-0C00-000062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41</xdr:row>
      <xdr:rowOff>0</xdr:rowOff>
    </xdr:from>
    <xdr:ext cx="200025" cy="200025"/>
    <xdr:pic>
      <xdr:nvPicPr>
        <xdr:cNvPr id="99" name="image25.jpg">
          <a:extLst>
            <a:ext uri="{FF2B5EF4-FFF2-40B4-BE49-F238E27FC236}">
              <a16:creationId xmlns:a16="http://schemas.microsoft.com/office/drawing/2014/main" id="{00000000-0008-0000-0C00-000063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41</xdr:row>
      <xdr:rowOff>0</xdr:rowOff>
    </xdr:from>
    <xdr:ext cx="323850" cy="190500"/>
    <xdr:pic>
      <xdr:nvPicPr>
        <xdr:cNvPr id="100" name="image31.jpg">
          <a:extLst>
            <a:ext uri="{FF2B5EF4-FFF2-40B4-BE49-F238E27FC236}">
              <a16:creationId xmlns:a16="http://schemas.microsoft.com/office/drawing/2014/main" id="{00000000-0008-0000-0C00-000064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42</xdr:row>
      <xdr:rowOff>0</xdr:rowOff>
    </xdr:from>
    <xdr:ext cx="200025" cy="200025"/>
    <xdr:pic>
      <xdr:nvPicPr>
        <xdr:cNvPr id="101" name="image25.jpg">
          <a:extLst>
            <a:ext uri="{FF2B5EF4-FFF2-40B4-BE49-F238E27FC236}">
              <a16:creationId xmlns:a16="http://schemas.microsoft.com/office/drawing/2014/main" id="{00000000-0008-0000-0C00-000065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42</xdr:row>
      <xdr:rowOff>0</xdr:rowOff>
    </xdr:from>
    <xdr:ext cx="323850" cy="190500"/>
    <xdr:pic>
      <xdr:nvPicPr>
        <xdr:cNvPr id="102" name="image31.jpg">
          <a:extLst>
            <a:ext uri="{FF2B5EF4-FFF2-40B4-BE49-F238E27FC236}">
              <a16:creationId xmlns:a16="http://schemas.microsoft.com/office/drawing/2014/main" id="{00000000-0008-0000-0C00-000066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43</xdr:row>
      <xdr:rowOff>0</xdr:rowOff>
    </xdr:from>
    <xdr:ext cx="200025" cy="200025"/>
    <xdr:pic>
      <xdr:nvPicPr>
        <xdr:cNvPr id="103" name="image25.jpg">
          <a:extLst>
            <a:ext uri="{FF2B5EF4-FFF2-40B4-BE49-F238E27FC236}">
              <a16:creationId xmlns:a16="http://schemas.microsoft.com/office/drawing/2014/main" id="{00000000-0008-0000-0C00-000067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xdr:col>
      <xdr:colOff>0</xdr:colOff>
      <xdr:row>43</xdr:row>
      <xdr:rowOff>0</xdr:rowOff>
    </xdr:from>
    <xdr:ext cx="323850" cy="190500"/>
    <xdr:pic>
      <xdr:nvPicPr>
        <xdr:cNvPr id="104" name="image31.jpg">
          <a:extLst>
            <a:ext uri="{FF2B5EF4-FFF2-40B4-BE49-F238E27FC236}">
              <a16:creationId xmlns:a16="http://schemas.microsoft.com/office/drawing/2014/main" id="{00000000-0008-0000-0C00-000068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49.jp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46.jpg">
          <a:extLst>
            <a:ext uri="{FF2B5EF4-FFF2-40B4-BE49-F238E27FC236}">
              <a16:creationId xmlns:a16="http://schemas.microsoft.com/office/drawing/2014/main" id="{00000000-0008-0000-0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33.jpg">
          <a:extLst>
            <a:ext uri="{FF2B5EF4-FFF2-40B4-BE49-F238E27FC236}">
              <a16:creationId xmlns:a16="http://schemas.microsoft.com/office/drawing/2014/main" id="{00000000-0008-0000-0D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52.jpg">
          <a:extLst>
            <a:ext uri="{FF2B5EF4-FFF2-40B4-BE49-F238E27FC236}">
              <a16:creationId xmlns:a16="http://schemas.microsoft.com/office/drawing/2014/main" id="{00000000-0008-0000-0D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39.jpg">
          <a:extLst>
            <a:ext uri="{FF2B5EF4-FFF2-40B4-BE49-F238E27FC236}">
              <a16:creationId xmlns:a16="http://schemas.microsoft.com/office/drawing/2014/main" id="{00000000-0008-0000-0D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36.jpg">
          <a:extLst>
            <a:ext uri="{FF2B5EF4-FFF2-40B4-BE49-F238E27FC236}">
              <a16:creationId xmlns:a16="http://schemas.microsoft.com/office/drawing/2014/main" id="{00000000-0008-0000-0D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42.jpg">
          <a:extLst>
            <a:ext uri="{FF2B5EF4-FFF2-40B4-BE49-F238E27FC236}">
              <a16:creationId xmlns:a16="http://schemas.microsoft.com/office/drawing/2014/main" id="{00000000-0008-0000-0D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34.jpg">
          <a:extLst>
            <a:ext uri="{FF2B5EF4-FFF2-40B4-BE49-F238E27FC236}">
              <a16:creationId xmlns:a16="http://schemas.microsoft.com/office/drawing/2014/main" id="{00000000-0008-0000-0D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78.jpg">
          <a:extLst>
            <a:ext uri="{FF2B5EF4-FFF2-40B4-BE49-F238E27FC236}">
              <a16:creationId xmlns:a16="http://schemas.microsoft.com/office/drawing/2014/main" id="{00000000-0008-0000-0D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71.jpg">
          <a:extLst>
            <a:ext uri="{FF2B5EF4-FFF2-40B4-BE49-F238E27FC236}">
              <a16:creationId xmlns:a16="http://schemas.microsoft.com/office/drawing/2014/main" id="{00000000-0008-0000-0D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37.jpg">
          <a:extLst>
            <a:ext uri="{FF2B5EF4-FFF2-40B4-BE49-F238E27FC236}">
              <a16:creationId xmlns:a16="http://schemas.microsoft.com/office/drawing/2014/main" id="{00000000-0008-0000-0D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49.jpg">
          <a:extLst>
            <a:ext uri="{FF2B5EF4-FFF2-40B4-BE49-F238E27FC236}">
              <a16:creationId xmlns:a16="http://schemas.microsoft.com/office/drawing/2014/main" id="{00000000-0008-0000-0D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73.jpg">
          <a:extLst>
            <a:ext uri="{FF2B5EF4-FFF2-40B4-BE49-F238E27FC236}">
              <a16:creationId xmlns:a16="http://schemas.microsoft.com/office/drawing/2014/main" id="{00000000-0008-0000-0D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45.jpg">
          <a:extLst>
            <a:ext uri="{FF2B5EF4-FFF2-40B4-BE49-F238E27FC236}">
              <a16:creationId xmlns:a16="http://schemas.microsoft.com/office/drawing/2014/main" id="{00000000-0008-0000-0D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54.jpg">
          <a:extLst>
            <a:ext uri="{FF2B5EF4-FFF2-40B4-BE49-F238E27FC236}">
              <a16:creationId xmlns:a16="http://schemas.microsoft.com/office/drawing/2014/main" id="{00000000-0008-0000-0D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7" name="image51.jpg">
          <a:extLst>
            <a:ext uri="{FF2B5EF4-FFF2-40B4-BE49-F238E27FC236}">
              <a16:creationId xmlns:a16="http://schemas.microsoft.com/office/drawing/2014/main" id="{00000000-0008-0000-0D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44.jpg">
          <a:extLst>
            <a:ext uri="{FF2B5EF4-FFF2-40B4-BE49-F238E27FC236}">
              <a16:creationId xmlns:a16="http://schemas.microsoft.com/office/drawing/2014/main" id="{00000000-0008-0000-0D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48.jpg">
          <a:extLst>
            <a:ext uri="{FF2B5EF4-FFF2-40B4-BE49-F238E27FC236}">
              <a16:creationId xmlns:a16="http://schemas.microsoft.com/office/drawing/2014/main" id="{00000000-0008-0000-0D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72.jpg">
          <a:extLst>
            <a:ext uri="{FF2B5EF4-FFF2-40B4-BE49-F238E27FC236}">
              <a16:creationId xmlns:a16="http://schemas.microsoft.com/office/drawing/2014/main" id="{00000000-0008-0000-0D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56.jpg">
          <a:extLst>
            <a:ext uri="{FF2B5EF4-FFF2-40B4-BE49-F238E27FC236}">
              <a16:creationId xmlns:a16="http://schemas.microsoft.com/office/drawing/2014/main" id="{00000000-0008-0000-0D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43.jpg">
          <a:extLst>
            <a:ext uri="{FF2B5EF4-FFF2-40B4-BE49-F238E27FC236}">
              <a16:creationId xmlns:a16="http://schemas.microsoft.com/office/drawing/2014/main" id="{00000000-0008-0000-0D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41.jpg">
          <a:extLst>
            <a:ext uri="{FF2B5EF4-FFF2-40B4-BE49-F238E27FC236}">
              <a16:creationId xmlns:a16="http://schemas.microsoft.com/office/drawing/2014/main" id="{00000000-0008-0000-0D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38.jpg">
          <a:extLst>
            <a:ext uri="{FF2B5EF4-FFF2-40B4-BE49-F238E27FC236}">
              <a16:creationId xmlns:a16="http://schemas.microsoft.com/office/drawing/2014/main" id="{00000000-0008-0000-0D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38.jpg">
          <a:extLst>
            <a:ext uri="{FF2B5EF4-FFF2-40B4-BE49-F238E27FC236}">
              <a16:creationId xmlns:a16="http://schemas.microsoft.com/office/drawing/2014/main" id="{00000000-0008-0000-0D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25</xdr:col>
      <xdr:colOff>0</xdr:colOff>
      <xdr:row>0</xdr:row>
      <xdr:rowOff>0</xdr:rowOff>
    </xdr:from>
    <xdr:ext cx="419100" cy="247650"/>
    <xdr:pic>
      <xdr:nvPicPr>
        <xdr:cNvPr id="26" name="image38.jpg">
          <a:extLst>
            <a:ext uri="{FF2B5EF4-FFF2-40B4-BE49-F238E27FC236}">
              <a16:creationId xmlns:a16="http://schemas.microsoft.com/office/drawing/2014/main" id="{00000000-0008-0000-0D00-00001A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26</xdr:col>
      <xdr:colOff>0</xdr:colOff>
      <xdr:row>0</xdr:row>
      <xdr:rowOff>0</xdr:rowOff>
    </xdr:from>
    <xdr:ext cx="419100" cy="247650"/>
    <xdr:pic>
      <xdr:nvPicPr>
        <xdr:cNvPr id="27" name="image40.jpg">
          <a:extLst>
            <a:ext uri="{FF2B5EF4-FFF2-40B4-BE49-F238E27FC236}">
              <a16:creationId xmlns:a16="http://schemas.microsoft.com/office/drawing/2014/main" id="{00000000-0008-0000-0D00-00001B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27</xdr:col>
      <xdr:colOff>0</xdr:colOff>
      <xdr:row>0</xdr:row>
      <xdr:rowOff>0</xdr:rowOff>
    </xdr:from>
    <xdr:ext cx="419100" cy="247650"/>
    <xdr:pic>
      <xdr:nvPicPr>
        <xdr:cNvPr id="28" name="image38.jpg">
          <a:extLst>
            <a:ext uri="{FF2B5EF4-FFF2-40B4-BE49-F238E27FC236}">
              <a16:creationId xmlns:a16="http://schemas.microsoft.com/office/drawing/2014/main" id="{00000000-0008-0000-0D00-00001C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62.jpg">
          <a:extLst>
            <a:ext uri="{FF2B5EF4-FFF2-40B4-BE49-F238E27FC236}">
              <a16:creationId xmlns:a16="http://schemas.microsoft.com/office/drawing/2014/main" id="{00000000-0008-0000-0E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50.jpg">
          <a:extLst>
            <a:ext uri="{FF2B5EF4-FFF2-40B4-BE49-F238E27FC236}">
              <a16:creationId xmlns:a16="http://schemas.microsoft.com/office/drawing/2014/main" id="{00000000-0008-0000-0E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58.jpg">
          <a:extLst>
            <a:ext uri="{FF2B5EF4-FFF2-40B4-BE49-F238E27FC236}">
              <a16:creationId xmlns:a16="http://schemas.microsoft.com/office/drawing/2014/main" id="{00000000-0008-0000-0E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53.jpg">
          <a:extLst>
            <a:ext uri="{FF2B5EF4-FFF2-40B4-BE49-F238E27FC236}">
              <a16:creationId xmlns:a16="http://schemas.microsoft.com/office/drawing/2014/main" id="{00000000-0008-0000-0E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60.jpg">
          <a:extLst>
            <a:ext uri="{FF2B5EF4-FFF2-40B4-BE49-F238E27FC236}">
              <a16:creationId xmlns:a16="http://schemas.microsoft.com/office/drawing/2014/main" id="{00000000-0008-0000-0E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59.jpg">
          <a:extLst>
            <a:ext uri="{FF2B5EF4-FFF2-40B4-BE49-F238E27FC236}">
              <a16:creationId xmlns:a16="http://schemas.microsoft.com/office/drawing/2014/main" id="{00000000-0008-0000-0E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63.jpg">
          <a:extLst>
            <a:ext uri="{FF2B5EF4-FFF2-40B4-BE49-F238E27FC236}">
              <a16:creationId xmlns:a16="http://schemas.microsoft.com/office/drawing/2014/main" id="{00000000-0008-0000-0E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47.jpg">
          <a:extLst>
            <a:ext uri="{FF2B5EF4-FFF2-40B4-BE49-F238E27FC236}">
              <a16:creationId xmlns:a16="http://schemas.microsoft.com/office/drawing/2014/main" id="{00000000-0008-0000-0E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67.jpg">
          <a:extLst>
            <a:ext uri="{FF2B5EF4-FFF2-40B4-BE49-F238E27FC236}">
              <a16:creationId xmlns:a16="http://schemas.microsoft.com/office/drawing/2014/main" id="{00000000-0008-0000-0E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66.jpg">
          <a:extLst>
            <a:ext uri="{FF2B5EF4-FFF2-40B4-BE49-F238E27FC236}">
              <a16:creationId xmlns:a16="http://schemas.microsoft.com/office/drawing/2014/main" id="{00000000-0008-0000-0E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57.jpg">
          <a:extLst>
            <a:ext uri="{FF2B5EF4-FFF2-40B4-BE49-F238E27FC236}">
              <a16:creationId xmlns:a16="http://schemas.microsoft.com/office/drawing/2014/main" id="{00000000-0008-0000-0E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62.jpg">
          <a:extLst>
            <a:ext uri="{FF2B5EF4-FFF2-40B4-BE49-F238E27FC236}">
              <a16:creationId xmlns:a16="http://schemas.microsoft.com/office/drawing/2014/main" id="{00000000-0008-0000-0E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64.jpg">
          <a:extLst>
            <a:ext uri="{FF2B5EF4-FFF2-40B4-BE49-F238E27FC236}">
              <a16:creationId xmlns:a16="http://schemas.microsoft.com/office/drawing/2014/main" id="{00000000-0008-0000-0E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74.jpg">
          <a:extLst>
            <a:ext uri="{FF2B5EF4-FFF2-40B4-BE49-F238E27FC236}">
              <a16:creationId xmlns:a16="http://schemas.microsoft.com/office/drawing/2014/main" id="{00000000-0008-0000-0E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75.jpg">
          <a:extLst>
            <a:ext uri="{FF2B5EF4-FFF2-40B4-BE49-F238E27FC236}">
              <a16:creationId xmlns:a16="http://schemas.microsoft.com/office/drawing/2014/main" id="{00000000-0008-0000-0E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55.jpg">
          <a:extLst>
            <a:ext uri="{FF2B5EF4-FFF2-40B4-BE49-F238E27FC236}">
              <a16:creationId xmlns:a16="http://schemas.microsoft.com/office/drawing/2014/main" id="{00000000-0008-0000-0E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65.jpg">
          <a:extLst>
            <a:ext uri="{FF2B5EF4-FFF2-40B4-BE49-F238E27FC236}">
              <a16:creationId xmlns:a16="http://schemas.microsoft.com/office/drawing/2014/main" id="{00000000-0008-0000-0E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94.jpg">
          <a:extLst>
            <a:ext uri="{FF2B5EF4-FFF2-40B4-BE49-F238E27FC236}">
              <a16:creationId xmlns:a16="http://schemas.microsoft.com/office/drawing/2014/main" id="{00000000-0008-0000-0E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68.jpg">
          <a:extLst>
            <a:ext uri="{FF2B5EF4-FFF2-40B4-BE49-F238E27FC236}">
              <a16:creationId xmlns:a16="http://schemas.microsoft.com/office/drawing/2014/main" id="{00000000-0008-0000-0E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95.jpg">
          <a:extLst>
            <a:ext uri="{FF2B5EF4-FFF2-40B4-BE49-F238E27FC236}">
              <a16:creationId xmlns:a16="http://schemas.microsoft.com/office/drawing/2014/main" id="{00000000-0008-0000-0E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8.jpg">
          <a:extLst>
            <a:ext uri="{FF2B5EF4-FFF2-40B4-BE49-F238E27FC236}">
              <a16:creationId xmlns:a16="http://schemas.microsoft.com/office/drawing/2014/main" id="{00000000-0008-0000-0E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86.jpg">
          <a:extLst>
            <a:ext uri="{FF2B5EF4-FFF2-40B4-BE49-F238E27FC236}">
              <a16:creationId xmlns:a16="http://schemas.microsoft.com/office/drawing/2014/main" id="{00000000-0008-0000-0E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61.jpg">
          <a:extLst>
            <a:ext uri="{FF2B5EF4-FFF2-40B4-BE49-F238E27FC236}">
              <a16:creationId xmlns:a16="http://schemas.microsoft.com/office/drawing/2014/main" id="{00000000-0008-0000-0E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86.jpg">
          <a:extLst>
            <a:ext uri="{FF2B5EF4-FFF2-40B4-BE49-F238E27FC236}">
              <a16:creationId xmlns:a16="http://schemas.microsoft.com/office/drawing/2014/main" id="{00000000-0008-0000-0E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82.jpg">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3.jpg">
          <a:extLst>
            <a:ext uri="{FF2B5EF4-FFF2-40B4-BE49-F238E27FC236}">
              <a16:creationId xmlns:a16="http://schemas.microsoft.com/office/drawing/2014/main" id="{00000000-0008-0000-0F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79.jpg">
          <a:extLst>
            <a:ext uri="{FF2B5EF4-FFF2-40B4-BE49-F238E27FC236}">
              <a16:creationId xmlns:a16="http://schemas.microsoft.com/office/drawing/2014/main" id="{00000000-0008-0000-0F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69.jpg">
          <a:extLst>
            <a:ext uri="{FF2B5EF4-FFF2-40B4-BE49-F238E27FC236}">
              <a16:creationId xmlns:a16="http://schemas.microsoft.com/office/drawing/2014/main" id="{00000000-0008-0000-0F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91.jpg">
          <a:extLst>
            <a:ext uri="{FF2B5EF4-FFF2-40B4-BE49-F238E27FC236}">
              <a16:creationId xmlns:a16="http://schemas.microsoft.com/office/drawing/2014/main" id="{00000000-0008-0000-0F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70.jpg">
          <a:extLst>
            <a:ext uri="{FF2B5EF4-FFF2-40B4-BE49-F238E27FC236}">
              <a16:creationId xmlns:a16="http://schemas.microsoft.com/office/drawing/2014/main" id="{00000000-0008-0000-0F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92.jpg">
          <a:extLst>
            <a:ext uri="{FF2B5EF4-FFF2-40B4-BE49-F238E27FC236}">
              <a16:creationId xmlns:a16="http://schemas.microsoft.com/office/drawing/2014/main" id="{00000000-0008-0000-0F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08.jpg">
          <a:extLst>
            <a:ext uri="{FF2B5EF4-FFF2-40B4-BE49-F238E27FC236}">
              <a16:creationId xmlns:a16="http://schemas.microsoft.com/office/drawing/2014/main" id="{00000000-0008-0000-0F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80.jpg">
          <a:extLst>
            <a:ext uri="{FF2B5EF4-FFF2-40B4-BE49-F238E27FC236}">
              <a16:creationId xmlns:a16="http://schemas.microsoft.com/office/drawing/2014/main" id="{00000000-0008-0000-0F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90.jpg">
          <a:extLst>
            <a:ext uri="{FF2B5EF4-FFF2-40B4-BE49-F238E27FC236}">
              <a16:creationId xmlns:a16="http://schemas.microsoft.com/office/drawing/2014/main" id="{00000000-0008-0000-0F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76.jpg">
          <a:extLst>
            <a:ext uri="{FF2B5EF4-FFF2-40B4-BE49-F238E27FC236}">
              <a16:creationId xmlns:a16="http://schemas.microsoft.com/office/drawing/2014/main" id="{00000000-0008-0000-0F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82.jpg">
          <a:extLst>
            <a:ext uri="{FF2B5EF4-FFF2-40B4-BE49-F238E27FC236}">
              <a16:creationId xmlns:a16="http://schemas.microsoft.com/office/drawing/2014/main" id="{00000000-0008-0000-0F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87.jpg">
          <a:extLst>
            <a:ext uri="{FF2B5EF4-FFF2-40B4-BE49-F238E27FC236}">
              <a16:creationId xmlns:a16="http://schemas.microsoft.com/office/drawing/2014/main" id="{00000000-0008-0000-0F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89.jpg">
          <a:extLst>
            <a:ext uri="{FF2B5EF4-FFF2-40B4-BE49-F238E27FC236}">
              <a16:creationId xmlns:a16="http://schemas.microsoft.com/office/drawing/2014/main" id="{00000000-0008-0000-0F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104.jpg">
          <a:extLst>
            <a:ext uri="{FF2B5EF4-FFF2-40B4-BE49-F238E27FC236}">
              <a16:creationId xmlns:a16="http://schemas.microsoft.com/office/drawing/2014/main" id="{00000000-0008-0000-0F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99.jpg">
          <a:extLst>
            <a:ext uri="{FF2B5EF4-FFF2-40B4-BE49-F238E27FC236}">
              <a16:creationId xmlns:a16="http://schemas.microsoft.com/office/drawing/2014/main" id="{00000000-0008-0000-0F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09.jpg">
          <a:extLst>
            <a:ext uri="{FF2B5EF4-FFF2-40B4-BE49-F238E27FC236}">
              <a16:creationId xmlns:a16="http://schemas.microsoft.com/office/drawing/2014/main" id="{00000000-0008-0000-0F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77.jpg">
          <a:extLst>
            <a:ext uri="{FF2B5EF4-FFF2-40B4-BE49-F238E27FC236}">
              <a16:creationId xmlns:a16="http://schemas.microsoft.com/office/drawing/2014/main" id="{00000000-0008-0000-0F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84.jpg">
          <a:extLst>
            <a:ext uri="{FF2B5EF4-FFF2-40B4-BE49-F238E27FC236}">
              <a16:creationId xmlns:a16="http://schemas.microsoft.com/office/drawing/2014/main" id="{00000000-0008-0000-0F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81.jpg">
          <a:extLst>
            <a:ext uri="{FF2B5EF4-FFF2-40B4-BE49-F238E27FC236}">
              <a16:creationId xmlns:a16="http://schemas.microsoft.com/office/drawing/2014/main" id="{00000000-0008-0000-0F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05.jpg">
          <a:extLst>
            <a:ext uri="{FF2B5EF4-FFF2-40B4-BE49-F238E27FC236}">
              <a16:creationId xmlns:a16="http://schemas.microsoft.com/office/drawing/2014/main" id="{00000000-0008-0000-0F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98.jpg">
          <a:extLst>
            <a:ext uri="{FF2B5EF4-FFF2-40B4-BE49-F238E27FC236}">
              <a16:creationId xmlns:a16="http://schemas.microsoft.com/office/drawing/2014/main" id="{00000000-0008-0000-0F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11.jpg">
          <a:extLst>
            <a:ext uri="{FF2B5EF4-FFF2-40B4-BE49-F238E27FC236}">
              <a16:creationId xmlns:a16="http://schemas.microsoft.com/office/drawing/2014/main" id="{00000000-0008-0000-0F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98.jpg">
          <a:extLst>
            <a:ext uri="{FF2B5EF4-FFF2-40B4-BE49-F238E27FC236}">
              <a16:creationId xmlns:a16="http://schemas.microsoft.com/office/drawing/2014/main" id="{00000000-0008-0000-0F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1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1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1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11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1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1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1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1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1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1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1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1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1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2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2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2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2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97.jpg">
          <a:extLst>
            <a:ext uri="{FF2B5EF4-FFF2-40B4-BE49-F238E27FC236}">
              <a16:creationId xmlns:a16="http://schemas.microsoft.com/office/drawing/2014/main" id="{00000000-0008-0000-12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2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2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2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2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2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2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2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2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2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3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3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97.jpg">
          <a:extLst>
            <a:ext uri="{FF2B5EF4-FFF2-40B4-BE49-F238E27FC236}">
              <a16:creationId xmlns:a16="http://schemas.microsoft.com/office/drawing/2014/main" id="{00000000-0008-0000-13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3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3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3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3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3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3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3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3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3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4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4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4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4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4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4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4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4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4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97.jpg">
          <a:extLst>
            <a:ext uri="{FF2B5EF4-FFF2-40B4-BE49-F238E27FC236}">
              <a16:creationId xmlns:a16="http://schemas.microsoft.com/office/drawing/2014/main" id="{00000000-0008-0000-14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4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4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4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4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4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4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4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4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4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5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5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5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5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5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5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5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5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5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15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5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5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5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5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5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5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5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5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5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2.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12.jp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24.jp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7.jp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20.jp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jp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13.jp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4.jp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11.jp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7.jp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4.jp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2.jp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3.jpg">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38150" cy="266700"/>
    <xdr:pic>
      <xdr:nvPicPr>
        <xdr:cNvPr id="15" name="image16.jpg">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jpg">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7" name="image6.jpg">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23.jpg">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8.jpg">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8.jpg">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5.jpg">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0.jpg">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9.jpg">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38150" cy="266700"/>
    <xdr:pic>
      <xdr:nvPicPr>
        <xdr:cNvPr id="24" name="image5.jpg">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5.jpg">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25</xdr:col>
      <xdr:colOff>0</xdr:colOff>
      <xdr:row>0</xdr:row>
      <xdr:rowOff>0</xdr:rowOff>
    </xdr:from>
    <xdr:ext cx="419100" cy="247650"/>
    <xdr:pic>
      <xdr:nvPicPr>
        <xdr:cNvPr id="26" name="image21.jpg">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26</xdr:col>
      <xdr:colOff>0</xdr:colOff>
      <xdr:row>0</xdr:row>
      <xdr:rowOff>0</xdr:rowOff>
    </xdr:from>
    <xdr:ext cx="419100" cy="247650"/>
    <xdr:pic>
      <xdr:nvPicPr>
        <xdr:cNvPr id="27" name="image5.jpg">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6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6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6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6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6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6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6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6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6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6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6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16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6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6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6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6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6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6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6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6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6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7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7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7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7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7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7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7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7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7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7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7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97.jpg">
          <a:extLst>
            <a:ext uri="{FF2B5EF4-FFF2-40B4-BE49-F238E27FC236}">
              <a16:creationId xmlns:a16="http://schemas.microsoft.com/office/drawing/2014/main" id="{00000000-0008-0000-17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7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7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7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7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7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7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7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7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7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8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8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8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8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8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8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8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8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8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8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8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8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18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8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8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8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8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8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8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8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8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8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9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9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9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9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9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9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9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9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9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9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9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9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19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9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9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9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9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9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9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9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9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9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A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A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A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A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A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A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A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A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A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A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A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A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1A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A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A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A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A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A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A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A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A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A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B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B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B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B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B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B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1B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B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B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B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B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B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B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B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B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B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26.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C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C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C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C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C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C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C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C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C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C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C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C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C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1C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C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C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C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C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C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C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C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C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C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27.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D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D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D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D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D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D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D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D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D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D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D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D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1D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D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D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D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D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D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D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D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D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D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28.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E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E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E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E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E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E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E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E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E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E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E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E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E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E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1E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E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E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E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E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E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E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E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E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E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29.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1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1F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1F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1F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1F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1F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1F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1F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1F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1F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1F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1F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1F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1F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97.jpg">
          <a:extLst>
            <a:ext uri="{FF2B5EF4-FFF2-40B4-BE49-F238E27FC236}">
              <a16:creationId xmlns:a16="http://schemas.microsoft.com/office/drawing/2014/main" id="{00000000-0008-0000-1F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1F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1F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1F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1F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1F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1F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1F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1F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1F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2.jp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12.jp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24.jp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7.jpg">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20.jpg">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jpg">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13.jpg">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4.jpg">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11.jpg">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38150" cy="266700"/>
    <xdr:pic>
      <xdr:nvPicPr>
        <xdr:cNvPr id="11" name="image7.jpg">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4.jpg">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2.jpg">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3.jpg">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38150" cy="266700"/>
    <xdr:pic>
      <xdr:nvPicPr>
        <xdr:cNvPr id="15" name="image16.jpg">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jpg">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7" name="image6.jpg">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23.jpg">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8.jpg">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8.jpg">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5.jpg">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0.jpg">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9.jpg">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5.jpg">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5.jpg">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25</xdr:col>
      <xdr:colOff>0</xdr:colOff>
      <xdr:row>0</xdr:row>
      <xdr:rowOff>0</xdr:rowOff>
    </xdr:from>
    <xdr:ext cx="419100" cy="247650"/>
    <xdr:pic>
      <xdr:nvPicPr>
        <xdr:cNvPr id="26" name="image21.jpg">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26</xdr:col>
      <xdr:colOff>0</xdr:colOff>
      <xdr:row>0</xdr:row>
      <xdr:rowOff>0</xdr:rowOff>
    </xdr:from>
    <xdr:ext cx="419100" cy="247650"/>
    <xdr:pic>
      <xdr:nvPicPr>
        <xdr:cNvPr id="27" name="image5.jpg">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wsDr>
</file>

<file path=xl/drawings/drawing30.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2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2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2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2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2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2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2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2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2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20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20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2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20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20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97.jpg">
          <a:extLst>
            <a:ext uri="{FF2B5EF4-FFF2-40B4-BE49-F238E27FC236}">
              <a16:creationId xmlns:a16="http://schemas.microsoft.com/office/drawing/2014/main" id="{00000000-0008-0000-20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20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20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20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20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20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20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20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20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20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31.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2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2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2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2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2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2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2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2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2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2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21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2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21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21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97.jpg">
          <a:extLst>
            <a:ext uri="{FF2B5EF4-FFF2-40B4-BE49-F238E27FC236}">
              <a16:creationId xmlns:a16="http://schemas.microsoft.com/office/drawing/2014/main" id="{00000000-0008-0000-21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21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21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21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21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21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21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21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21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21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32.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2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2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2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2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2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2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2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2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2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2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22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22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22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22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22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22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22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22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22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22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22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22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22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22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33.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2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2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2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2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2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2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2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2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2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2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2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2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23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23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97.jpg">
          <a:extLst>
            <a:ext uri="{FF2B5EF4-FFF2-40B4-BE49-F238E27FC236}">
              <a16:creationId xmlns:a16="http://schemas.microsoft.com/office/drawing/2014/main" id="{00000000-0008-0000-23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23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23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23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23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23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23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23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23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23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34.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2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2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2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2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24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24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24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24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24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24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24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2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24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24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97.jpg">
          <a:extLst>
            <a:ext uri="{FF2B5EF4-FFF2-40B4-BE49-F238E27FC236}">
              <a16:creationId xmlns:a16="http://schemas.microsoft.com/office/drawing/2014/main" id="{00000000-0008-0000-24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24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24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24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24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24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24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24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24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24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35.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2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2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2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2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25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25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25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25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25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25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25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2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25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25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25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25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25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25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25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25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25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25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25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25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36.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06.jpg">
          <a:extLst>
            <a:ext uri="{FF2B5EF4-FFF2-40B4-BE49-F238E27FC236}">
              <a16:creationId xmlns:a16="http://schemas.microsoft.com/office/drawing/2014/main" id="{00000000-0008-0000-2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85.jpg">
          <a:extLst>
            <a:ext uri="{FF2B5EF4-FFF2-40B4-BE49-F238E27FC236}">
              <a16:creationId xmlns:a16="http://schemas.microsoft.com/office/drawing/2014/main" id="{00000000-0008-0000-2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101.jpg">
          <a:extLst>
            <a:ext uri="{FF2B5EF4-FFF2-40B4-BE49-F238E27FC236}">
              <a16:creationId xmlns:a16="http://schemas.microsoft.com/office/drawing/2014/main" id="{00000000-0008-0000-2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03.jpg">
          <a:extLst>
            <a:ext uri="{FF2B5EF4-FFF2-40B4-BE49-F238E27FC236}">
              <a16:creationId xmlns:a16="http://schemas.microsoft.com/office/drawing/2014/main" id="{00000000-0008-0000-26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100.jpg">
          <a:extLst>
            <a:ext uri="{FF2B5EF4-FFF2-40B4-BE49-F238E27FC236}">
              <a16:creationId xmlns:a16="http://schemas.microsoft.com/office/drawing/2014/main" id="{00000000-0008-0000-26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20.jpg">
          <a:extLst>
            <a:ext uri="{FF2B5EF4-FFF2-40B4-BE49-F238E27FC236}">
              <a16:creationId xmlns:a16="http://schemas.microsoft.com/office/drawing/2014/main" id="{00000000-0008-0000-26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88.jpg">
          <a:extLst>
            <a:ext uri="{FF2B5EF4-FFF2-40B4-BE49-F238E27FC236}">
              <a16:creationId xmlns:a16="http://schemas.microsoft.com/office/drawing/2014/main" id="{00000000-0008-0000-26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115.jpg">
          <a:extLst>
            <a:ext uri="{FF2B5EF4-FFF2-40B4-BE49-F238E27FC236}">
              <a16:creationId xmlns:a16="http://schemas.microsoft.com/office/drawing/2014/main" id="{00000000-0008-0000-26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93.jpg">
          <a:extLst>
            <a:ext uri="{FF2B5EF4-FFF2-40B4-BE49-F238E27FC236}">
              <a16:creationId xmlns:a16="http://schemas.microsoft.com/office/drawing/2014/main" id="{00000000-0008-0000-26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02.jpg">
          <a:extLst>
            <a:ext uri="{FF2B5EF4-FFF2-40B4-BE49-F238E27FC236}">
              <a16:creationId xmlns:a16="http://schemas.microsoft.com/office/drawing/2014/main" id="{00000000-0008-0000-26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07.jpg">
          <a:extLst>
            <a:ext uri="{FF2B5EF4-FFF2-40B4-BE49-F238E27FC236}">
              <a16:creationId xmlns:a16="http://schemas.microsoft.com/office/drawing/2014/main" id="{00000000-0008-0000-26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106.jpg">
          <a:extLst>
            <a:ext uri="{FF2B5EF4-FFF2-40B4-BE49-F238E27FC236}">
              <a16:creationId xmlns:a16="http://schemas.microsoft.com/office/drawing/2014/main" id="{00000000-0008-0000-26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96.jpg">
          <a:extLst>
            <a:ext uri="{FF2B5EF4-FFF2-40B4-BE49-F238E27FC236}">
              <a16:creationId xmlns:a16="http://schemas.microsoft.com/office/drawing/2014/main" id="{00000000-0008-0000-26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10.jpg">
          <a:extLst>
            <a:ext uri="{FF2B5EF4-FFF2-40B4-BE49-F238E27FC236}">
              <a16:creationId xmlns:a16="http://schemas.microsoft.com/office/drawing/2014/main" id="{00000000-0008-0000-26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7.jpg">
          <a:extLst>
            <a:ext uri="{FF2B5EF4-FFF2-40B4-BE49-F238E27FC236}">
              <a16:creationId xmlns:a16="http://schemas.microsoft.com/office/drawing/2014/main" id="{00000000-0008-0000-26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17" name="image117.jpg">
          <a:extLst>
            <a:ext uri="{FF2B5EF4-FFF2-40B4-BE49-F238E27FC236}">
              <a16:creationId xmlns:a16="http://schemas.microsoft.com/office/drawing/2014/main" id="{00000000-0008-0000-26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114.jpg">
          <a:extLst>
            <a:ext uri="{FF2B5EF4-FFF2-40B4-BE49-F238E27FC236}">
              <a16:creationId xmlns:a16="http://schemas.microsoft.com/office/drawing/2014/main" id="{00000000-0008-0000-26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12.jpg">
          <a:extLst>
            <a:ext uri="{FF2B5EF4-FFF2-40B4-BE49-F238E27FC236}">
              <a16:creationId xmlns:a16="http://schemas.microsoft.com/office/drawing/2014/main" id="{00000000-0008-0000-26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19.jpg">
          <a:extLst>
            <a:ext uri="{FF2B5EF4-FFF2-40B4-BE49-F238E27FC236}">
              <a16:creationId xmlns:a16="http://schemas.microsoft.com/office/drawing/2014/main" id="{00000000-0008-0000-26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22.jpg">
          <a:extLst>
            <a:ext uri="{FF2B5EF4-FFF2-40B4-BE49-F238E27FC236}">
              <a16:creationId xmlns:a16="http://schemas.microsoft.com/office/drawing/2014/main" id="{00000000-0008-0000-26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13.jpg">
          <a:extLst>
            <a:ext uri="{FF2B5EF4-FFF2-40B4-BE49-F238E27FC236}">
              <a16:creationId xmlns:a16="http://schemas.microsoft.com/office/drawing/2014/main" id="{00000000-0008-0000-26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16.jpg">
          <a:extLst>
            <a:ext uri="{FF2B5EF4-FFF2-40B4-BE49-F238E27FC236}">
              <a16:creationId xmlns:a16="http://schemas.microsoft.com/office/drawing/2014/main" id="{00000000-0008-0000-26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21.jpg">
          <a:extLst>
            <a:ext uri="{FF2B5EF4-FFF2-40B4-BE49-F238E27FC236}">
              <a16:creationId xmlns:a16="http://schemas.microsoft.com/office/drawing/2014/main" id="{00000000-0008-0000-26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116.jpg">
          <a:extLst>
            <a:ext uri="{FF2B5EF4-FFF2-40B4-BE49-F238E27FC236}">
              <a16:creationId xmlns:a16="http://schemas.microsoft.com/office/drawing/2014/main" id="{00000000-0008-0000-26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wsDr>
</file>

<file path=xl/drawings/drawing37.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123.jpg">
          <a:extLst>
            <a:ext uri="{FF2B5EF4-FFF2-40B4-BE49-F238E27FC236}">
              <a16:creationId xmlns:a16="http://schemas.microsoft.com/office/drawing/2014/main" id="{00000000-0008-0000-2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47650"/>
    <xdr:pic>
      <xdr:nvPicPr>
        <xdr:cNvPr id="3" name="image130.jpg">
          <a:extLst>
            <a:ext uri="{FF2B5EF4-FFF2-40B4-BE49-F238E27FC236}">
              <a16:creationId xmlns:a16="http://schemas.microsoft.com/office/drawing/2014/main" id="{00000000-0008-0000-2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47650"/>
    <xdr:pic>
      <xdr:nvPicPr>
        <xdr:cNvPr id="4" name="image130.jpg">
          <a:extLst>
            <a:ext uri="{FF2B5EF4-FFF2-40B4-BE49-F238E27FC236}">
              <a16:creationId xmlns:a16="http://schemas.microsoft.com/office/drawing/2014/main" id="{00000000-0008-0000-28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41.jpg">
          <a:extLst>
            <a:ext uri="{FF2B5EF4-FFF2-40B4-BE49-F238E27FC236}">
              <a16:creationId xmlns:a16="http://schemas.microsoft.com/office/drawing/2014/main" id="{00000000-0008-0000-28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57175"/>
    <xdr:pic>
      <xdr:nvPicPr>
        <xdr:cNvPr id="6" name="image136.jpg">
          <a:extLst>
            <a:ext uri="{FF2B5EF4-FFF2-40B4-BE49-F238E27FC236}">
              <a16:creationId xmlns:a16="http://schemas.microsoft.com/office/drawing/2014/main" id="{00000000-0008-0000-28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42.jpg">
          <a:extLst>
            <a:ext uri="{FF2B5EF4-FFF2-40B4-BE49-F238E27FC236}">
              <a16:creationId xmlns:a16="http://schemas.microsoft.com/office/drawing/2014/main" id="{00000000-0008-0000-28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127.jpg">
          <a:extLst>
            <a:ext uri="{FF2B5EF4-FFF2-40B4-BE49-F238E27FC236}">
              <a16:creationId xmlns:a16="http://schemas.microsoft.com/office/drawing/2014/main" id="{00000000-0008-0000-28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57175"/>
    <xdr:pic>
      <xdr:nvPicPr>
        <xdr:cNvPr id="9" name="image134.jpg">
          <a:extLst>
            <a:ext uri="{FF2B5EF4-FFF2-40B4-BE49-F238E27FC236}">
              <a16:creationId xmlns:a16="http://schemas.microsoft.com/office/drawing/2014/main" id="{00000000-0008-0000-28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124.jpg">
          <a:extLst>
            <a:ext uri="{FF2B5EF4-FFF2-40B4-BE49-F238E27FC236}">
              <a16:creationId xmlns:a16="http://schemas.microsoft.com/office/drawing/2014/main" id="{00000000-0008-0000-28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145.jpg">
          <a:extLst>
            <a:ext uri="{FF2B5EF4-FFF2-40B4-BE49-F238E27FC236}">
              <a16:creationId xmlns:a16="http://schemas.microsoft.com/office/drawing/2014/main" id="{00000000-0008-0000-28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47.jpg">
          <a:extLst>
            <a:ext uri="{FF2B5EF4-FFF2-40B4-BE49-F238E27FC236}">
              <a16:creationId xmlns:a16="http://schemas.microsoft.com/office/drawing/2014/main" id="{00000000-0008-0000-28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57175"/>
    <xdr:pic>
      <xdr:nvPicPr>
        <xdr:cNvPr id="13" name="image132.jpg">
          <a:extLst>
            <a:ext uri="{FF2B5EF4-FFF2-40B4-BE49-F238E27FC236}">
              <a16:creationId xmlns:a16="http://schemas.microsoft.com/office/drawing/2014/main" id="{00000000-0008-0000-28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57175"/>
    <xdr:pic>
      <xdr:nvPicPr>
        <xdr:cNvPr id="14" name="image165.jpg">
          <a:extLst>
            <a:ext uri="{FF2B5EF4-FFF2-40B4-BE49-F238E27FC236}">
              <a16:creationId xmlns:a16="http://schemas.microsoft.com/office/drawing/2014/main" id="{00000000-0008-0000-28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57175"/>
    <xdr:pic>
      <xdr:nvPicPr>
        <xdr:cNvPr id="15" name="image135.jpg">
          <a:extLst>
            <a:ext uri="{FF2B5EF4-FFF2-40B4-BE49-F238E27FC236}">
              <a16:creationId xmlns:a16="http://schemas.microsoft.com/office/drawing/2014/main" id="{00000000-0008-0000-28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123.jpg">
          <a:extLst>
            <a:ext uri="{FF2B5EF4-FFF2-40B4-BE49-F238E27FC236}">
              <a16:creationId xmlns:a16="http://schemas.microsoft.com/office/drawing/2014/main" id="{00000000-0008-0000-28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28625" cy="266700"/>
    <xdr:pic>
      <xdr:nvPicPr>
        <xdr:cNvPr id="17" name="image156.jpg">
          <a:extLst>
            <a:ext uri="{FF2B5EF4-FFF2-40B4-BE49-F238E27FC236}">
              <a16:creationId xmlns:a16="http://schemas.microsoft.com/office/drawing/2014/main" id="{00000000-0008-0000-2800-000011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wsDr>
</file>

<file path=xl/drawings/drawing38.xml><?xml version="1.0" encoding="utf-8"?>
<xdr:wsDr xmlns:xdr="http://schemas.openxmlformats.org/drawingml/2006/spreadsheetDrawing" xmlns:a="http://schemas.openxmlformats.org/drawingml/2006/main">
  <xdr:oneCellAnchor>
    <xdr:from>
      <xdr:col>3</xdr:col>
      <xdr:colOff>0</xdr:colOff>
      <xdr:row>0</xdr:row>
      <xdr:rowOff>0</xdr:rowOff>
    </xdr:from>
    <xdr:ext cx="428625" cy="266700"/>
    <xdr:pic>
      <xdr:nvPicPr>
        <xdr:cNvPr id="2" name="image126.jpg">
          <a:extLst>
            <a:ext uri="{FF2B5EF4-FFF2-40B4-BE49-F238E27FC236}">
              <a16:creationId xmlns:a16="http://schemas.microsoft.com/office/drawing/2014/main" id="{00000000-0008-0000-2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3" name="image129.jpg">
          <a:extLst>
            <a:ext uri="{FF2B5EF4-FFF2-40B4-BE49-F238E27FC236}">
              <a16:creationId xmlns:a16="http://schemas.microsoft.com/office/drawing/2014/main" id="{00000000-0008-0000-2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4" name="image129.jpg">
          <a:extLst>
            <a:ext uri="{FF2B5EF4-FFF2-40B4-BE49-F238E27FC236}">
              <a16:creationId xmlns:a16="http://schemas.microsoft.com/office/drawing/2014/main" id="{00000000-0008-0000-29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47650"/>
    <xdr:pic>
      <xdr:nvPicPr>
        <xdr:cNvPr id="5" name="image143.jpg">
          <a:extLst>
            <a:ext uri="{FF2B5EF4-FFF2-40B4-BE49-F238E27FC236}">
              <a16:creationId xmlns:a16="http://schemas.microsoft.com/office/drawing/2014/main" id="{00000000-0008-0000-29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6" name="image137.jpg">
          <a:extLst>
            <a:ext uri="{FF2B5EF4-FFF2-40B4-BE49-F238E27FC236}">
              <a16:creationId xmlns:a16="http://schemas.microsoft.com/office/drawing/2014/main" id="{00000000-0008-0000-29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57175"/>
    <xdr:pic>
      <xdr:nvPicPr>
        <xdr:cNvPr id="7" name="image139.jpg">
          <a:extLst>
            <a:ext uri="{FF2B5EF4-FFF2-40B4-BE49-F238E27FC236}">
              <a16:creationId xmlns:a16="http://schemas.microsoft.com/office/drawing/2014/main" id="{00000000-0008-0000-29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57175"/>
    <xdr:pic>
      <xdr:nvPicPr>
        <xdr:cNvPr id="8" name="image128.jpg">
          <a:extLst>
            <a:ext uri="{FF2B5EF4-FFF2-40B4-BE49-F238E27FC236}">
              <a16:creationId xmlns:a16="http://schemas.microsoft.com/office/drawing/2014/main" id="{00000000-0008-0000-29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57175"/>
    <xdr:pic>
      <xdr:nvPicPr>
        <xdr:cNvPr id="9" name="image179.jpg">
          <a:extLst>
            <a:ext uri="{FF2B5EF4-FFF2-40B4-BE49-F238E27FC236}">
              <a16:creationId xmlns:a16="http://schemas.microsoft.com/office/drawing/2014/main" id="{00000000-0008-0000-29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47650"/>
    <xdr:pic>
      <xdr:nvPicPr>
        <xdr:cNvPr id="10" name="image125.jpg">
          <a:extLst>
            <a:ext uri="{FF2B5EF4-FFF2-40B4-BE49-F238E27FC236}">
              <a16:creationId xmlns:a16="http://schemas.microsoft.com/office/drawing/2014/main" id="{00000000-0008-0000-29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47650"/>
    <xdr:pic>
      <xdr:nvPicPr>
        <xdr:cNvPr id="11" name="image149.jpg">
          <a:extLst>
            <a:ext uri="{FF2B5EF4-FFF2-40B4-BE49-F238E27FC236}">
              <a16:creationId xmlns:a16="http://schemas.microsoft.com/office/drawing/2014/main" id="{00000000-0008-0000-29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57175"/>
    <xdr:pic>
      <xdr:nvPicPr>
        <xdr:cNvPr id="12" name="image148.jpg">
          <a:extLst>
            <a:ext uri="{FF2B5EF4-FFF2-40B4-BE49-F238E27FC236}">
              <a16:creationId xmlns:a16="http://schemas.microsoft.com/office/drawing/2014/main" id="{00000000-0008-0000-29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57175"/>
    <xdr:pic>
      <xdr:nvPicPr>
        <xdr:cNvPr id="13" name="image146.jpg">
          <a:extLst>
            <a:ext uri="{FF2B5EF4-FFF2-40B4-BE49-F238E27FC236}">
              <a16:creationId xmlns:a16="http://schemas.microsoft.com/office/drawing/2014/main" id="{00000000-0008-0000-29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4" name="image163.jpg">
          <a:extLst>
            <a:ext uri="{FF2B5EF4-FFF2-40B4-BE49-F238E27FC236}">
              <a16:creationId xmlns:a16="http://schemas.microsoft.com/office/drawing/2014/main" id="{00000000-0008-0000-29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5" name="image133.jpg">
          <a:extLst>
            <a:ext uri="{FF2B5EF4-FFF2-40B4-BE49-F238E27FC236}">
              <a16:creationId xmlns:a16="http://schemas.microsoft.com/office/drawing/2014/main" id="{00000000-0008-0000-29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57175"/>
    <xdr:pic>
      <xdr:nvPicPr>
        <xdr:cNvPr id="16" name="image131.jpg">
          <a:extLst>
            <a:ext uri="{FF2B5EF4-FFF2-40B4-BE49-F238E27FC236}">
              <a16:creationId xmlns:a16="http://schemas.microsoft.com/office/drawing/2014/main" id="{00000000-0008-0000-29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57175"/>
    <xdr:pic>
      <xdr:nvPicPr>
        <xdr:cNvPr id="17" name="image186.jpg">
          <a:extLst>
            <a:ext uri="{FF2B5EF4-FFF2-40B4-BE49-F238E27FC236}">
              <a16:creationId xmlns:a16="http://schemas.microsoft.com/office/drawing/2014/main" id="{00000000-0008-0000-29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57175"/>
    <xdr:pic>
      <xdr:nvPicPr>
        <xdr:cNvPr id="18" name="image138.jpg">
          <a:extLst>
            <a:ext uri="{FF2B5EF4-FFF2-40B4-BE49-F238E27FC236}">
              <a16:creationId xmlns:a16="http://schemas.microsoft.com/office/drawing/2014/main" id="{00000000-0008-0000-29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28625" cy="266700"/>
    <xdr:pic>
      <xdr:nvPicPr>
        <xdr:cNvPr id="19" name="image126.jpg">
          <a:extLst>
            <a:ext uri="{FF2B5EF4-FFF2-40B4-BE49-F238E27FC236}">
              <a16:creationId xmlns:a16="http://schemas.microsoft.com/office/drawing/2014/main" id="{00000000-0008-0000-2900-00001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28625" cy="266700"/>
    <xdr:pic>
      <xdr:nvPicPr>
        <xdr:cNvPr id="20" name="image144.jpg">
          <a:extLst>
            <a:ext uri="{FF2B5EF4-FFF2-40B4-BE49-F238E27FC236}">
              <a16:creationId xmlns:a16="http://schemas.microsoft.com/office/drawing/2014/main" id="{00000000-0008-0000-2900-000014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xdr:col>
      <xdr:colOff>0</xdr:colOff>
      <xdr:row>2</xdr:row>
      <xdr:rowOff>0</xdr:rowOff>
    </xdr:from>
    <xdr:ext cx="190500" cy="200025"/>
    <xdr:pic>
      <xdr:nvPicPr>
        <xdr:cNvPr id="21" name="image155.jpg">
          <a:extLst>
            <a:ext uri="{FF2B5EF4-FFF2-40B4-BE49-F238E27FC236}">
              <a16:creationId xmlns:a16="http://schemas.microsoft.com/office/drawing/2014/main" id="{00000000-0008-0000-2900-000015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5</xdr:row>
      <xdr:rowOff>0</xdr:rowOff>
    </xdr:from>
    <xdr:ext cx="190500" cy="200025"/>
    <xdr:pic>
      <xdr:nvPicPr>
        <xdr:cNvPr id="22" name="image153.jpg">
          <a:extLst>
            <a:ext uri="{FF2B5EF4-FFF2-40B4-BE49-F238E27FC236}">
              <a16:creationId xmlns:a16="http://schemas.microsoft.com/office/drawing/2014/main" id="{00000000-0008-0000-2900-000016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6</xdr:row>
      <xdr:rowOff>0</xdr:rowOff>
    </xdr:from>
    <xdr:ext cx="190500" cy="200025"/>
    <xdr:pic>
      <xdr:nvPicPr>
        <xdr:cNvPr id="23" name="image153.jpg">
          <a:extLst>
            <a:ext uri="{FF2B5EF4-FFF2-40B4-BE49-F238E27FC236}">
              <a16:creationId xmlns:a16="http://schemas.microsoft.com/office/drawing/2014/main" id="{00000000-0008-0000-2900-000017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7</xdr:row>
      <xdr:rowOff>0</xdr:rowOff>
    </xdr:from>
    <xdr:ext cx="190500" cy="200025"/>
    <xdr:pic>
      <xdr:nvPicPr>
        <xdr:cNvPr id="24" name="image140.jpg">
          <a:extLst>
            <a:ext uri="{FF2B5EF4-FFF2-40B4-BE49-F238E27FC236}">
              <a16:creationId xmlns:a16="http://schemas.microsoft.com/office/drawing/2014/main" id="{00000000-0008-0000-2900-000018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8</xdr:row>
      <xdr:rowOff>0</xdr:rowOff>
    </xdr:from>
    <xdr:ext cx="190500" cy="200025"/>
    <xdr:pic>
      <xdr:nvPicPr>
        <xdr:cNvPr id="25" name="image171.jpg">
          <a:extLst>
            <a:ext uri="{FF2B5EF4-FFF2-40B4-BE49-F238E27FC236}">
              <a16:creationId xmlns:a16="http://schemas.microsoft.com/office/drawing/2014/main" id="{00000000-0008-0000-29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9</xdr:row>
      <xdr:rowOff>0</xdr:rowOff>
    </xdr:from>
    <xdr:ext cx="190500" cy="200025"/>
    <xdr:pic>
      <xdr:nvPicPr>
        <xdr:cNvPr id="26" name="image159.jpg">
          <a:extLst>
            <a:ext uri="{FF2B5EF4-FFF2-40B4-BE49-F238E27FC236}">
              <a16:creationId xmlns:a16="http://schemas.microsoft.com/office/drawing/2014/main" id="{00000000-0008-0000-2900-00001A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12</xdr:row>
      <xdr:rowOff>0</xdr:rowOff>
    </xdr:from>
    <xdr:ext cx="190500" cy="200025"/>
    <xdr:pic>
      <xdr:nvPicPr>
        <xdr:cNvPr id="27" name="image182.jpg">
          <a:extLst>
            <a:ext uri="{FF2B5EF4-FFF2-40B4-BE49-F238E27FC236}">
              <a16:creationId xmlns:a16="http://schemas.microsoft.com/office/drawing/2014/main" id="{00000000-0008-0000-2900-00001B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13</xdr:row>
      <xdr:rowOff>0</xdr:rowOff>
    </xdr:from>
    <xdr:ext cx="190500" cy="200025"/>
    <xdr:pic>
      <xdr:nvPicPr>
        <xdr:cNvPr id="28" name="image140.jpg">
          <a:extLst>
            <a:ext uri="{FF2B5EF4-FFF2-40B4-BE49-F238E27FC236}">
              <a16:creationId xmlns:a16="http://schemas.microsoft.com/office/drawing/2014/main" id="{00000000-0008-0000-2900-00001C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14</xdr:row>
      <xdr:rowOff>0</xdr:rowOff>
    </xdr:from>
    <xdr:ext cx="190500" cy="200025"/>
    <xdr:pic>
      <xdr:nvPicPr>
        <xdr:cNvPr id="29" name="image173.jpg">
          <a:extLst>
            <a:ext uri="{FF2B5EF4-FFF2-40B4-BE49-F238E27FC236}">
              <a16:creationId xmlns:a16="http://schemas.microsoft.com/office/drawing/2014/main" id="{00000000-0008-0000-2900-00001D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15</xdr:row>
      <xdr:rowOff>0</xdr:rowOff>
    </xdr:from>
    <xdr:ext cx="190500" cy="200025"/>
    <xdr:pic>
      <xdr:nvPicPr>
        <xdr:cNvPr id="30" name="image173.jpg">
          <a:extLst>
            <a:ext uri="{FF2B5EF4-FFF2-40B4-BE49-F238E27FC236}">
              <a16:creationId xmlns:a16="http://schemas.microsoft.com/office/drawing/2014/main" id="{00000000-0008-0000-2900-00001E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16</xdr:row>
      <xdr:rowOff>0</xdr:rowOff>
    </xdr:from>
    <xdr:ext cx="190500" cy="200025"/>
    <xdr:pic>
      <xdr:nvPicPr>
        <xdr:cNvPr id="31" name="image153.jpg">
          <a:extLst>
            <a:ext uri="{FF2B5EF4-FFF2-40B4-BE49-F238E27FC236}">
              <a16:creationId xmlns:a16="http://schemas.microsoft.com/office/drawing/2014/main" id="{00000000-0008-0000-2900-00001F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17</xdr:row>
      <xdr:rowOff>0</xdr:rowOff>
    </xdr:from>
    <xdr:ext cx="190500" cy="200025"/>
    <xdr:pic>
      <xdr:nvPicPr>
        <xdr:cNvPr id="32" name="image140.jpg">
          <a:extLst>
            <a:ext uri="{FF2B5EF4-FFF2-40B4-BE49-F238E27FC236}">
              <a16:creationId xmlns:a16="http://schemas.microsoft.com/office/drawing/2014/main" id="{00000000-0008-0000-2900-000020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18</xdr:row>
      <xdr:rowOff>0</xdr:rowOff>
    </xdr:from>
    <xdr:ext cx="190500" cy="200025"/>
    <xdr:pic>
      <xdr:nvPicPr>
        <xdr:cNvPr id="33" name="image155.jpg">
          <a:extLst>
            <a:ext uri="{FF2B5EF4-FFF2-40B4-BE49-F238E27FC236}">
              <a16:creationId xmlns:a16="http://schemas.microsoft.com/office/drawing/2014/main" id="{00000000-0008-0000-2900-000021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wsDr>
</file>

<file path=xl/drawings/drawing39.xml><?xml version="1.0" encoding="utf-8"?>
<xdr:wsDr xmlns:xdr="http://schemas.openxmlformats.org/drawingml/2006/spreadsheetDrawing" xmlns:a="http://schemas.openxmlformats.org/drawingml/2006/main">
  <xdr:oneCellAnchor>
    <xdr:from>
      <xdr:col>3</xdr:col>
      <xdr:colOff>0</xdr:colOff>
      <xdr:row>0</xdr:row>
      <xdr:rowOff>0</xdr:rowOff>
    </xdr:from>
    <xdr:ext cx="428625" cy="266700"/>
    <xdr:pic>
      <xdr:nvPicPr>
        <xdr:cNvPr id="2" name="image151.jpg">
          <a:extLst>
            <a:ext uri="{FF2B5EF4-FFF2-40B4-BE49-F238E27FC236}">
              <a16:creationId xmlns:a16="http://schemas.microsoft.com/office/drawing/2014/main" id="{00000000-0008-0000-2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3" name="image152.jpg">
          <a:extLst>
            <a:ext uri="{FF2B5EF4-FFF2-40B4-BE49-F238E27FC236}">
              <a16:creationId xmlns:a16="http://schemas.microsoft.com/office/drawing/2014/main" id="{00000000-0008-0000-2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4" name="image152.jpg">
          <a:extLst>
            <a:ext uri="{FF2B5EF4-FFF2-40B4-BE49-F238E27FC236}">
              <a16:creationId xmlns:a16="http://schemas.microsoft.com/office/drawing/2014/main" id="{00000000-0008-0000-2A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47650"/>
    <xdr:pic>
      <xdr:nvPicPr>
        <xdr:cNvPr id="5" name="image154.jpg">
          <a:extLst>
            <a:ext uri="{FF2B5EF4-FFF2-40B4-BE49-F238E27FC236}">
              <a16:creationId xmlns:a16="http://schemas.microsoft.com/office/drawing/2014/main" id="{00000000-0008-0000-2A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6" name="image158.jpg">
          <a:extLst>
            <a:ext uri="{FF2B5EF4-FFF2-40B4-BE49-F238E27FC236}">
              <a16:creationId xmlns:a16="http://schemas.microsoft.com/office/drawing/2014/main" id="{00000000-0008-0000-2A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57175"/>
    <xdr:pic>
      <xdr:nvPicPr>
        <xdr:cNvPr id="7" name="image150.jpg">
          <a:extLst>
            <a:ext uri="{FF2B5EF4-FFF2-40B4-BE49-F238E27FC236}">
              <a16:creationId xmlns:a16="http://schemas.microsoft.com/office/drawing/2014/main" id="{00000000-0008-0000-2A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57175"/>
    <xdr:pic>
      <xdr:nvPicPr>
        <xdr:cNvPr id="8" name="image161.jpg">
          <a:extLst>
            <a:ext uri="{FF2B5EF4-FFF2-40B4-BE49-F238E27FC236}">
              <a16:creationId xmlns:a16="http://schemas.microsoft.com/office/drawing/2014/main" id="{00000000-0008-0000-2A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57175"/>
    <xdr:pic>
      <xdr:nvPicPr>
        <xdr:cNvPr id="9" name="image169.jpg">
          <a:extLst>
            <a:ext uri="{FF2B5EF4-FFF2-40B4-BE49-F238E27FC236}">
              <a16:creationId xmlns:a16="http://schemas.microsoft.com/office/drawing/2014/main" id="{00000000-0008-0000-2A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47650"/>
    <xdr:pic>
      <xdr:nvPicPr>
        <xdr:cNvPr id="10" name="image157.jpg">
          <a:extLst>
            <a:ext uri="{FF2B5EF4-FFF2-40B4-BE49-F238E27FC236}">
              <a16:creationId xmlns:a16="http://schemas.microsoft.com/office/drawing/2014/main" id="{00000000-0008-0000-2A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47650"/>
    <xdr:pic>
      <xdr:nvPicPr>
        <xdr:cNvPr id="11" name="image160.jpg">
          <a:extLst>
            <a:ext uri="{FF2B5EF4-FFF2-40B4-BE49-F238E27FC236}">
              <a16:creationId xmlns:a16="http://schemas.microsoft.com/office/drawing/2014/main" id="{00000000-0008-0000-2A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57175"/>
    <xdr:pic>
      <xdr:nvPicPr>
        <xdr:cNvPr id="12" name="image172.jpg">
          <a:extLst>
            <a:ext uri="{FF2B5EF4-FFF2-40B4-BE49-F238E27FC236}">
              <a16:creationId xmlns:a16="http://schemas.microsoft.com/office/drawing/2014/main" id="{00000000-0008-0000-2A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57175"/>
    <xdr:pic>
      <xdr:nvPicPr>
        <xdr:cNvPr id="13" name="image164.jpg">
          <a:extLst>
            <a:ext uri="{FF2B5EF4-FFF2-40B4-BE49-F238E27FC236}">
              <a16:creationId xmlns:a16="http://schemas.microsoft.com/office/drawing/2014/main" id="{00000000-0008-0000-2A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4" name="image163.jpg">
          <a:extLst>
            <a:ext uri="{FF2B5EF4-FFF2-40B4-BE49-F238E27FC236}">
              <a16:creationId xmlns:a16="http://schemas.microsoft.com/office/drawing/2014/main" id="{00000000-0008-0000-2A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5" name="image168.jpg">
          <a:extLst>
            <a:ext uri="{FF2B5EF4-FFF2-40B4-BE49-F238E27FC236}">
              <a16:creationId xmlns:a16="http://schemas.microsoft.com/office/drawing/2014/main" id="{00000000-0008-0000-2A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57175"/>
    <xdr:pic>
      <xdr:nvPicPr>
        <xdr:cNvPr id="16" name="image174.jpg">
          <a:extLst>
            <a:ext uri="{FF2B5EF4-FFF2-40B4-BE49-F238E27FC236}">
              <a16:creationId xmlns:a16="http://schemas.microsoft.com/office/drawing/2014/main" id="{00000000-0008-0000-2A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57175"/>
    <xdr:pic>
      <xdr:nvPicPr>
        <xdr:cNvPr id="17" name="image185.jpg">
          <a:extLst>
            <a:ext uri="{FF2B5EF4-FFF2-40B4-BE49-F238E27FC236}">
              <a16:creationId xmlns:a16="http://schemas.microsoft.com/office/drawing/2014/main" id="{00000000-0008-0000-2A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57175"/>
    <xdr:pic>
      <xdr:nvPicPr>
        <xdr:cNvPr id="18" name="image167.jpg">
          <a:extLst>
            <a:ext uri="{FF2B5EF4-FFF2-40B4-BE49-F238E27FC236}">
              <a16:creationId xmlns:a16="http://schemas.microsoft.com/office/drawing/2014/main" id="{00000000-0008-0000-2A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28625" cy="266700"/>
    <xdr:pic>
      <xdr:nvPicPr>
        <xdr:cNvPr id="19" name="image151.jpg">
          <a:extLst>
            <a:ext uri="{FF2B5EF4-FFF2-40B4-BE49-F238E27FC236}">
              <a16:creationId xmlns:a16="http://schemas.microsoft.com/office/drawing/2014/main" id="{00000000-0008-0000-2A00-00001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28625" cy="266700"/>
    <xdr:pic>
      <xdr:nvPicPr>
        <xdr:cNvPr id="20" name="image162.jpg">
          <a:extLst>
            <a:ext uri="{FF2B5EF4-FFF2-40B4-BE49-F238E27FC236}">
              <a16:creationId xmlns:a16="http://schemas.microsoft.com/office/drawing/2014/main" id="{00000000-0008-0000-2A00-000014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xdr:col>
      <xdr:colOff>0</xdr:colOff>
      <xdr:row>3</xdr:row>
      <xdr:rowOff>0</xdr:rowOff>
    </xdr:from>
    <xdr:ext cx="190500" cy="200025"/>
    <xdr:pic>
      <xdr:nvPicPr>
        <xdr:cNvPr id="21" name="image177.jpg">
          <a:extLst>
            <a:ext uri="{FF2B5EF4-FFF2-40B4-BE49-F238E27FC236}">
              <a16:creationId xmlns:a16="http://schemas.microsoft.com/office/drawing/2014/main" id="{00000000-0008-0000-2A00-000015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4</xdr:row>
      <xdr:rowOff>0</xdr:rowOff>
    </xdr:from>
    <xdr:ext cx="190500" cy="200025"/>
    <xdr:pic>
      <xdr:nvPicPr>
        <xdr:cNvPr id="22" name="image177.jpg">
          <a:extLst>
            <a:ext uri="{FF2B5EF4-FFF2-40B4-BE49-F238E27FC236}">
              <a16:creationId xmlns:a16="http://schemas.microsoft.com/office/drawing/2014/main" id="{00000000-0008-0000-2A00-000016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5</xdr:row>
      <xdr:rowOff>0</xdr:rowOff>
    </xdr:from>
    <xdr:ext cx="190500" cy="200025"/>
    <xdr:pic>
      <xdr:nvPicPr>
        <xdr:cNvPr id="23" name="image177.jpg">
          <a:extLst>
            <a:ext uri="{FF2B5EF4-FFF2-40B4-BE49-F238E27FC236}">
              <a16:creationId xmlns:a16="http://schemas.microsoft.com/office/drawing/2014/main" id="{00000000-0008-0000-2A00-000017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6</xdr:row>
      <xdr:rowOff>0</xdr:rowOff>
    </xdr:from>
    <xdr:ext cx="190500" cy="200025"/>
    <xdr:pic>
      <xdr:nvPicPr>
        <xdr:cNvPr id="24" name="image170.jpg">
          <a:extLst>
            <a:ext uri="{FF2B5EF4-FFF2-40B4-BE49-F238E27FC236}">
              <a16:creationId xmlns:a16="http://schemas.microsoft.com/office/drawing/2014/main" id="{00000000-0008-0000-2A00-000018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7</xdr:row>
      <xdr:rowOff>0</xdr:rowOff>
    </xdr:from>
    <xdr:ext cx="190500" cy="200025"/>
    <xdr:pic>
      <xdr:nvPicPr>
        <xdr:cNvPr id="25" name="image166.jpg">
          <a:extLst>
            <a:ext uri="{FF2B5EF4-FFF2-40B4-BE49-F238E27FC236}">
              <a16:creationId xmlns:a16="http://schemas.microsoft.com/office/drawing/2014/main" id="{00000000-0008-0000-2A00-000019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8</xdr:row>
      <xdr:rowOff>0</xdr:rowOff>
    </xdr:from>
    <xdr:ext cx="190500" cy="200025"/>
    <xdr:pic>
      <xdr:nvPicPr>
        <xdr:cNvPr id="26" name="image166.jpg">
          <a:extLst>
            <a:ext uri="{FF2B5EF4-FFF2-40B4-BE49-F238E27FC236}">
              <a16:creationId xmlns:a16="http://schemas.microsoft.com/office/drawing/2014/main" id="{00000000-0008-0000-2A00-00001A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9</xdr:row>
      <xdr:rowOff>0</xdr:rowOff>
    </xdr:from>
    <xdr:ext cx="190500" cy="200025"/>
    <xdr:pic>
      <xdr:nvPicPr>
        <xdr:cNvPr id="27" name="image166.jpg">
          <a:extLst>
            <a:ext uri="{FF2B5EF4-FFF2-40B4-BE49-F238E27FC236}">
              <a16:creationId xmlns:a16="http://schemas.microsoft.com/office/drawing/2014/main" id="{00000000-0008-0000-2A00-00001B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10</xdr:row>
      <xdr:rowOff>0</xdr:rowOff>
    </xdr:from>
    <xdr:ext cx="190500" cy="200025"/>
    <xdr:pic>
      <xdr:nvPicPr>
        <xdr:cNvPr id="28" name="image181.jpg">
          <a:extLst>
            <a:ext uri="{FF2B5EF4-FFF2-40B4-BE49-F238E27FC236}">
              <a16:creationId xmlns:a16="http://schemas.microsoft.com/office/drawing/2014/main" id="{00000000-0008-0000-2A00-00001C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11</xdr:row>
      <xdr:rowOff>0</xdr:rowOff>
    </xdr:from>
    <xdr:ext cx="190500" cy="200025"/>
    <xdr:pic>
      <xdr:nvPicPr>
        <xdr:cNvPr id="29" name="image170.jpg">
          <a:extLst>
            <a:ext uri="{FF2B5EF4-FFF2-40B4-BE49-F238E27FC236}">
              <a16:creationId xmlns:a16="http://schemas.microsoft.com/office/drawing/2014/main" id="{00000000-0008-0000-2A00-00001D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12</xdr:row>
      <xdr:rowOff>0</xdr:rowOff>
    </xdr:from>
    <xdr:ext cx="190500" cy="200025"/>
    <xdr:pic>
      <xdr:nvPicPr>
        <xdr:cNvPr id="30" name="image175.jpg">
          <a:extLst>
            <a:ext uri="{FF2B5EF4-FFF2-40B4-BE49-F238E27FC236}">
              <a16:creationId xmlns:a16="http://schemas.microsoft.com/office/drawing/2014/main" id="{00000000-0008-0000-2A00-00001E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13</xdr:row>
      <xdr:rowOff>0</xdr:rowOff>
    </xdr:from>
    <xdr:ext cx="190500" cy="200025"/>
    <xdr:pic>
      <xdr:nvPicPr>
        <xdr:cNvPr id="31" name="image178.jpg">
          <a:extLst>
            <a:ext uri="{FF2B5EF4-FFF2-40B4-BE49-F238E27FC236}">
              <a16:creationId xmlns:a16="http://schemas.microsoft.com/office/drawing/2014/main" id="{00000000-0008-0000-2A00-00001F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14</xdr:row>
      <xdr:rowOff>0</xdr:rowOff>
    </xdr:from>
    <xdr:ext cx="190500" cy="200025"/>
    <xdr:pic>
      <xdr:nvPicPr>
        <xdr:cNvPr id="32" name="image177.jpg">
          <a:extLst>
            <a:ext uri="{FF2B5EF4-FFF2-40B4-BE49-F238E27FC236}">
              <a16:creationId xmlns:a16="http://schemas.microsoft.com/office/drawing/2014/main" id="{00000000-0008-0000-2A00-000020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15</xdr:row>
      <xdr:rowOff>0</xdr:rowOff>
    </xdr:from>
    <xdr:ext cx="190500" cy="200025"/>
    <xdr:pic>
      <xdr:nvPicPr>
        <xdr:cNvPr id="33" name="image176.jpg">
          <a:extLst>
            <a:ext uri="{FF2B5EF4-FFF2-40B4-BE49-F238E27FC236}">
              <a16:creationId xmlns:a16="http://schemas.microsoft.com/office/drawing/2014/main" id="{00000000-0008-0000-2A00-000021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16</xdr:row>
      <xdr:rowOff>0</xdr:rowOff>
    </xdr:from>
    <xdr:ext cx="190500" cy="200025"/>
    <xdr:pic>
      <xdr:nvPicPr>
        <xdr:cNvPr id="34" name="image176.jpg">
          <a:extLst>
            <a:ext uri="{FF2B5EF4-FFF2-40B4-BE49-F238E27FC236}">
              <a16:creationId xmlns:a16="http://schemas.microsoft.com/office/drawing/2014/main" id="{00000000-0008-0000-2A00-000022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17</xdr:row>
      <xdr:rowOff>0</xdr:rowOff>
    </xdr:from>
    <xdr:ext cx="190500" cy="200025"/>
    <xdr:pic>
      <xdr:nvPicPr>
        <xdr:cNvPr id="35" name="image183.jpg">
          <a:extLst>
            <a:ext uri="{FF2B5EF4-FFF2-40B4-BE49-F238E27FC236}">
              <a16:creationId xmlns:a16="http://schemas.microsoft.com/office/drawing/2014/main" id="{00000000-0008-0000-2A00-000023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18</xdr:row>
      <xdr:rowOff>0</xdr:rowOff>
    </xdr:from>
    <xdr:ext cx="190500" cy="200025"/>
    <xdr:pic>
      <xdr:nvPicPr>
        <xdr:cNvPr id="36" name="image183.jpg">
          <a:extLst>
            <a:ext uri="{FF2B5EF4-FFF2-40B4-BE49-F238E27FC236}">
              <a16:creationId xmlns:a16="http://schemas.microsoft.com/office/drawing/2014/main" id="{00000000-0008-0000-2A00-000024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20</xdr:row>
      <xdr:rowOff>0</xdr:rowOff>
    </xdr:from>
    <xdr:ext cx="190500" cy="200025"/>
    <xdr:pic>
      <xdr:nvPicPr>
        <xdr:cNvPr id="37" name="image212.jpg">
          <a:extLst>
            <a:ext uri="{FF2B5EF4-FFF2-40B4-BE49-F238E27FC236}">
              <a16:creationId xmlns:a16="http://schemas.microsoft.com/office/drawing/2014/main" id="{00000000-0008-0000-2A00-000025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21</xdr:row>
      <xdr:rowOff>0</xdr:rowOff>
    </xdr:from>
    <xdr:ext cx="190500" cy="200025"/>
    <xdr:pic>
      <xdr:nvPicPr>
        <xdr:cNvPr id="38" name="image177.jpg">
          <a:extLst>
            <a:ext uri="{FF2B5EF4-FFF2-40B4-BE49-F238E27FC236}">
              <a16:creationId xmlns:a16="http://schemas.microsoft.com/office/drawing/2014/main" id="{00000000-0008-0000-2A00-000026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22</xdr:row>
      <xdr:rowOff>0</xdr:rowOff>
    </xdr:from>
    <xdr:ext cx="190500" cy="200025"/>
    <xdr:pic>
      <xdr:nvPicPr>
        <xdr:cNvPr id="39" name="image177.jpg">
          <a:extLst>
            <a:ext uri="{FF2B5EF4-FFF2-40B4-BE49-F238E27FC236}">
              <a16:creationId xmlns:a16="http://schemas.microsoft.com/office/drawing/2014/main" id="{00000000-0008-0000-2A00-000027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23</xdr:row>
      <xdr:rowOff>0</xdr:rowOff>
    </xdr:from>
    <xdr:ext cx="190500" cy="200025"/>
    <xdr:pic>
      <xdr:nvPicPr>
        <xdr:cNvPr id="40" name="image177.jpg">
          <a:extLst>
            <a:ext uri="{FF2B5EF4-FFF2-40B4-BE49-F238E27FC236}">
              <a16:creationId xmlns:a16="http://schemas.microsoft.com/office/drawing/2014/main" id="{00000000-0008-0000-2A00-000028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24</xdr:row>
      <xdr:rowOff>0</xdr:rowOff>
    </xdr:from>
    <xdr:ext cx="190500" cy="200025"/>
    <xdr:pic>
      <xdr:nvPicPr>
        <xdr:cNvPr id="41" name="image177.jpg">
          <a:extLst>
            <a:ext uri="{FF2B5EF4-FFF2-40B4-BE49-F238E27FC236}">
              <a16:creationId xmlns:a16="http://schemas.microsoft.com/office/drawing/2014/main" id="{00000000-0008-0000-2A00-000029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25</xdr:row>
      <xdr:rowOff>0</xdr:rowOff>
    </xdr:from>
    <xdr:ext cx="190500" cy="200025"/>
    <xdr:pic>
      <xdr:nvPicPr>
        <xdr:cNvPr id="42" name="image214.jpg">
          <a:extLst>
            <a:ext uri="{FF2B5EF4-FFF2-40B4-BE49-F238E27FC236}">
              <a16:creationId xmlns:a16="http://schemas.microsoft.com/office/drawing/2014/main" id="{00000000-0008-0000-2A00-00002A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26</xdr:row>
      <xdr:rowOff>0</xdr:rowOff>
    </xdr:from>
    <xdr:ext cx="190500" cy="200025"/>
    <xdr:pic>
      <xdr:nvPicPr>
        <xdr:cNvPr id="43" name="image212.jpg">
          <a:extLst>
            <a:ext uri="{FF2B5EF4-FFF2-40B4-BE49-F238E27FC236}">
              <a16:creationId xmlns:a16="http://schemas.microsoft.com/office/drawing/2014/main" id="{00000000-0008-0000-2A00-00002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27</xdr:row>
      <xdr:rowOff>0</xdr:rowOff>
    </xdr:from>
    <xdr:ext cx="190500" cy="200025"/>
    <xdr:pic>
      <xdr:nvPicPr>
        <xdr:cNvPr id="44" name="image175.jpg">
          <a:extLst>
            <a:ext uri="{FF2B5EF4-FFF2-40B4-BE49-F238E27FC236}">
              <a16:creationId xmlns:a16="http://schemas.microsoft.com/office/drawing/2014/main" id="{00000000-0008-0000-2A00-00002C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28</xdr:row>
      <xdr:rowOff>0</xdr:rowOff>
    </xdr:from>
    <xdr:ext cx="190500" cy="200025"/>
    <xdr:pic>
      <xdr:nvPicPr>
        <xdr:cNvPr id="45" name="image177.jpg">
          <a:extLst>
            <a:ext uri="{FF2B5EF4-FFF2-40B4-BE49-F238E27FC236}">
              <a16:creationId xmlns:a16="http://schemas.microsoft.com/office/drawing/2014/main" id="{00000000-0008-0000-2A00-00002D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29</xdr:row>
      <xdr:rowOff>0</xdr:rowOff>
    </xdr:from>
    <xdr:ext cx="190500" cy="200025"/>
    <xdr:pic>
      <xdr:nvPicPr>
        <xdr:cNvPr id="46" name="image170.jpg">
          <a:extLst>
            <a:ext uri="{FF2B5EF4-FFF2-40B4-BE49-F238E27FC236}">
              <a16:creationId xmlns:a16="http://schemas.microsoft.com/office/drawing/2014/main" id="{00000000-0008-0000-2A00-00002E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30</xdr:row>
      <xdr:rowOff>0</xdr:rowOff>
    </xdr:from>
    <xdr:ext cx="190500" cy="200025"/>
    <xdr:pic>
      <xdr:nvPicPr>
        <xdr:cNvPr id="47" name="image175.jpg">
          <a:extLst>
            <a:ext uri="{FF2B5EF4-FFF2-40B4-BE49-F238E27FC236}">
              <a16:creationId xmlns:a16="http://schemas.microsoft.com/office/drawing/2014/main" id="{00000000-0008-0000-2A00-00002F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31</xdr:row>
      <xdr:rowOff>0</xdr:rowOff>
    </xdr:from>
    <xdr:ext cx="190500" cy="200025"/>
    <xdr:pic>
      <xdr:nvPicPr>
        <xdr:cNvPr id="48" name="image175.jpg">
          <a:extLst>
            <a:ext uri="{FF2B5EF4-FFF2-40B4-BE49-F238E27FC236}">
              <a16:creationId xmlns:a16="http://schemas.microsoft.com/office/drawing/2014/main" id="{00000000-0008-0000-2A00-000030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32</xdr:row>
      <xdr:rowOff>0</xdr:rowOff>
    </xdr:from>
    <xdr:ext cx="190500" cy="200025"/>
    <xdr:pic>
      <xdr:nvPicPr>
        <xdr:cNvPr id="49" name="image177.jpg">
          <a:extLst>
            <a:ext uri="{FF2B5EF4-FFF2-40B4-BE49-F238E27FC236}">
              <a16:creationId xmlns:a16="http://schemas.microsoft.com/office/drawing/2014/main" id="{00000000-0008-0000-2A00-000031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33</xdr:row>
      <xdr:rowOff>0</xdr:rowOff>
    </xdr:from>
    <xdr:ext cx="190500" cy="200025"/>
    <xdr:pic>
      <xdr:nvPicPr>
        <xdr:cNvPr id="50" name="image180.jpg">
          <a:extLst>
            <a:ext uri="{FF2B5EF4-FFF2-40B4-BE49-F238E27FC236}">
              <a16:creationId xmlns:a16="http://schemas.microsoft.com/office/drawing/2014/main" id="{00000000-0008-0000-2A00-000032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34</xdr:row>
      <xdr:rowOff>0</xdr:rowOff>
    </xdr:from>
    <xdr:ext cx="190500" cy="200025"/>
    <xdr:pic>
      <xdr:nvPicPr>
        <xdr:cNvPr id="51" name="image180.jpg">
          <a:extLst>
            <a:ext uri="{FF2B5EF4-FFF2-40B4-BE49-F238E27FC236}">
              <a16:creationId xmlns:a16="http://schemas.microsoft.com/office/drawing/2014/main" id="{00000000-0008-0000-2A00-000033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35</xdr:row>
      <xdr:rowOff>0</xdr:rowOff>
    </xdr:from>
    <xdr:ext cx="190500" cy="200025"/>
    <xdr:pic>
      <xdr:nvPicPr>
        <xdr:cNvPr id="52" name="image180.jpg">
          <a:extLst>
            <a:ext uri="{FF2B5EF4-FFF2-40B4-BE49-F238E27FC236}">
              <a16:creationId xmlns:a16="http://schemas.microsoft.com/office/drawing/2014/main" id="{00000000-0008-0000-2A00-000034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36</xdr:row>
      <xdr:rowOff>0</xdr:rowOff>
    </xdr:from>
    <xdr:ext cx="190500" cy="200025"/>
    <xdr:pic>
      <xdr:nvPicPr>
        <xdr:cNvPr id="53" name="image175.jpg">
          <a:extLst>
            <a:ext uri="{FF2B5EF4-FFF2-40B4-BE49-F238E27FC236}">
              <a16:creationId xmlns:a16="http://schemas.microsoft.com/office/drawing/2014/main" id="{00000000-0008-0000-2A00-000035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37</xdr:row>
      <xdr:rowOff>0</xdr:rowOff>
    </xdr:from>
    <xdr:ext cx="190500" cy="200025"/>
    <xdr:pic>
      <xdr:nvPicPr>
        <xdr:cNvPr id="54" name="image176.jpg">
          <a:extLst>
            <a:ext uri="{FF2B5EF4-FFF2-40B4-BE49-F238E27FC236}">
              <a16:creationId xmlns:a16="http://schemas.microsoft.com/office/drawing/2014/main" id="{00000000-0008-0000-2A00-000036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38</xdr:row>
      <xdr:rowOff>0</xdr:rowOff>
    </xdr:from>
    <xdr:ext cx="190500" cy="200025"/>
    <xdr:pic>
      <xdr:nvPicPr>
        <xdr:cNvPr id="55" name="image176.jpg">
          <a:extLst>
            <a:ext uri="{FF2B5EF4-FFF2-40B4-BE49-F238E27FC236}">
              <a16:creationId xmlns:a16="http://schemas.microsoft.com/office/drawing/2014/main" id="{00000000-0008-0000-2A00-000037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39</xdr:row>
      <xdr:rowOff>0</xdr:rowOff>
    </xdr:from>
    <xdr:ext cx="190500" cy="200025"/>
    <xdr:pic>
      <xdr:nvPicPr>
        <xdr:cNvPr id="56" name="image176.jpg">
          <a:extLst>
            <a:ext uri="{FF2B5EF4-FFF2-40B4-BE49-F238E27FC236}">
              <a16:creationId xmlns:a16="http://schemas.microsoft.com/office/drawing/2014/main" id="{00000000-0008-0000-2A00-000038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40</xdr:row>
      <xdr:rowOff>0</xdr:rowOff>
    </xdr:from>
    <xdr:ext cx="190500" cy="200025"/>
    <xdr:pic>
      <xdr:nvPicPr>
        <xdr:cNvPr id="57" name="image176.jpg">
          <a:extLst>
            <a:ext uri="{FF2B5EF4-FFF2-40B4-BE49-F238E27FC236}">
              <a16:creationId xmlns:a16="http://schemas.microsoft.com/office/drawing/2014/main" id="{00000000-0008-0000-2A00-00003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41</xdr:row>
      <xdr:rowOff>0</xdr:rowOff>
    </xdr:from>
    <xdr:ext cx="190500" cy="200025"/>
    <xdr:pic>
      <xdr:nvPicPr>
        <xdr:cNvPr id="58" name="image176.jpg">
          <a:extLst>
            <a:ext uri="{FF2B5EF4-FFF2-40B4-BE49-F238E27FC236}">
              <a16:creationId xmlns:a16="http://schemas.microsoft.com/office/drawing/2014/main" id="{00000000-0008-0000-2A00-00003A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42</xdr:row>
      <xdr:rowOff>0</xdr:rowOff>
    </xdr:from>
    <xdr:ext cx="190500" cy="200025"/>
    <xdr:pic>
      <xdr:nvPicPr>
        <xdr:cNvPr id="59" name="image176.jpg">
          <a:extLst>
            <a:ext uri="{FF2B5EF4-FFF2-40B4-BE49-F238E27FC236}">
              <a16:creationId xmlns:a16="http://schemas.microsoft.com/office/drawing/2014/main" id="{00000000-0008-0000-2A00-00003B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43</xdr:row>
      <xdr:rowOff>0</xdr:rowOff>
    </xdr:from>
    <xdr:ext cx="190500" cy="200025"/>
    <xdr:pic>
      <xdr:nvPicPr>
        <xdr:cNvPr id="60" name="image214.jpg">
          <a:extLst>
            <a:ext uri="{FF2B5EF4-FFF2-40B4-BE49-F238E27FC236}">
              <a16:creationId xmlns:a16="http://schemas.microsoft.com/office/drawing/2014/main" id="{00000000-0008-0000-2A00-00003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44</xdr:row>
      <xdr:rowOff>0</xdr:rowOff>
    </xdr:from>
    <xdr:ext cx="190500" cy="200025"/>
    <xdr:pic>
      <xdr:nvPicPr>
        <xdr:cNvPr id="61" name="image178.jpg">
          <a:extLst>
            <a:ext uri="{FF2B5EF4-FFF2-40B4-BE49-F238E27FC236}">
              <a16:creationId xmlns:a16="http://schemas.microsoft.com/office/drawing/2014/main" id="{00000000-0008-0000-2A00-00003D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45</xdr:row>
      <xdr:rowOff>0</xdr:rowOff>
    </xdr:from>
    <xdr:ext cx="190500" cy="200025"/>
    <xdr:pic>
      <xdr:nvPicPr>
        <xdr:cNvPr id="62" name="image166.jpg">
          <a:extLst>
            <a:ext uri="{FF2B5EF4-FFF2-40B4-BE49-F238E27FC236}">
              <a16:creationId xmlns:a16="http://schemas.microsoft.com/office/drawing/2014/main" id="{00000000-0008-0000-2A00-00003E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46</xdr:row>
      <xdr:rowOff>0</xdr:rowOff>
    </xdr:from>
    <xdr:ext cx="190500" cy="200025"/>
    <xdr:pic>
      <xdr:nvPicPr>
        <xdr:cNvPr id="63" name="image183.jpg">
          <a:extLst>
            <a:ext uri="{FF2B5EF4-FFF2-40B4-BE49-F238E27FC236}">
              <a16:creationId xmlns:a16="http://schemas.microsoft.com/office/drawing/2014/main" id="{00000000-0008-0000-2A00-00003F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47</xdr:row>
      <xdr:rowOff>0</xdr:rowOff>
    </xdr:from>
    <xdr:ext cx="190500" cy="200025"/>
    <xdr:pic>
      <xdr:nvPicPr>
        <xdr:cNvPr id="64" name="image183.jpg">
          <a:extLst>
            <a:ext uri="{FF2B5EF4-FFF2-40B4-BE49-F238E27FC236}">
              <a16:creationId xmlns:a16="http://schemas.microsoft.com/office/drawing/2014/main" id="{00000000-0008-0000-2A00-000040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48</xdr:row>
      <xdr:rowOff>0</xdr:rowOff>
    </xdr:from>
    <xdr:ext cx="190500" cy="200025"/>
    <xdr:pic>
      <xdr:nvPicPr>
        <xdr:cNvPr id="65" name="image183.jpg">
          <a:extLst>
            <a:ext uri="{FF2B5EF4-FFF2-40B4-BE49-F238E27FC236}">
              <a16:creationId xmlns:a16="http://schemas.microsoft.com/office/drawing/2014/main" id="{00000000-0008-0000-2A00-000041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49</xdr:row>
      <xdr:rowOff>0</xdr:rowOff>
    </xdr:from>
    <xdr:ext cx="190500" cy="200025"/>
    <xdr:pic>
      <xdr:nvPicPr>
        <xdr:cNvPr id="66" name="image212.jpg">
          <a:extLst>
            <a:ext uri="{FF2B5EF4-FFF2-40B4-BE49-F238E27FC236}">
              <a16:creationId xmlns:a16="http://schemas.microsoft.com/office/drawing/2014/main" id="{00000000-0008-0000-2A00-000042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50</xdr:row>
      <xdr:rowOff>0</xdr:rowOff>
    </xdr:from>
    <xdr:ext cx="190500" cy="200025"/>
    <xdr:pic>
      <xdr:nvPicPr>
        <xdr:cNvPr id="67" name="image178.jpg">
          <a:extLst>
            <a:ext uri="{FF2B5EF4-FFF2-40B4-BE49-F238E27FC236}">
              <a16:creationId xmlns:a16="http://schemas.microsoft.com/office/drawing/2014/main" id="{00000000-0008-0000-2A00-000043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51</xdr:row>
      <xdr:rowOff>0</xdr:rowOff>
    </xdr:from>
    <xdr:ext cx="190500" cy="200025"/>
    <xdr:pic>
      <xdr:nvPicPr>
        <xdr:cNvPr id="68" name="image178.jpg">
          <a:extLst>
            <a:ext uri="{FF2B5EF4-FFF2-40B4-BE49-F238E27FC236}">
              <a16:creationId xmlns:a16="http://schemas.microsoft.com/office/drawing/2014/main" id="{00000000-0008-0000-2A00-000044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52</xdr:row>
      <xdr:rowOff>0</xdr:rowOff>
    </xdr:from>
    <xdr:ext cx="190500" cy="200025"/>
    <xdr:pic>
      <xdr:nvPicPr>
        <xdr:cNvPr id="69" name="image166.jpg">
          <a:extLst>
            <a:ext uri="{FF2B5EF4-FFF2-40B4-BE49-F238E27FC236}">
              <a16:creationId xmlns:a16="http://schemas.microsoft.com/office/drawing/2014/main" id="{00000000-0008-0000-2A00-00004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53</xdr:row>
      <xdr:rowOff>0</xdr:rowOff>
    </xdr:from>
    <xdr:ext cx="190500" cy="200025"/>
    <xdr:pic>
      <xdr:nvPicPr>
        <xdr:cNvPr id="70" name="image166.jpg">
          <a:extLst>
            <a:ext uri="{FF2B5EF4-FFF2-40B4-BE49-F238E27FC236}">
              <a16:creationId xmlns:a16="http://schemas.microsoft.com/office/drawing/2014/main" id="{00000000-0008-0000-2A00-00004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54</xdr:row>
      <xdr:rowOff>0</xdr:rowOff>
    </xdr:from>
    <xdr:ext cx="190500" cy="200025"/>
    <xdr:pic>
      <xdr:nvPicPr>
        <xdr:cNvPr id="71" name="image166.jpg">
          <a:extLst>
            <a:ext uri="{FF2B5EF4-FFF2-40B4-BE49-F238E27FC236}">
              <a16:creationId xmlns:a16="http://schemas.microsoft.com/office/drawing/2014/main" id="{00000000-0008-0000-2A00-000047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55</xdr:row>
      <xdr:rowOff>0</xdr:rowOff>
    </xdr:from>
    <xdr:ext cx="190500" cy="200025"/>
    <xdr:pic>
      <xdr:nvPicPr>
        <xdr:cNvPr id="72" name="image166.jpg">
          <a:extLst>
            <a:ext uri="{FF2B5EF4-FFF2-40B4-BE49-F238E27FC236}">
              <a16:creationId xmlns:a16="http://schemas.microsoft.com/office/drawing/2014/main" id="{00000000-0008-0000-2A00-000048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56</xdr:row>
      <xdr:rowOff>0</xdr:rowOff>
    </xdr:from>
    <xdr:ext cx="190500" cy="200025"/>
    <xdr:pic>
      <xdr:nvPicPr>
        <xdr:cNvPr id="73" name="image170.jpg">
          <a:extLst>
            <a:ext uri="{FF2B5EF4-FFF2-40B4-BE49-F238E27FC236}">
              <a16:creationId xmlns:a16="http://schemas.microsoft.com/office/drawing/2014/main" id="{00000000-0008-0000-2A00-000049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57</xdr:row>
      <xdr:rowOff>0</xdr:rowOff>
    </xdr:from>
    <xdr:ext cx="190500" cy="200025"/>
    <xdr:pic>
      <xdr:nvPicPr>
        <xdr:cNvPr id="74" name="image187.jpg">
          <a:extLst>
            <a:ext uri="{FF2B5EF4-FFF2-40B4-BE49-F238E27FC236}">
              <a16:creationId xmlns:a16="http://schemas.microsoft.com/office/drawing/2014/main" id="{00000000-0008-0000-2A00-00004A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xdr:col>
      <xdr:colOff>0</xdr:colOff>
      <xdr:row>58</xdr:row>
      <xdr:rowOff>0</xdr:rowOff>
    </xdr:from>
    <xdr:ext cx="190500" cy="200025"/>
    <xdr:pic>
      <xdr:nvPicPr>
        <xdr:cNvPr id="75" name="image170.jpg">
          <a:extLst>
            <a:ext uri="{FF2B5EF4-FFF2-40B4-BE49-F238E27FC236}">
              <a16:creationId xmlns:a16="http://schemas.microsoft.com/office/drawing/2014/main" id="{00000000-0008-0000-2A00-00004B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60</xdr:row>
      <xdr:rowOff>0</xdr:rowOff>
    </xdr:from>
    <xdr:ext cx="190500" cy="200025"/>
    <xdr:pic>
      <xdr:nvPicPr>
        <xdr:cNvPr id="76" name="image176.jpg">
          <a:extLst>
            <a:ext uri="{FF2B5EF4-FFF2-40B4-BE49-F238E27FC236}">
              <a16:creationId xmlns:a16="http://schemas.microsoft.com/office/drawing/2014/main" id="{00000000-0008-0000-2A00-00004C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61</xdr:row>
      <xdr:rowOff>0</xdr:rowOff>
    </xdr:from>
    <xdr:ext cx="190500" cy="200025"/>
    <xdr:pic>
      <xdr:nvPicPr>
        <xdr:cNvPr id="77" name="image178.jpg">
          <a:extLst>
            <a:ext uri="{FF2B5EF4-FFF2-40B4-BE49-F238E27FC236}">
              <a16:creationId xmlns:a16="http://schemas.microsoft.com/office/drawing/2014/main" id="{00000000-0008-0000-2A00-00004D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63</xdr:row>
      <xdr:rowOff>0</xdr:rowOff>
    </xdr:from>
    <xdr:ext cx="190500" cy="200025"/>
    <xdr:pic>
      <xdr:nvPicPr>
        <xdr:cNvPr id="78" name="image178.jpg">
          <a:extLst>
            <a:ext uri="{FF2B5EF4-FFF2-40B4-BE49-F238E27FC236}">
              <a16:creationId xmlns:a16="http://schemas.microsoft.com/office/drawing/2014/main" id="{00000000-0008-0000-2A00-00004E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64</xdr:row>
      <xdr:rowOff>0</xdr:rowOff>
    </xdr:from>
    <xdr:ext cx="190500" cy="200025"/>
    <xdr:pic>
      <xdr:nvPicPr>
        <xdr:cNvPr id="79" name="image175.jpg">
          <a:extLst>
            <a:ext uri="{FF2B5EF4-FFF2-40B4-BE49-F238E27FC236}">
              <a16:creationId xmlns:a16="http://schemas.microsoft.com/office/drawing/2014/main" id="{00000000-0008-0000-2A00-00004F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65</xdr:row>
      <xdr:rowOff>0</xdr:rowOff>
    </xdr:from>
    <xdr:ext cx="190500" cy="200025"/>
    <xdr:pic>
      <xdr:nvPicPr>
        <xdr:cNvPr id="80" name="image177.jpg">
          <a:extLst>
            <a:ext uri="{FF2B5EF4-FFF2-40B4-BE49-F238E27FC236}">
              <a16:creationId xmlns:a16="http://schemas.microsoft.com/office/drawing/2014/main" id="{00000000-0008-0000-2A00-000050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66</xdr:row>
      <xdr:rowOff>0</xdr:rowOff>
    </xdr:from>
    <xdr:ext cx="190500" cy="200025"/>
    <xdr:pic>
      <xdr:nvPicPr>
        <xdr:cNvPr id="81" name="image180.jpg">
          <a:extLst>
            <a:ext uri="{FF2B5EF4-FFF2-40B4-BE49-F238E27FC236}">
              <a16:creationId xmlns:a16="http://schemas.microsoft.com/office/drawing/2014/main" id="{00000000-0008-0000-2A00-000051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67</xdr:row>
      <xdr:rowOff>0</xdr:rowOff>
    </xdr:from>
    <xdr:ext cx="190500" cy="200025"/>
    <xdr:pic>
      <xdr:nvPicPr>
        <xdr:cNvPr id="82" name="image176.jpg">
          <a:extLst>
            <a:ext uri="{FF2B5EF4-FFF2-40B4-BE49-F238E27FC236}">
              <a16:creationId xmlns:a16="http://schemas.microsoft.com/office/drawing/2014/main" id="{00000000-0008-0000-2A00-000052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68</xdr:row>
      <xdr:rowOff>0</xdr:rowOff>
    </xdr:from>
    <xdr:ext cx="190500" cy="200025"/>
    <xdr:pic>
      <xdr:nvPicPr>
        <xdr:cNvPr id="83" name="image212.jpg">
          <a:extLst>
            <a:ext uri="{FF2B5EF4-FFF2-40B4-BE49-F238E27FC236}">
              <a16:creationId xmlns:a16="http://schemas.microsoft.com/office/drawing/2014/main" id="{00000000-0008-0000-2A00-000053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69</xdr:row>
      <xdr:rowOff>0</xdr:rowOff>
    </xdr:from>
    <xdr:ext cx="190500" cy="200025"/>
    <xdr:pic>
      <xdr:nvPicPr>
        <xdr:cNvPr id="84" name="image180.jpg">
          <a:extLst>
            <a:ext uri="{FF2B5EF4-FFF2-40B4-BE49-F238E27FC236}">
              <a16:creationId xmlns:a16="http://schemas.microsoft.com/office/drawing/2014/main" id="{00000000-0008-0000-2A00-000054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70</xdr:row>
      <xdr:rowOff>0</xdr:rowOff>
    </xdr:from>
    <xdr:ext cx="190500" cy="200025"/>
    <xdr:pic>
      <xdr:nvPicPr>
        <xdr:cNvPr id="85" name="image166.jpg">
          <a:extLst>
            <a:ext uri="{FF2B5EF4-FFF2-40B4-BE49-F238E27FC236}">
              <a16:creationId xmlns:a16="http://schemas.microsoft.com/office/drawing/2014/main" id="{00000000-0008-0000-2A00-00005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71</xdr:row>
      <xdr:rowOff>0</xdr:rowOff>
    </xdr:from>
    <xdr:ext cx="190500" cy="200025"/>
    <xdr:pic>
      <xdr:nvPicPr>
        <xdr:cNvPr id="86" name="image183.jpg">
          <a:extLst>
            <a:ext uri="{FF2B5EF4-FFF2-40B4-BE49-F238E27FC236}">
              <a16:creationId xmlns:a16="http://schemas.microsoft.com/office/drawing/2014/main" id="{00000000-0008-0000-2A00-000056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72</xdr:row>
      <xdr:rowOff>0</xdr:rowOff>
    </xdr:from>
    <xdr:ext cx="190500" cy="200025"/>
    <xdr:pic>
      <xdr:nvPicPr>
        <xdr:cNvPr id="87" name="image177.jpg">
          <a:extLst>
            <a:ext uri="{FF2B5EF4-FFF2-40B4-BE49-F238E27FC236}">
              <a16:creationId xmlns:a16="http://schemas.microsoft.com/office/drawing/2014/main" id="{00000000-0008-0000-2A00-000057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73</xdr:row>
      <xdr:rowOff>0</xdr:rowOff>
    </xdr:from>
    <xdr:ext cx="190500" cy="200025"/>
    <xdr:pic>
      <xdr:nvPicPr>
        <xdr:cNvPr id="88" name="image166.jpg">
          <a:extLst>
            <a:ext uri="{FF2B5EF4-FFF2-40B4-BE49-F238E27FC236}">
              <a16:creationId xmlns:a16="http://schemas.microsoft.com/office/drawing/2014/main" id="{00000000-0008-0000-2A00-000058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74</xdr:row>
      <xdr:rowOff>0</xdr:rowOff>
    </xdr:from>
    <xdr:ext cx="190500" cy="200025"/>
    <xdr:pic>
      <xdr:nvPicPr>
        <xdr:cNvPr id="89" name="image166.jpg">
          <a:extLst>
            <a:ext uri="{FF2B5EF4-FFF2-40B4-BE49-F238E27FC236}">
              <a16:creationId xmlns:a16="http://schemas.microsoft.com/office/drawing/2014/main" id="{00000000-0008-0000-2A00-000059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75</xdr:row>
      <xdr:rowOff>0</xdr:rowOff>
    </xdr:from>
    <xdr:ext cx="190500" cy="200025"/>
    <xdr:pic>
      <xdr:nvPicPr>
        <xdr:cNvPr id="90" name="image166.jpg">
          <a:extLst>
            <a:ext uri="{FF2B5EF4-FFF2-40B4-BE49-F238E27FC236}">
              <a16:creationId xmlns:a16="http://schemas.microsoft.com/office/drawing/2014/main" id="{00000000-0008-0000-2A00-00005A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76</xdr:row>
      <xdr:rowOff>0</xdr:rowOff>
    </xdr:from>
    <xdr:ext cx="190500" cy="200025"/>
    <xdr:pic>
      <xdr:nvPicPr>
        <xdr:cNvPr id="91" name="image187.jpg">
          <a:extLst>
            <a:ext uri="{FF2B5EF4-FFF2-40B4-BE49-F238E27FC236}">
              <a16:creationId xmlns:a16="http://schemas.microsoft.com/office/drawing/2014/main" id="{00000000-0008-0000-2A00-00005B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xdr:col>
      <xdr:colOff>0</xdr:colOff>
      <xdr:row>77</xdr:row>
      <xdr:rowOff>0</xdr:rowOff>
    </xdr:from>
    <xdr:ext cx="190500" cy="200025"/>
    <xdr:pic>
      <xdr:nvPicPr>
        <xdr:cNvPr id="92" name="image187.jpg">
          <a:extLst>
            <a:ext uri="{FF2B5EF4-FFF2-40B4-BE49-F238E27FC236}">
              <a16:creationId xmlns:a16="http://schemas.microsoft.com/office/drawing/2014/main" id="{00000000-0008-0000-2A00-00005C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xdr:col>
      <xdr:colOff>0</xdr:colOff>
      <xdr:row>78</xdr:row>
      <xdr:rowOff>0</xdr:rowOff>
    </xdr:from>
    <xdr:ext cx="190500" cy="200025"/>
    <xdr:pic>
      <xdr:nvPicPr>
        <xdr:cNvPr id="93" name="image187.jpg">
          <a:extLst>
            <a:ext uri="{FF2B5EF4-FFF2-40B4-BE49-F238E27FC236}">
              <a16:creationId xmlns:a16="http://schemas.microsoft.com/office/drawing/2014/main" id="{00000000-0008-0000-2A00-00005D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xdr:col>
      <xdr:colOff>0</xdr:colOff>
      <xdr:row>79</xdr:row>
      <xdr:rowOff>0</xdr:rowOff>
    </xdr:from>
    <xdr:ext cx="190500" cy="200025"/>
    <xdr:pic>
      <xdr:nvPicPr>
        <xdr:cNvPr id="94" name="image187.jpg">
          <a:extLst>
            <a:ext uri="{FF2B5EF4-FFF2-40B4-BE49-F238E27FC236}">
              <a16:creationId xmlns:a16="http://schemas.microsoft.com/office/drawing/2014/main" id="{00000000-0008-0000-2A00-00005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xdr:col>
      <xdr:colOff>0</xdr:colOff>
      <xdr:row>80</xdr:row>
      <xdr:rowOff>0</xdr:rowOff>
    </xdr:from>
    <xdr:ext cx="190500" cy="200025"/>
    <xdr:pic>
      <xdr:nvPicPr>
        <xdr:cNvPr id="95" name="image187.jpg">
          <a:extLst>
            <a:ext uri="{FF2B5EF4-FFF2-40B4-BE49-F238E27FC236}">
              <a16:creationId xmlns:a16="http://schemas.microsoft.com/office/drawing/2014/main" id="{00000000-0008-0000-2A00-00005F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xdr:col>
      <xdr:colOff>0</xdr:colOff>
      <xdr:row>81</xdr:row>
      <xdr:rowOff>0</xdr:rowOff>
    </xdr:from>
    <xdr:ext cx="190500" cy="200025"/>
    <xdr:pic>
      <xdr:nvPicPr>
        <xdr:cNvPr id="96" name="image187.jpg">
          <a:extLst>
            <a:ext uri="{FF2B5EF4-FFF2-40B4-BE49-F238E27FC236}">
              <a16:creationId xmlns:a16="http://schemas.microsoft.com/office/drawing/2014/main" id="{00000000-0008-0000-2A00-000060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12.jp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24.jpg">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7.jpg">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20.jpg">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jpg">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13.jpg">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4.jpg">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11.jpg">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7.jpg">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4.jpg">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2.jpg">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3.jpg">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5" name="image16.jpg">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jpg">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7" name="image6.jpg">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28625" cy="266700"/>
    <xdr:pic>
      <xdr:nvPicPr>
        <xdr:cNvPr id="18" name="image6.jpg">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23.jpg">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8.jpg">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8.jpg">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5.jpg">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0.jpg">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9.jpg">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5.jpg">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25</xdr:col>
      <xdr:colOff>0</xdr:colOff>
      <xdr:row>0</xdr:row>
      <xdr:rowOff>0</xdr:rowOff>
    </xdr:from>
    <xdr:ext cx="419100" cy="247650"/>
    <xdr:pic>
      <xdr:nvPicPr>
        <xdr:cNvPr id="26" name="image5.jpg">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26</xdr:col>
      <xdr:colOff>0</xdr:colOff>
      <xdr:row>0</xdr:row>
      <xdr:rowOff>0</xdr:rowOff>
    </xdr:from>
    <xdr:ext cx="419100" cy="247650"/>
    <xdr:pic>
      <xdr:nvPicPr>
        <xdr:cNvPr id="27" name="image5.jpg">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27</xdr:col>
      <xdr:colOff>0</xdr:colOff>
      <xdr:row>0</xdr:row>
      <xdr:rowOff>0</xdr:rowOff>
    </xdr:from>
    <xdr:ext cx="419100" cy="247650"/>
    <xdr:pic>
      <xdr:nvPicPr>
        <xdr:cNvPr id="28" name="image21.jpg">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28</xdr:col>
      <xdr:colOff>0</xdr:colOff>
      <xdr:row>0</xdr:row>
      <xdr:rowOff>0</xdr:rowOff>
    </xdr:from>
    <xdr:ext cx="419100" cy="247650"/>
    <xdr:pic>
      <xdr:nvPicPr>
        <xdr:cNvPr id="29" name="image5.jpg">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wsDr>
</file>

<file path=xl/drawings/drawing40.xml><?xml version="1.0" encoding="utf-8"?>
<xdr:wsDr xmlns:xdr="http://schemas.openxmlformats.org/drawingml/2006/spreadsheetDrawing" xmlns:a="http://schemas.openxmlformats.org/drawingml/2006/main">
  <xdr:oneCellAnchor>
    <xdr:from>
      <xdr:col>3</xdr:col>
      <xdr:colOff>0</xdr:colOff>
      <xdr:row>0</xdr:row>
      <xdr:rowOff>0</xdr:rowOff>
    </xdr:from>
    <xdr:ext cx="428625" cy="266700"/>
    <xdr:pic>
      <xdr:nvPicPr>
        <xdr:cNvPr id="2" name="image189.jpg">
          <a:extLst>
            <a:ext uri="{FF2B5EF4-FFF2-40B4-BE49-F238E27FC236}">
              <a16:creationId xmlns:a16="http://schemas.microsoft.com/office/drawing/2014/main" id="{00000000-0008-0000-2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57175"/>
    <xdr:pic>
      <xdr:nvPicPr>
        <xdr:cNvPr id="3" name="image219.jpg">
          <a:extLst>
            <a:ext uri="{FF2B5EF4-FFF2-40B4-BE49-F238E27FC236}">
              <a16:creationId xmlns:a16="http://schemas.microsoft.com/office/drawing/2014/main" id="{00000000-0008-0000-2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4" name="image184.jpg">
          <a:extLst>
            <a:ext uri="{FF2B5EF4-FFF2-40B4-BE49-F238E27FC236}">
              <a16:creationId xmlns:a16="http://schemas.microsoft.com/office/drawing/2014/main" id="{00000000-0008-0000-2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47650"/>
    <xdr:pic>
      <xdr:nvPicPr>
        <xdr:cNvPr id="5" name="image184.jpg">
          <a:extLst>
            <a:ext uri="{FF2B5EF4-FFF2-40B4-BE49-F238E27FC236}">
              <a16:creationId xmlns:a16="http://schemas.microsoft.com/office/drawing/2014/main" id="{00000000-0008-0000-2B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47650"/>
    <xdr:pic>
      <xdr:nvPicPr>
        <xdr:cNvPr id="6" name="image199.jpg">
          <a:extLst>
            <a:ext uri="{FF2B5EF4-FFF2-40B4-BE49-F238E27FC236}">
              <a16:creationId xmlns:a16="http://schemas.microsoft.com/office/drawing/2014/main" id="{00000000-0008-0000-2B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57175"/>
    <xdr:pic>
      <xdr:nvPicPr>
        <xdr:cNvPr id="7" name="image198.jpg">
          <a:extLst>
            <a:ext uri="{FF2B5EF4-FFF2-40B4-BE49-F238E27FC236}">
              <a16:creationId xmlns:a16="http://schemas.microsoft.com/office/drawing/2014/main" id="{00000000-0008-0000-2B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57175"/>
    <xdr:pic>
      <xdr:nvPicPr>
        <xdr:cNvPr id="8" name="image206.jpg">
          <a:extLst>
            <a:ext uri="{FF2B5EF4-FFF2-40B4-BE49-F238E27FC236}">
              <a16:creationId xmlns:a16="http://schemas.microsoft.com/office/drawing/2014/main" id="{00000000-0008-0000-2B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57175"/>
    <xdr:pic>
      <xdr:nvPicPr>
        <xdr:cNvPr id="9" name="image193.jpg">
          <a:extLst>
            <a:ext uri="{FF2B5EF4-FFF2-40B4-BE49-F238E27FC236}">
              <a16:creationId xmlns:a16="http://schemas.microsoft.com/office/drawing/2014/main" id="{00000000-0008-0000-2B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0" name="image200.jpg">
          <a:extLst>
            <a:ext uri="{FF2B5EF4-FFF2-40B4-BE49-F238E27FC236}">
              <a16:creationId xmlns:a16="http://schemas.microsoft.com/office/drawing/2014/main" id="{00000000-0008-0000-2B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47650"/>
    <xdr:pic>
      <xdr:nvPicPr>
        <xdr:cNvPr id="11" name="image203.jpg">
          <a:extLst>
            <a:ext uri="{FF2B5EF4-FFF2-40B4-BE49-F238E27FC236}">
              <a16:creationId xmlns:a16="http://schemas.microsoft.com/office/drawing/2014/main" id="{00000000-0008-0000-2B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47650"/>
    <xdr:pic>
      <xdr:nvPicPr>
        <xdr:cNvPr id="12" name="image188.jpg">
          <a:extLst>
            <a:ext uri="{FF2B5EF4-FFF2-40B4-BE49-F238E27FC236}">
              <a16:creationId xmlns:a16="http://schemas.microsoft.com/office/drawing/2014/main" id="{00000000-0008-0000-2B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57175"/>
    <xdr:pic>
      <xdr:nvPicPr>
        <xdr:cNvPr id="13" name="image190.jpg">
          <a:extLst>
            <a:ext uri="{FF2B5EF4-FFF2-40B4-BE49-F238E27FC236}">
              <a16:creationId xmlns:a16="http://schemas.microsoft.com/office/drawing/2014/main" id="{00000000-0008-0000-2B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4" name="image204.jpg">
          <a:extLst>
            <a:ext uri="{FF2B5EF4-FFF2-40B4-BE49-F238E27FC236}">
              <a16:creationId xmlns:a16="http://schemas.microsoft.com/office/drawing/2014/main" id="{00000000-0008-0000-2B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5" name="image163.jpg">
          <a:extLst>
            <a:ext uri="{FF2B5EF4-FFF2-40B4-BE49-F238E27FC236}">
              <a16:creationId xmlns:a16="http://schemas.microsoft.com/office/drawing/2014/main" id="{00000000-0008-0000-2B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57175"/>
    <xdr:pic>
      <xdr:nvPicPr>
        <xdr:cNvPr id="16" name="image213.jpg">
          <a:extLst>
            <a:ext uri="{FF2B5EF4-FFF2-40B4-BE49-F238E27FC236}">
              <a16:creationId xmlns:a16="http://schemas.microsoft.com/office/drawing/2014/main" id="{00000000-0008-0000-2B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57175"/>
    <xdr:pic>
      <xdr:nvPicPr>
        <xdr:cNvPr id="17" name="image195.jpg">
          <a:extLst>
            <a:ext uri="{FF2B5EF4-FFF2-40B4-BE49-F238E27FC236}">
              <a16:creationId xmlns:a16="http://schemas.microsoft.com/office/drawing/2014/main" id="{00000000-0008-0000-2B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57175"/>
    <xdr:pic>
      <xdr:nvPicPr>
        <xdr:cNvPr id="18" name="image194.jpg">
          <a:extLst>
            <a:ext uri="{FF2B5EF4-FFF2-40B4-BE49-F238E27FC236}">
              <a16:creationId xmlns:a16="http://schemas.microsoft.com/office/drawing/2014/main" id="{00000000-0008-0000-2B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57175"/>
    <xdr:pic>
      <xdr:nvPicPr>
        <xdr:cNvPr id="19" name="image191.jpg">
          <a:extLst>
            <a:ext uri="{FF2B5EF4-FFF2-40B4-BE49-F238E27FC236}">
              <a16:creationId xmlns:a16="http://schemas.microsoft.com/office/drawing/2014/main" id="{00000000-0008-0000-2B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28625" cy="266700"/>
    <xdr:pic>
      <xdr:nvPicPr>
        <xdr:cNvPr id="20" name="image189.jpg">
          <a:extLst>
            <a:ext uri="{FF2B5EF4-FFF2-40B4-BE49-F238E27FC236}">
              <a16:creationId xmlns:a16="http://schemas.microsoft.com/office/drawing/2014/main" id="{00000000-0008-0000-2B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28625" cy="266700"/>
    <xdr:pic>
      <xdr:nvPicPr>
        <xdr:cNvPr id="21" name="image208.jpg">
          <a:extLst>
            <a:ext uri="{FF2B5EF4-FFF2-40B4-BE49-F238E27FC236}">
              <a16:creationId xmlns:a16="http://schemas.microsoft.com/office/drawing/2014/main" id="{00000000-0008-0000-2B00-000015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2</xdr:row>
      <xdr:rowOff>0</xdr:rowOff>
    </xdr:from>
    <xdr:ext cx="190500" cy="200025"/>
    <xdr:pic>
      <xdr:nvPicPr>
        <xdr:cNvPr id="22" name="image192.jpg">
          <a:extLst>
            <a:ext uri="{FF2B5EF4-FFF2-40B4-BE49-F238E27FC236}">
              <a16:creationId xmlns:a16="http://schemas.microsoft.com/office/drawing/2014/main" id="{00000000-0008-0000-2B00-000016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3</xdr:row>
      <xdr:rowOff>0</xdr:rowOff>
    </xdr:from>
    <xdr:ext cx="190500" cy="200025"/>
    <xdr:pic>
      <xdr:nvPicPr>
        <xdr:cNvPr id="23" name="image221.jpg">
          <a:extLst>
            <a:ext uri="{FF2B5EF4-FFF2-40B4-BE49-F238E27FC236}">
              <a16:creationId xmlns:a16="http://schemas.microsoft.com/office/drawing/2014/main" id="{00000000-0008-0000-2B00-000017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4</xdr:row>
      <xdr:rowOff>0</xdr:rowOff>
    </xdr:from>
    <xdr:ext cx="190500" cy="200025"/>
    <xdr:pic>
      <xdr:nvPicPr>
        <xdr:cNvPr id="24" name="image205.jpg">
          <a:extLst>
            <a:ext uri="{FF2B5EF4-FFF2-40B4-BE49-F238E27FC236}">
              <a16:creationId xmlns:a16="http://schemas.microsoft.com/office/drawing/2014/main" id="{00000000-0008-0000-2B00-000018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5</xdr:row>
      <xdr:rowOff>0</xdr:rowOff>
    </xdr:from>
    <xdr:ext cx="190500" cy="200025"/>
    <xdr:pic>
      <xdr:nvPicPr>
        <xdr:cNvPr id="25" name="image197.jpg">
          <a:extLst>
            <a:ext uri="{FF2B5EF4-FFF2-40B4-BE49-F238E27FC236}">
              <a16:creationId xmlns:a16="http://schemas.microsoft.com/office/drawing/2014/main" id="{00000000-0008-0000-2B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6</xdr:row>
      <xdr:rowOff>0</xdr:rowOff>
    </xdr:from>
    <xdr:ext cx="190500" cy="200025"/>
    <xdr:pic>
      <xdr:nvPicPr>
        <xdr:cNvPr id="26" name="image207.jpg">
          <a:extLst>
            <a:ext uri="{FF2B5EF4-FFF2-40B4-BE49-F238E27FC236}">
              <a16:creationId xmlns:a16="http://schemas.microsoft.com/office/drawing/2014/main" id="{00000000-0008-0000-2B00-00001A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7</xdr:row>
      <xdr:rowOff>0</xdr:rowOff>
    </xdr:from>
    <xdr:ext cx="190500" cy="200025"/>
    <xdr:pic>
      <xdr:nvPicPr>
        <xdr:cNvPr id="27" name="image196.jpg">
          <a:extLst>
            <a:ext uri="{FF2B5EF4-FFF2-40B4-BE49-F238E27FC236}">
              <a16:creationId xmlns:a16="http://schemas.microsoft.com/office/drawing/2014/main" id="{00000000-0008-0000-2B00-00001B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8</xdr:row>
      <xdr:rowOff>0</xdr:rowOff>
    </xdr:from>
    <xdr:ext cx="190500" cy="200025"/>
    <xdr:pic>
      <xdr:nvPicPr>
        <xdr:cNvPr id="28" name="image192.jpg">
          <a:extLst>
            <a:ext uri="{FF2B5EF4-FFF2-40B4-BE49-F238E27FC236}">
              <a16:creationId xmlns:a16="http://schemas.microsoft.com/office/drawing/2014/main" id="{00000000-0008-0000-2B00-00001C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9</xdr:row>
      <xdr:rowOff>0</xdr:rowOff>
    </xdr:from>
    <xdr:ext cx="190500" cy="200025"/>
    <xdr:pic>
      <xdr:nvPicPr>
        <xdr:cNvPr id="29" name="image211.jpg">
          <a:extLst>
            <a:ext uri="{FF2B5EF4-FFF2-40B4-BE49-F238E27FC236}">
              <a16:creationId xmlns:a16="http://schemas.microsoft.com/office/drawing/2014/main" id="{00000000-0008-0000-2B00-00001D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10</xdr:row>
      <xdr:rowOff>0</xdr:rowOff>
    </xdr:from>
    <xdr:ext cx="190500" cy="200025"/>
    <xdr:pic>
      <xdr:nvPicPr>
        <xdr:cNvPr id="30" name="image209.jpg">
          <a:extLst>
            <a:ext uri="{FF2B5EF4-FFF2-40B4-BE49-F238E27FC236}">
              <a16:creationId xmlns:a16="http://schemas.microsoft.com/office/drawing/2014/main" id="{00000000-0008-0000-2B00-00001E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11</xdr:row>
      <xdr:rowOff>0</xdr:rowOff>
    </xdr:from>
    <xdr:ext cx="190500" cy="200025"/>
    <xdr:pic>
      <xdr:nvPicPr>
        <xdr:cNvPr id="31" name="image221.jpg">
          <a:extLst>
            <a:ext uri="{FF2B5EF4-FFF2-40B4-BE49-F238E27FC236}">
              <a16:creationId xmlns:a16="http://schemas.microsoft.com/office/drawing/2014/main" id="{00000000-0008-0000-2B00-00001F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12</xdr:row>
      <xdr:rowOff>0</xdr:rowOff>
    </xdr:from>
    <xdr:ext cx="190500" cy="200025"/>
    <xdr:pic>
      <xdr:nvPicPr>
        <xdr:cNvPr id="32" name="image201.jpg">
          <a:extLst>
            <a:ext uri="{FF2B5EF4-FFF2-40B4-BE49-F238E27FC236}">
              <a16:creationId xmlns:a16="http://schemas.microsoft.com/office/drawing/2014/main" id="{00000000-0008-0000-2B00-000020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13</xdr:row>
      <xdr:rowOff>0</xdr:rowOff>
    </xdr:from>
    <xdr:ext cx="190500" cy="200025"/>
    <xdr:pic>
      <xdr:nvPicPr>
        <xdr:cNvPr id="33" name="image205.jpg">
          <a:extLst>
            <a:ext uri="{FF2B5EF4-FFF2-40B4-BE49-F238E27FC236}">
              <a16:creationId xmlns:a16="http://schemas.microsoft.com/office/drawing/2014/main" id="{00000000-0008-0000-2B00-000021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14</xdr:row>
      <xdr:rowOff>0</xdr:rowOff>
    </xdr:from>
    <xdr:ext cx="190500" cy="200025"/>
    <xdr:pic>
      <xdr:nvPicPr>
        <xdr:cNvPr id="34" name="image202.jpg">
          <a:extLst>
            <a:ext uri="{FF2B5EF4-FFF2-40B4-BE49-F238E27FC236}">
              <a16:creationId xmlns:a16="http://schemas.microsoft.com/office/drawing/2014/main" id="{00000000-0008-0000-2B00-000022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15</xdr:row>
      <xdr:rowOff>0</xdr:rowOff>
    </xdr:from>
    <xdr:ext cx="190500" cy="200025"/>
    <xdr:pic>
      <xdr:nvPicPr>
        <xdr:cNvPr id="35" name="image197.jpg">
          <a:extLst>
            <a:ext uri="{FF2B5EF4-FFF2-40B4-BE49-F238E27FC236}">
              <a16:creationId xmlns:a16="http://schemas.microsoft.com/office/drawing/2014/main" id="{00000000-0008-0000-2B00-000023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16</xdr:row>
      <xdr:rowOff>0</xdr:rowOff>
    </xdr:from>
    <xdr:ext cx="190500" cy="200025"/>
    <xdr:pic>
      <xdr:nvPicPr>
        <xdr:cNvPr id="36" name="image207.jpg">
          <a:extLst>
            <a:ext uri="{FF2B5EF4-FFF2-40B4-BE49-F238E27FC236}">
              <a16:creationId xmlns:a16="http://schemas.microsoft.com/office/drawing/2014/main" id="{00000000-0008-0000-2B00-000024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17</xdr:row>
      <xdr:rowOff>0</xdr:rowOff>
    </xdr:from>
    <xdr:ext cx="190500" cy="200025"/>
    <xdr:pic>
      <xdr:nvPicPr>
        <xdr:cNvPr id="37" name="image196.jpg">
          <a:extLst>
            <a:ext uri="{FF2B5EF4-FFF2-40B4-BE49-F238E27FC236}">
              <a16:creationId xmlns:a16="http://schemas.microsoft.com/office/drawing/2014/main" id="{00000000-0008-0000-2B00-000025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18</xdr:row>
      <xdr:rowOff>0</xdr:rowOff>
    </xdr:from>
    <xdr:ext cx="190500" cy="200025"/>
    <xdr:pic>
      <xdr:nvPicPr>
        <xdr:cNvPr id="38" name="image217.jpg">
          <a:extLst>
            <a:ext uri="{FF2B5EF4-FFF2-40B4-BE49-F238E27FC236}">
              <a16:creationId xmlns:a16="http://schemas.microsoft.com/office/drawing/2014/main" id="{00000000-0008-0000-2B00-000026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xdr:col>
      <xdr:colOff>0</xdr:colOff>
      <xdr:row>19</xdr:row>
      <xdr:rowOff>0</xdr:rowOff>
    </xdr:from>
    <xdr:ext cx="190500" cy="200025"/>
    <xdr:pic>
      <xdr:nvPicPr>
        <xdr:cNvPr id="39" name="image210.jpg">
          <a:extLst>
            <a:ext uri="{FF2B5EF4-FFF2-40B4-BE49-F238E27FC236}">
              <a16:creationId xmlns:a16="http://schemas.microsoft.com/office/drawing/2014/main" id="{00000000-0008-0000-2B00-000027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20</xdr:row>
      <xdr:rowOff>0</xdr:rowOff>
    </xdr:from>
    <xdr:ext cx="190500" cy="200025"/>
    <xdr:pic>
      <xdr:nvPicPr>
        <xdr:cNvPr id="40" name="image192.jpg">
          <a:extLst>
            <a:ext uri="{FF2B5EF4-FFF2-40B4-BE49-F238E27FC236}">
              <a16:creationId xmlns:a16="http://schemas.microsoft.com/office/drawing/2014/main" id="{00000000-0008-0000-2B00-000028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21</xdr:row>
      <xdr:rowOff>0</xdr:rowOff>
    </xdr:from>
    <xdr:ext cx="190500" cy="200025"/>
    <xdr:pic>
      <xdr:nvPicPr>
        <xdr:cNvPr id="41" name="image221.jpg">
          <a:extLst>
            <a:ext uri="{FF2B5EF4-FFF2-40B4-BE49-F238E27FC236}">
              <a16:creationId xmlns:a16="http://schemas.microsoft.com/office/drawing/2014/main" id="{00000000-0008-0000-2B00-000029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22</xdr:row>
      <xdr:rowOff>0</xdr:rowOff>
    </xdr:from>
    <xdr:ext cx="190500" cy="200025"/>
    <xdr:pic>
      <xdr:nvPicPr>
        <xdr:cNvPr id="42" name="image205.jpg">
          <a:extLst>
            <a:ext uri="{FF2B5EF4-FFF2-40B4-BE49-F238E27FC236}">
              <a16:creationId xmlns:a16="http://schemas.microsoft.com/office/drawing/2014/main" id="{00000000-0008-0000-2B00-00002A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23</xdr:row>
      <xdr:rowOff>0</xdr:rowOff>
    </xdr:from>
    <xdr:ext cx="190500" cy="200025"/>
    <xdr:pic>
      <xdr:nvPicPr>
        <xdr:cNvPr id="43" name="image197.jpg">
          <a:extLst>
            <a:ext uri="{FF2B5EF4-FFF2-40B4-BE49-F238E27FC236}">
              <a16:creationId xmlns:a16="http://schemas.microsoft.com/office/drawing/2014/main" id="{00000000-0008-0000-2B00-00002B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24</xdr:row>
      <xdr:rowOff>0</xdr:rowOff>
    </xdr:from>
    <xdr:ext cx="190500" cy="200025"/>
    <xdr:pic>
      <xdr:nvPicPr>
        <xdr:cNvPr id="44" name="image211.jpg">
          <a:extLst>
            <a:ext uri="{FF2B5EF4-FFF2-40B4-BE49-F238E27FC236}">
              <a16:creationId xmlns:a16="http://schemas.microsoft.com/office/drawing/2014/main" id="{00000000-0008-0000-2B00-00002C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25</xdr:row>
      <xdr:rowOff>0</xdr:rowOff>
    </xdr:from>
    <xdr:ext cx="190500" cy="200025"/>
    <xdr:pic>
      <xdr:nvPicPr>
        <xdr:cNvPr id="45" name="image209.jpg">
          <a:extLst>
            <a:ext uri="{FF2B5EF4-FFF2-40B4-BE49-F238E27FC236}">
              <a16:creationId xmlns:a16="http://schemas.microsoft.com/office/drawing/2014/main" id="{00000000-0008-0000-2B00-00002D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26</xdr:row>
      <xdr:rowOff>0</xdr:rowOff>
    </xdr:from>
    <xdr:ext cx="190500" cy="200025"/>
    <xdr:pic>
      <xdr:nvPicPr>
        <xdr:cNvPr id="46" name="image221.jpg">
          <a:extLst>
            <a:ext uri="{FF2B5EF4-FFF2-40B4-BE49-F238E27FC236}">
              <a16:creationId xmlns:a16="http://schemas.microsoft.com/office/drawing/2014/main" id="{00000000-0008-0000-2B00-00002E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27</xdr:row>
      <xdr:rowOff>0</xdr:rowOff>
    </xdr:from>
    <xdr:ext cx="190500" cy="200025"/>
    <xdr:pic>
      <xdr:nvPicPr>
        <xdr:cNvPr id="47" name="image221.jpg">
          <a:extLst>
            <a:ext uri="{FF2B5EF4-FFF2-40B4-BE49-F238E27FC236}">
              <a16:creationId xmlns:a16="http://schemas.microsoft.com/office/drawing/2014/main" id="{00000000-0008-0000-2B00-00002F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28</xdr:row>
      <xdr:rowOff>0</xdr:rowOff>
    </xdr:from>
    <xdr:ext cx="190500" cy="200025"/>
    <xdr:pic>
      <xdr:nvPicPr>
        <xdr:cNvPr id="48" name="image221.jpg">
          <a:extLst>
            <a:ext uri="{FF2B5EF4-FFF2-40B4-BE49-F238E27FC236}">
              <a16:creationId xmlns:a16="http://schemas.microsoft.com/office/drawing/2014/main" id="{00000000-0008-0000-2B00-000030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29</xdr:row>
      <xdr:rowOff>0</xdr:rowOff>
    </xdr:from>
    <xdr:ext cx="190500" cy="200025"/>
    <xdr:pic>
      <xdr:nvPicPr>
        <xdr:cNvPr id="49" name="image221.jpg">
          <a:extLst>
            <a:ext uri="{FF2B5EF4-FFF2-40B4-BE49-F238E27FC236}">
              <a16:creationId xmlns:a16="http://schemas.microsoft.com/office/drawing/2014/main" id="{00000000-0008-0000-2B00-000031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30</xdr:row>
      <xdr:rowOff>0</xdr:rowOff>
    </xdr:from>
    <xdr:ext cx="190500" cy="200025"/>
    <xdr:pic>
      <xdr:nvPicPr>
        <xdr:cNvPr id="50" name="image205.jpg">
          <a:extLst>
            <a:ext uri="{FF2B5EF4-FFF2-40B4-BE49-F238E27FC236}">
              <a16:creationId xmlns:a16="http://schemas.microsoft.com/office/drawing/2014/main" id="{00000000-0008-0000-2B00-000032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31</xdr:row>
      <xdr:rowOff>0</xdr:rowOff>
    </xdr:from>
    <xdr:ext cx="190500" cy="200025"/>
    <xdr:pic>
      <xdr:nvPicPr>
        <xdr:cNvPr id="51" name="image202.jpg">
          <a:extLst>
            <a:ext uri="{FF2B5EF4-FFF2-40B4-BE49-F238E27FC236}">
              <a16:creationId xmlns:a16="http://schemas.microsoft.com/office/drawing/2014/main" id="{00000000-0008-0000-2B00-000033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32</xdr:row>
      <xdr:rowOff>0</xdr:rowOff>
    </xdr:from>
    <xdr:ext cx="190500" cy="200025"/>
    <xdr:pic>
      <xdr:nvPicPr>
        <xdr:cNvPr id="52" name="image197.jpg">
          <a:extLst>
            <a:ext uri="{FF2B5EF4-FFF2-40B4-BE49-F238E27FC236}">
              <a16:creationId xmlns:a16="http://schemas.microsoft.com/office/drawing/2014/main" id="{00000000-0008-0000-2B00-000034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33</xdr:row>
      <xdr:rowOff>0</xdr:rowOff>
    </xdr:from>
    <xdr:ext cx="190500" cy="200025"/>
    <xdr:pic>
      <xdr:nvPicPr>
        <xdr:cNvPr id="53" name="image197.jpg">
          <a:extLst>
            <a:ext uri="{FF2B5EF4-FFF2-40B4-BE49-F238E27FC236}">
              <a16:creationId xmlns:a16="http://schemas.microsoft.com/office/drawing/2014/main" id="{00000000-0008-0000-2B00-000035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34</xdr:row>
      <xdr:rowOff>0</xdr:rowOff>
    </xdr:from>
    <xdr:ext cx="190500" cy="200025"/>
    <xdr:pic>
      <xdr:nvPicPr>
        <xdr:cNvPr id="54" name="image197.jpg">
          <a:extLst>
            <a:ext uri="{FF2B5EF4-FFF2-40B4-BE49-F238E27FC236}">
              <a16:creationId xmlns:a16="http://schemas.microsoft.com/office/drawing/2014/main" id="{00000000-0008-0000-2B00-000036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35</xdr:row>
      <xdr:rowOff>0</xdr:rowOff>
    </xdr:from>
    <xdr:ext cx="190500" cy="200025"/>
    <xdr:pic>
      <xdr:nvPicPr>
        <xdr:cNvPr id="55" name="image207.jpg">
          <a:extLst>
            <a:ext uri="{FF2B5EF4-FFF2-40B4-BE49-F238E27FC236}">
              <a16:creationId xmlns:a16="http://schemas.microsoft.com/office/drawing/2014/main" id="{00000000-0008-0000-2B00-000037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36</xdr:row>
      <xdr:rowOff>0</xdr:rowOff>
    </xdr:from>
    <xdr:ext cx="190500" cy="200025"/>
    <xdr:pic>
      <xdr:nvPicPr>
        <xdr:cNvPr id="56" name="image196.jpg">
          <a:extLst>
            <a:ext uri="{FF2B5EF4-FFF2-40B4-BE49-F238E27FC236}">
              <a16:creationId xmlns:a16="http://schemas.microsoft.com/office/drawing/2014/main" id="{00000000-0008-0000-2B00-000038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38</xdr:row>
      <xdr:rowOff>0</xdr:rowOff>
    </xdr:from>
    <xdr:ext cx="190500" cy="200025"/>
    <xdr:pic>
      <xdr:nvPicPr>
        <xdr:cNvPr id="57" name="image197.jpg">
          <a:extLst>
            <a:ext uri="{FF2B5EF4-FFF2-40B4-BE49-F238E27FC236}">
              <a16:creationId xmlns:a16="http://schemas.microsoft.com/office/drawing/2014/main" id="{00000000-0008-0000-2B00-00003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39</xdr:row>
      <xdr:rowOff>0</xdr:rowOff>
    </xdr:from>
    <xdr:ext cx="190500" cy="200025"/>
    <xdr:pic>
      <xdr:nvPicPr>
        <xdr:cNvPr id="58" name="image211.jpg">
          <a:extLst>
            <a:ext uri="{FF2B5EF4-FFF2-40B4-BE49-F238E27FC236}">
              <a16:creationId xmlns:a16="http://schemas.microsoft.com/office/drawing/2014/main" id="{00000000-0008-0000-2B00-00003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40</xdr:row>
      <xdr:rowOff>0</xdr:rowOff>
    </xdr:from>
    <xdr:ext cx="190500" cy="200025"/>
    <xdr:pic>
      <xdr:nvPicPr>
        <xdr:cNvPr id="59" name="image209.jpg">
          <a:extLst>
            <a:ext uri="{FF2B5EF4-FFF2-40B4-BE49-F238E27FC236}">
              <a16:creationId xmlns:a16="http://schemas.microsoft.com/office/drawing/2014/main" id="{00000000-0008-0000-2B00-00003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41</xdr:row>
      <xdr:rowOff>0</xdr:rowOff>
    </xdr:from>
    <xdr:ext cx="190500" cy="200025"/>
    <xdr:pic>
      <xdr:nvPicPr>
        <xdr:cNvPr id="60" name="image221.jpg">
          <a:extLst>
            <a:ext uri="{FF2B5EF4-FFF2-40B4-BE49-F238E27FC236}">
              <a16:creationId xmlns:a16="http://schemas.microsoft.com/office/drawing/2014/main" id="{00000000-0008-0000-2B00-00003C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42</xdr:row>
      <xdr:rowOff>0</xdr:rowOff>
    </xdr:from>
    <xdr:ext cx="190500" cy="200025"/>
    <xdr:pic>
      <xdr:nvPicPr>
        <xdr:cNvPr id="61" name="image221.jpg">
          <a:extLst>
            <a:ext uri="{FF2B5EF4-FFF2-40B4-BE49-F238E27FC236}">
              <a16:creationId xmlns:a16="http://schemas.microsoft.com/office/drawing/2014/main" id="{00000000-0008-0000-2B00-00003D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43</xdr:row>
      <xdr:rowOff>0</xdr:rowOff>
    </xdr:from>
    <xdr:ext cx="190500" cy="200025"/>
    <xdr:pic>
      <xdr:nvPicPr>
        <xdr:cNvPr id="62" name="image221.jpg">
          <a:extLst>
            <a:ext uri="{FF2B5EF4-FFF2-40B4-BE49-F238E27FC236}">
              <a16:creationId xmlns:a16="http://schemas.microsoft.com/office/drawing/2014/main" id="{00000000-0008-0000-2B00-00003E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44</xdr:row>
      <xdr:rowOff>0</xdr:rowOff>
    </xdr:from>
    <xdr:ext cx="190500" cy="200025"/>
    <xdr:pic>
      <xdr:nvPicPr>
        <xdr:cNvPr id="63" name="image221.jpg">
          <a:extLst>
            <a:ext uri="{FF2B5EF4-FFF2-40B4-BE49-F238E27FC236}">
              <a16:creationId xmlns:a16="http://schemas.microsoft.com/office/drawing/2014/main" id="{00000000-0008-0000-2B00-00003F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45</xdr:row>
      <xdr:rowOff>0</xdr:rowOff>
    </xdr:from>
    <xdr:ext cx="190500" cy="200025"/>
    <xdr:pic>
      <xdr:nvPicPr>
        <xdr:cNvPr id="64" name="image205.jpg">
          <a:extLst>
            <a:ext uri="{FF2B5EF4-FFF2-40B4-BE49-F238E27FC236}">
              <a16:creationId xmlns:a16="http://schemas.microsoft.com/office/drawing/2014/main" id="{00000000-0008-0000-2B00-000040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46</xdr:row>
      <xdr:rowOff>0</xdr:rowOff>
    </xdr:from>
    <xdr:ext cx="190500" cy="200025"/>
    <xdr:pic>
      <xdr:nvPicPr>
        <xdr:cNvPr id="65" name="image197.jpg">
          <a:extLst>
            <a:ext uri="{FF2B5EF4-FFF2-40B4-BE49-F238E27FC236}">
              <a16:creationId xmlns:a16="http://schemas.microsoft.com/office/drawing/2014/main" id="{00000000-0008-0000-2B00-000041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47</xdr:row>
      <xdr:rowOff>0</xdr:rowOff>
    </xdr:from>
    <xdr:ext cx="190500" cy="200025"/>
    <xdr:pic>
      <xdr:nvPicPr>
        <xdr:cNvPr id="66" name="image207.jpg">
          <a:extLst>
            <a:ext uri="{FF2B5EF4-FFF2-40B4-BE49-F238E27FC236}">
              <a16:creationId xmlns:a16="http://schemas.microsoft.com/office/drawing/2014/main" id="{00000000-0008-0000-2B00-000042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48</xdr:row>
      <xdr:rowOff>0</xdr:rowOff>
    </xdr:from>
    <xdr:ext cx="190500" cy="200025"/>
    <xdr:pic>
      <xdr:nvPicPr>
        <xdr:cNvPr id="67" name="image207.jpg">
          <a:extLst>
            <a:ext uri="{FF2B5EF4-FFF2-40B4-BE49-F238E27FC236}">
              <a16:creationId xmlns:a16="http://schemas.microsoft.com/office/drawing/2014/main" id="{00000000-0008-0000-2B00-000043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49</xdr:row>
      <xdr:rowOff>0</xdr:rowOff>
    </xdr:from>
    <xdr:ext cx="190500" cy="200025"/>
    <xdr:pic>
      <xdr:nvPicPr>
        <xdr:cNvPr id="68" name="image196.jpg">
          <a:extLst>
            <a:ext uri="{FF2B5EF4-FFF2-40B4-BE49-F238E27FC236}">
              <a16:creationId xmlns:a16="http://schemas.microsoft.com/office/drawing/2014/main" id="{00000000-0008-0000-2B00-000044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50</xdr:row>
      <xdr:rowOff>0</xdr:rowOff>
    </xdr:from>
    <xdr:ext cx="190500" cy="200025"/>
    <xdr:pic>
      <xdr:nvPicPr>
        <xdr:cNvPr id="69" name="image209.jpg">
          <a:extLst>
            <a:ext uri="{FF2B5EF4-FFF2-40B4-BE49-F238E27FC236}">
              <a16:creationId xmlns:a16="http://schemas.microsoft.com/office/drawing/2014/main" id="{00000000-0008-0000-2B00-000045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51</xdr:row>
      <xdr:rowOff>0</xdr:rowOff>
    </xdr:from>
    <xdr:ext cx="190500" cy="200025"/>
    <xdr:pic>
      <xdr:nvPicPr>
        <xdr:cNvPr id="70" name="image221.jpg">
          <a:extLst>
            <a:ext uri="{FF2B5EF4-FFF2-40B4-BE49-F238E27FC236}">
              <a16:creationId xmlns:a16="http://schemas.microsoft.com/office/drawing/2014/main" id="{00000000-0008-0000-2B00-00004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52</xdr:row>
      <xdr:rowOff>0</xdr:rowOff>
    </xdr:from>
    <xdr:ext cx="190500" cy="200025"/>
    <xdr:pic>
      <xdr:nvPicPr>
        <xdr:cNvPr id="71" name="image205.jpg">
          <a:extLst>
            <a:ext uri="{FF2B5EF4-FFF2-40B4-BE49-F238E27FC236}">
              <a16:creationId xmlns:a16="http://schemas.microsoft.com/office/drawing/2014/main" id="{00000000-0008-0000-2B00-00004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53</xdr:row>
      <xdr:rowOff>0</xdr:rowOff>
    </xdr:from>
    <xdr:ext cx="190500" cy="200025"/>
    <xdr:pic>
      <xdr:nvPicPr>
        <xdr:cNvPr id="72" name="image202.jpg">
          <a:extLst>
            <a:ext uri="{FF2B5EF4-FFF2-40B4-BE49-F238E27FC236}">
              <a16:creationId xmlns:a16="http://schemas.microsoft.com/office/drawing/2014/main" id="{00000000-0008-0000-2B00-000048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54</xdr:row>
      <xdr:rowOff>0</xdr:rowOff>
    </xdr:from>
    <xdr:ext cx="190500" cy="200025"/>
    <xdr:pic>
      <xdr:nvPicPr>
        <xdr:cNvPr id="73" name="image197.jpg">
          <a:extLst>
            <a:ext uri="{FF2B5EF4-FFF2-40B4-BE49-F238E27FC236}">
              <a16:creationId xmlns:a16="http://schemas.microsoft.com/office/drawing/2014/main" id="{00000000-0008-0000-2B00-00004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55</xdr:row>
      <xdr:rowOff>0</xdr:rowOff>
    </xdr:from>
    <xdr:ext cx="190500" cy="200025"/>
    <xdr:pic>
      <xdr:nvPicPr>
        <xdr:cNvPr id="74" name="image207.jpg">
          <a:extLst>
            <a:ext uri="{FF2B5EF4-FFF2-40B4-BE49-F238E27FC236}">
              <a16:creationId xmlns:a16="http://schemas.microsoft.com/office/drawing/2014/main" id="{00000000-0008-0000-2B00-00004A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56</xdr:row>
      <xdr:rowOff>0</xdr:rowOff>
    </xdr:from>
    <xdr:ext cx="190500" cy="200025"/>
    <xdr:pic>
      <xdr:nvPicPr>
        <xdr:cNvPr id="75" name="image196.jpg">
          <a:extLst>
            <a:ext uri="{FF2B5EF4-FFF2-40B4-BE49-F238E27FC236}">
              <a16:creationId xmlns:a16="http://schemas.microsoft.com/office/drawing/2014/main" id="{00000000-0008-0000-2B00-00004B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57</xdr:row>
      <xdr:rowOff>0</xdr:rowOff>
    </xdr:from>
    <xdr:ext cx="190500" cy="200025"/>
    <xdr:pic>
      <xdr:nvPicPr>
        <xdr:cNvPr id="76" name="image192.jpg">
          <a:extLst>
            <a:ext uri="{FF2B5EF4-FFF2-40B4-BE49-F238E27FC236}">
              <a16:creationId xmlns:a16="http://schemas.microsoft.com/office/drawing/2014/main" id="{00000000-0008-0000-2B00-00004C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58</xdr:row>
      <xdr:rowOff>0</xdr:rowOff>
    </xdr:from>
    <xdr:ext cx="190500" cy="200025"/>
    <xdr:pic>
      <xdr:nvPicPr>
        <xdr:cNvPr id="77" name="image221.jpg">
          <a:extLst>
            <a:ext uri="{FF2B5EF4-FFF2-40B4-BE49-F238E27FC236}">
              <a16:creationId xmlns:a16="http://schemas.microsoft.com/office/drawing/2014/main" id="{00000000-0008-0000-2B00-00004D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59</xdr:row>
      <xdr:rowOff>0</xdr:rowOff>
    </xdr:from>
    <xdr:ext cx="190500" cy="200025"/>
    <xdr:pic>
      <xdr:nvPicPr>
        <xdr:cNvPr id="78" name="image192.jpg">
          <a:extLst>
            <a:ext uri="{FF2B5EF4-FFF2-40B4-BE49-F238E27FC236}">
              <a16:creationId xmlns:a16="http://schemas.microsoft.com/office/drawing/2014/main" id="{00000000-0008-0000-2B00-00004E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60</xdr:row>
      <xdr:rowOff>0</xdr:rowOff>
    </xdr:from>
    <xdr:ext cx="190500" cy="200025"/>
    <xdr:pic>
      <xdr:nvPicPr>
        <xdr:cNvPr id="79" name="image209.jpg">
          <a:extLst>
            <a:ext uri="{FF2B5EF4-FFF2-40B4-BE49-F238E27FC236}">
              <a16:creationId xmlns:a16="http://schemas.microsoft.com/office/drawing/2014/main" id="{00000000-0008-0000-2B00-00004F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61</xdr:row>
      <xdr:rowOff>0</xdr:rowOff>
    </xdr:from>
    <xdr:ext cx="190500" cy="200025"/>
    <xdr:pic>
      <xdr:nvPicPr>
        <xdr:cNvPr id="80" name="image221.jpg">
          <a:extLst>
            <a:ext uri="{FF2B5EF4-FFF2-40B4-BE49-F238E27FC236}">
              <a16:creationId xmlns:a16="http://schemas.microsoft.com/office/drawing/2014/main" id="{00000000-0008-0000-2B00-000050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62</xdr:row>
      <xdr:rowOff>0</xdr:rowOff>
    </xdr:from>
    <xdr:ext cx="190500" cy="200025"/>
    <xdr:pic>
      <xdr:nvPicPr>
        <xdr:cNvPr id="81" name="image201.jpg">
          <a:extLst>
            <a:ext uri="{FF2B5EF4-FFF2-40B4-BE49-F238E27FC236}">
              <a16:creationId xmlns:a16="http://schemas.microsoft.com/office/drawing/2014/main" id="{00000000-0008-0000-2B00-000051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63</xdr:row>
      <xdr:rowOff>0</xdr:rowOff>
    </xdr:from>
    <xdr:ext cx="190500" cy="200025"/>
    <xdr:pic>
      <xdr:nvPicPr>
        <xdr:cNvPr id="82" name="image205.jpg">
          <a:extLst>
            <a:ext uri="{FF2B5EF4-FFF2-40B4-BE49-F238E27FC236}">
              <a16:creationId xmlns:a16="http://schemas.microsoft.com/office/drawing/2014/main" id="{00000000-0008-0000-2B00-000052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64</xdr:row>
      <xdr:rowOff>0</xdr:rowOff>
    </xdr:from>
    <xdr:ext cx="190500" cy="200025"/>
    <xdr:pic>
      <xdr:nvPicPr>
        <xdr:cNvPr id="83" name="image202.jpg">
          <a:extLst>
            <a:ext uri="{FF2B5EF4-FFF2-40B4-BE49-F238E27FC236}">
              <a16:creationId xmlns:a16="http://schemas.microsoft.com/office/drawing/2014/main" id="{00000000-0008-0000-2B00-000053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65</xdr:row>
      <xdr:rowOff>0</xdr:rowOff>
    </xdr:from>
    <xdr:ext cx="190500" cy="200025"/>
    <xdr:pic>
      <xdr:nvPicPr>
        <xdr:cNvPr id="84" name="image196.jpg">
          <a:extLst>
            <a:ext uri="{FF2B5EF4-FFF2-40B4-BE49-F238E27FC236}">
              <a16:creationId xmlns:a16="http://schemas.microsoft.com/office/drawing/2014/main" id="{00000000-0008-0000-2B00-000054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wsDr>
</file>

<file path=xl/drawings/drawing41.xml><?xml version="1.0" encoding="utf-8"?>
<xdr:wsDr xmlns:xdr="http://schemas.openxmlformats.org/drawingml/2006/spreadsheetDrawing" xmlns:a="http://schemas.openxmlformats.org/drawingml/2006/main">
  <xdr:oneCellAnchor>
    <xdr:from>
      <xdr:col>3</xdr:col>
      <xdr:colOff>0</xdr:colOff>
      <xdr:row>0</xdr:row>
      <xdr:rowOff>0</xdr:rowOff>
    </xdr:from>
    <xdr:ext cx="428625" cy="266700"/>
    <xdr:pic>
      <xdr:nvPicPr>
        <xdr:cNvPr id="2" name="image227.jpg">
          <a:extLst>
            <a:ext uri="{FF2B5EF4-FFF2-40B4-BE49-F238E27FC236}">
              <a16:creationId xmlns:a16="http://schemas.microsoft.com/office/drawing/2014/main" id="{00000000-0008-0000-2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57175"/>
    <xdr:pic>
      <xdr:nvPicPr>
        <xdr:cNvPr id="3" name="image224.jpg">
          <a:extLst>
            <a:ext uri="{FF2B5EF4-FFF2-40B4-BE49-F238E27FC236}">
              <a16:creationId xmlns:a16="http://schemas.microsoft.com/office/drawing/2014/main" id="{00000000-0008-0000-2C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4" name="image215.jpg">
          <a:extLst>
            <a:ext uri="{FF2B5EF4-FFF2-40B4-BE49-F238E27FC236}">
              <a16:creationId xmlns:a16="http://schemas.microsoft.com/office/drawing/2014/main" id="{00000000-0008-0000-2C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47650"/>
    <xdr:pic>
      <xdr:nvPicPr>
        <xdr:cNvPr id="5" name="image215.jpg">
          <a:extLst>
            <a:ext uri="{FF2B5EF4-FFF2-40B4-BE49-F238E27FC236}">
              <a16:creationId xmlns:a16="http://schemas.microsoft.com/office/drawing/2014/main" id="{00000000-0008-0000-2C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47650"/>
    <xdr:pic>
      <xdr:nvPicPr>
        <xdr:cNvPr id="6" name="image229.jpg">
          <a:extLst>
            <a:ext uri="{FF2B5EF4-FFF2-40B4-BE49-F238E27FC236}">
              <a16:creationId xmlns:a16="http://schemas.microsoft.com/office/drawing/2014/main" id="{00000000-0008-0000-2C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57175"/>
    <xdr:pic>
      <xdr:nvPicPr>
        <xdr:cNvPr id="7" name="image218.jpg">
          <a:extLst>
            <a:ext uri="{FF2B5EF4-FFF2-40B4-BE49-F238E27FC236}">
              <a16:creationId xmlns:a16="http://schemas.microsoft.com/office/drawing/2014/main" id="{00000000-0008-0000-2C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57175"/>
    <xdr:pic>
      <xdr:nvPicPr>
        <xdr:cNvPr id="8" name="image216.jpg">
          <a:extLst>
            <a:ext uri="{FF2B5EF4-FFF2-40B4-BE49-F238E27FC236}">
              <a16:creationId xmlns:a16="http://schemas.microsoft.com/office/drawing/2014/main" id="{00000000-0008-0000-2C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57175"/>
    <xdr:pic>
      <xdr:nvPicPr>
        <xdr:cNvPr id="9" name="image225.jpg">
          <a:extLst>
            <a:ext uri="{FF2B5EF4-FFF2-40B4-BE49-F238E27FC236}">
              <a16:creationId xmlns:a16="http://schemas.microsoft.com/office/drawing/2014/main" id="{00000000-0008-0000-2C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0" name="image223.jpg">
          <a:extLst>
            <a:ext uri="{FF2B5EF4-FFF2-40B4-BE49-F238E27FC236}">
              <a16:creationId xmlns:a16="http://schemas.microsoft.com/office/drawing/2014/main" id="{00000000-0008-0000-2C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47650"/>
    <xdr:pic>
      <xdr:nvPicPr>
        <xdr:cNvPr id="11" name="image236.jpg">
          <a:extLst>
            <a:ext uri="{FF2B5EF4-FFF2-40B4-BE49-F238E27FC236}">
              <a16:creationId xmlns:a16="http://schemas.microsoft.com/office/drawing/2014/main" id="{00000000-0008-0000-2C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47650"/>
    <xdr:pic>
      <xdr:nvPicPr>
        <xdr:cNvPr id="12" name="image226.jpg">
          <a:extLst>
            <a:ext uri="{FF2B5EF4-FFF2-40B4-BE49-F238E27FC236}">
              <a16:creationId xmlns:a16="http://schemas.microsoft.com/office/drawing/2014/main" id="{00000000-0008-0000-2C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57175"/>
    <xdr:pic>
      <xdr:nvPicPr>
        <xdr:cNvPr id="13" name="image222.jpg">
          <a:extLst>
            <a:ext uri="{FF2B5EF4-FFF2-40B4-BE49-F238E27FC236}">
              <a16:creationId xmlns:a16="http://schemas.microsoft.com/office/drawing/2014/main" id="{00000000-0008-0000-2C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4" name="image220.jpg">
          <a:extLst>
            <a:ext uri="{FF2B5EF4-FFF2-40B4-BE49-F238E27FC236}">
              <a16:creationId xmlns:a16="http://schemas.microsoft.com/office/drawing/2014/main" id="{00000000-0008-0000-2C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5" name="image163.jpg">
          <a:extLst>
            <a:ext uri="{FF2B5EF4-FFF2-40B4-BE49-F238E27FC236}">
              <a16:creationId xmlns:a16="http://schemas.microsoft.com/office/drawing/2014/main" id="{00000000-0008-0000-2C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57175"/>
    <xdr:pic>
      <xdr:nvPicPr>
        <xdr:cNvPr id="16" name="image228.jpg">
          <a:extLst>
            <a:ext uri="{FF2B5EF4-FFF2-40B4-BE49-F238E27FC236}">
              <a16:creationId xmlns:a16="http://schemas.microsoft.com/office/drawing/2014/main" id="{00000000-0008-0000-2C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57175"/>
    <xdr:pic>
      <xdr:nvPicPr>
        <xdr:cNvPr id="17" name="image234.jpg">
          <a:extLst>
            <a:ext uri="{FF2B5EF4-FFF2-40B4-BE49-F238E27FC236}">
              <a16:creationId xmlns:a16="http://schemas.microsoft.com/office/drawing/2014/main" id="{00000000-0008-0000-2C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57175"/>
    <xdr:pic>
      <xdr:nvPicPr>
        <xdr:cNvPr id="18" name="image233.jpg">
          <a:extLst>
            <a:ext uri="{FF2B5EF4-FFF2-40B4-BE49-F238E27FC236}">
              <a16:creationId xmlns:a16="http://schemas.microsoft.com/office/drawing/2014/main" id="{00000000-0008-0000-2C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57175"/>
    <xdr:pic>
      <xdr:nvPicPr>
        <xdr:cNvPr id="19" name="image241.jpg">
          <a:extLst>
            <a:ext uri="{FF2B5EF4-FFF2-40B4-BE49-F238E27FC236}">
              <a16:creationId xmlns:a16="http://schemas.microsoft.com/office/drawing/2014/main" id="{00000000-0008-0000-2C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28625" cy="266700"/>
    <xdr:pic>
      <xdr:nvPicPr>
        <xdr:cNvPr id="20" name="image227.jpg">
          <a:extLst>
            <a:ext uri="{FF2B5EF4-FFF2-40B4-BE49-F238E27FC236}">
              <a16:creationId xmlns:a16="http://schemas.microsoft.com/office/drawing/2014/main" id="{00000000-0008-0000-2C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28625" cy="266700"/>
    <xdr:pic>
      <xdr:nvPicPr>
        <xdr:cNvPr id="21" name="image232.jpg">
          <a:extLst>
            <a:ext uri="{FF2B5EF4-FFF2-40B4-BE49-F238E27FC236}">
              <a16:creationId xmlns:a16="http://schemas.microsoft.com/office/drawing/2014/main" id="{00000000-0008-0000-2C00-000015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xdr:col>
      <xdr:colOff>0</xdr:colOff>
      <xdr:row>2</xdr:row>
      <xdr:rowOff>0</xdr:rowOff>
    </xdr:from>
    <xdr:ext cx="190500" cy="200025"/>
    <xdr:pic>
      <xdr:nvPicPr>
        <xdr:cNvPr id="22" name="image238.jpg">
          <a:extLst>
            <a:ext uri="{FF2B5EF4-FFF2-40B4-BE49-F238E27FC236}">
              <a16:creationId xmlns:a16="http://schemas.microsoft.com/office/drawing/2014/main" id="{00000000-0008-0000-2C00-000016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3</xdr:row>
      <xdr:rowOff>0</xdr:rowOff>
    </xdr:from>
    <xdr:ext cx="190500" cy="200025"/>
    <xdr:pic>
      <xdr:nvPicPr>
        <xdr:cNvPr id="23" name="image238.jpg">
          <a:extLst>
            <a:ext uri="{FF2B5EF4-FFF2-40B4-BE49-F238E27FC236}">
              <a16:creationId xmlns:a16="http://schemas.microsoft.com/office/drawing/2014/main" id="{00000000-0008-0000-2C00-000017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4</xdr:row>
      <xdr:rowOff>0</xdr:rowOff>
    </xdr:from>
    <xdr:ext cx="190500" cy="200025"/>
    <xdr:pic>
      <xdr:nvPicPr>
        <xdr:cNvPr id="24" name="image238.jpg">
          <a:extLst>
            <a:ext uri="{FF2B5EF4-FFF2-40B4-BE49-F238E27FC236}">
              <a16:creationId xmlns:a16="http://schemas.microsoft.com/office/drawing/2014/main" id="{00000000-0008-0000-2C00-000018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5</xdr:row>
      <xdr:rowOff>0</xdr:rowOff>
    </xdr:from>
    <xdr:ext cx="190500" cy="200025"/>
    <xdr:pic>
      <xdr:nvPicPr>
        <xdr:cNvPr id="25" name="image238.jpg">
          <a:extLst>
            <a:ext uri="{FF2B5EF4-FFF2-40B4-BE49-F238E27FC236}">
              <a16:creationId xmlns:a16="http://schemas.microsoft.com/office/drawing/2014/main" id="{00000000-0008-0000-2C00-000019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6</xdr:row>
      <xdr:rowOff>0</xdr:rowOff>
    </xdr:from>
    <xdr:ext cx="190500" cy="200025"/>
    <xdr:pic>
      <xdr:nvPicPr>
        <xdr:cNvPr id="26" name="image238.jpg">
          <a:extLst>
            <a:ext uri="{FF2B5EF4-FFF2-40B4-BE49-F238E27FC236}">
              <a16:creationId xmlns:a16="http://schemas.microsoft.com/office/drawing/2014/main" id="{00000000-0008-0000-2C00-00001A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7</xdr:row>
      <xdr:rowOff>0</xdr:rowOff>
    </xdr:from>
    <xdr:ext cx="190500" cy="200025"/>
    <xdr:pic>
      <xdr:nvPicPr>
        <xdr:cNvPr id="27" name="image238.jpg">
          <a:extLst>
            <a:ext uri="{FF2B5EF4-FFF2-40B4-BE49-F238E27FC236}">
              <a16:creationId xmlns:a16="http://schemas.microsoft.com/office/drawing/2014/main" id="{00000000-0008-0000-2C00-00001B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8</xdr:row>
      <xdr:rowOff>0</xdr:rowOff>
    </xdr:from>
    <xdr:ext cx="190500" cy="200025"/>
    <xdr:pic>
      <xdr:nvPicPr>
        <xdr:cNvPr id="28" name="image238.jpg">
          <a:extLst>
            <a:ext uri="{FF2B5EF4-FFF2-40B4-BE49-F238E27FC236}">
              <a16:creationId xmlns:a16="http://schemas.microsoft.com/office/drawing/2014/main" id="{00000000-0008-0000-2C00-00001C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9</xdr:row>
      <xdr:rowOff>0</xdr:rowOff>
    </xdr:from>
    <xdr:ext cx="190500" cy="200025"/>
    <xdr:pic>
      <xdr:nvPicPr>
        <xdr:cNvPr id="29" name="image238.jpg">
          <a:extLst>
            <a:ext uri="{FF2B5EF4-FFF2-40B4-BE49-F238E27FC236}">
              <a16:creationId xmlns:a16="http://schemas.microsoft.com/office/drawing/2014/main" id="{00000000-0008-0000-2C00-00001D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10</xdr:row>
      <xdr:rowOff>0</xdr:rowOff>
    </xdr:from>
    <xdr:ext cx="190500" cy="200025"/>
    <xdr:pic>
      <xdr:nvPicPr>
        <xdr:cNvPr id="30" name="image238.jpg">
          <a:extLst>
            <a:ext uri="{FF2B5EF4-FFF2-40B4-BE49-F238E27FC236}">
              <a16:creationId xmlns:a16="http://schemas.microsoft.com/office/drawing/2014/main" id="{00000000-0008-0000-2C00-00001E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11</xdr:row>
      <xdr:rowOff>0</xdr:rowOff>
    </xdr:from>
    <xdr:ext cx="190500" cy="200025"/>
    <xdr:pic>
      <xdr:nvPicPr>
        <xdr:cNvPr id="31" name="image235.jpg">
          <a:extLst>
            <a:ext uri="{FF2B5EF4-FFF2-40B4-BE49-F238E27FC236}">
              <a16:creationId xmlns:a16="http://schemas.microsoft.com/office/drawing/2014/main" id="{00000000-0008-0000-2C00-00001F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12</xdr:row>
      <xdr:rowOff>0</xdr:rowOff>
    </xdr:from>
    <xdr:ext cx="190500" cy="200025"/>
    <xdr:pic>
      <xdr:nvPicPr>
        <xdr:cNvPr id="32" name="image238.jpg">
          <a:extLst>
            <a:ext uri="{FF2B5EF4-FFF2-40B4-BE49-F238E27FC236}">
              <a16:creationId xmlns:a16="http://schemas.microsoft.com/office/drawing/2014/main" id="{00000000-0008-0000-2C00-000020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13</xdr:row>
      <xdr:rowOff>0</xdr:rowOff>
    </xdr:from>
    <xdr:ext cx="190500" cy="200025"/>
    <xdr:pic>
      <xdr:nvPicPr>
        <xdr:cNvPr id="33" name="image230.jpg">
          <a:extLst>
            <a:ext uri="{FF2B5EF4-FFF2-40B4-BE49-F238E27FC236}">
              <a16:creationId xmlns:a16="http://schemas.microsoft.com/office/drawing/2014/main" id="{00000000-0008-0000-2C00-000021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14</xdr:row>
      <xdr:rowOff>0</xdr:rowOff>
    </xdr:from>
    <xdr:ext cx="190500" cy="200025"/>
    <xdr:pic>
      <xdr:nvPicPr>
        <xdr:cNvPr id="34" name="image238.jpg">
          <a:extLst>
            <a:ext uri="{FF2B5EF4-FFF2-40B4-BE49-F238E27FC236}">
              <a16:creationId xmlns:a16="http://schemas.microsoft.com/office/drawing/2014/main" id="{00000000-0008-0000-2C00-000022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15</xdr:row>
      <xdr:rowOff>0</xdr:rowOff>
    </xdr:from>
    <xdr:ext cx="190500" cy="200025"/>
    <xdr:pic>
      <xdr:nvPicPr>
        <xdr:cNvPr id="35" name="image238.jpg">
          <a:extLst>
            <a:ext uri="{FF2B5EF4-FFF2-40B4-BE49-F238E27FC236}">
              <a16:creationId xmlns:a16="http://schemas.microsoft.com/office/drawing/2014/main" id="{00000000-0008-0000-2C00-000023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16</xdr:row>
      <xdr:rowOff>0</xdr:rowOff>
    </xdr:from>
    <xdr:ext cx="190500" cy="200025"/>
    <xdr:pic>
      <xdr:nvPicPr>
        <xdr:cNvPr id="36" name="image235.jpg">
          <a:extLst>
            <a:ext uri="{FF2B5EF4-FFF2-40B4-BE49-F238E27FC236}">
              <a16:creationId xmlns:a16="http://schemas.microsoft.com/office/drawing/2014/main" id="{00000000-0008-0000-2C00-000024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17</xdr:row>
      <xdr:rowOff>0</xdr:rowOff>
    </xdr:from>
    <xdr:ext cx="190500" cy="200025"/>
    <xdr:pic>
      <xdr:nvPicPr>
        <xdr:cNvPr id="37" name="image231.jpg">
          <a:extLst>
            <a:ext uri="{FF2B5EF4-FFF2-40B4-BE49-F238E27FC236}">
              <a16:creationId xmlns:a16="http://schemas.microsoft.com/office/drawing/2014/main" id="{00000000-0008-0000-2C00-000025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18</xdr:row>
      <xdr:rowOff>0</xdr:rowOff>
    </xdr:from>
    <xdr:ext cx="190500" cy="200025"/>
    <xdr:pic>
      <xdr:nvPicPr>
        <xdr:cNvPr id="38" name="image235.jpg">
          <a:extLst>
            <a:ext uri="{FF2B5EF4-FFF2-40B4-BE49-F238E27FC236}">
              <a16:creationId xmlns:a16="http://schemas.microsoft.com/office/drawing/2014/main" id="{00000000-0008-0000-2C00-00002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19</xdr:row>
      <xdr:rowOff>0</xdr:rowOff>
    </xdr:from>
    <xdr:ext cx="190500" cy="200025"/>
    <xdr:pic>
      <xdr:nvPicPr>
        <xdr:cNvPr id="39" name="image240.jpg">
          <a:extLst>
            <a:ext uri="{FF2B5EF4-FFF2-40B4-BE49-F238E27FC236}">
              <a16:creationId xmlns:a16="http://schemas.microsoft.com/office/drawing/2014/main" id="{00000000-0008-0000-2C00-000027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20</xdr:row>
      <xdr:rowOff>0</xdr:rowOff>
    </xdr:from>
    <xdr:ext cx="190500" cy="200025"/>
    <xdr:pic>
      <xdr:nvPicPr>
        <xdr:cNvPr id="40" name="image237.jpg">
          <a:extLst>
            <a:ext uri="{FF2B5EF4-FFF2-40B4-BE49-F238E27FC236}">
              <a16:creationId xmlns:a16="http://schemas.microsoft.com/office/drawing/2014/main" id="{00000000-0008-0000-2C00-000028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21</xdr:row>
      <xdr:rowOff>0</xdr:rowOff>
    </xdr:from>
    <xdr:ext cx="190500" cy="200025"/>
    <xdr:pic>
      <xdr:nvPicPr>
        <xdr:cNvPr id="41" name="image237.jpg">
          <a:extLst>
            <a:ext uri="{FF2B5EF4-FFF2-40B4-BE49-F238E27FC236}">
              <a16:creationId xmlns:a16="http://schemas.microsoft.com/office/drawing/2014/main" id="{00000000-0008-0000-2C00-00002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22</xdr:row>
      <xdr:rowOff>0</xdr:rowOff>
    </xdr:from>
    <xdr:ext cx="190500" cy="200025"/>
    <xdr:pic>
      <xdr:nvPicPr>
        <xdr:cNvPr id="42" name="image237.jpg">
          <a:extLst>
            <a:ext uri="{FF2B5EF4-FFF2-40B4-BE49-F238E27FC236}">
              <a16:creationId xmlns:a16="http://schemas.microsoft.com/office/drawing/2014/main" id="{00000000-0008-0000-2C00-00002A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23</xdr:row>
      <xdr:rowOff>0</xdr:rowOff>
    </xdr:from>
    <xdr:ext cx="190500" cy="200025"/>
    <xdr:pic>
      <xdr:nvPicPr>
        <xdr:cNvPr id="43" name="image237.jpg">
          <a:extLst>
            <a:ext uri="{FF2B5EF4-FFF2-40B4-BE49-F238E27FC236}">
              <a16:creationId xmlns:a16="http://schemas.microsoft.com/office/drawing/2014/main" id="{00000000-0008-0000-2C00-00002B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24</xdr:row>
      <xdr:rowOff>0</xdr:rowOff>
    </xdr:from>
    <xdr:ext cx="190500" cy="200025"/>
    <xdr:pic>
      <xdr:nvPicPr>
        <xdr:cNvPr id="44" name="image237.jpg">
          <a:extLst>
            <a:ext uri="{FF2B5EF4-FFF2-40B4-BE49-F238E27FC236}">
              <a16:creationId xmlns:a16="http://schemas.microsoft.com/office/drawing/2014/main" id="{00000000-0008-0000-2C00-00002C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25</xdr:row>
      <xdr:rowOff>0</xdr:rowOff>
    </xdr:from>
    <xdr:ext cx="190500" cy="200025"/>
    <xdr:pic>
      <xdr:nvPicPr>
        <xdr:cNvPr id="45" name="image237.jpg">
          <a:extLst>
            <a:ext uri="{FF2B5EF4-FFF2-40B4-BE49-F238E27FC236}">
              <a16:creationId xmlns:a16="http://schemas.microsoft.com/office/drawing/2014/main" id="{00000000-0008-0000-2C00-00002D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26</xdr:row>
      <xdr:rowOff>0</xdr:rowOff>
    </xdr:from>
    <xdr:ext cx="190500" cy="200025"/>
    <xdr:pic>
      <xdr:nvPicPr>
        <xdr:cNvPr id="46" name="image237.jpg">
          <a:extLst>
            <a:ext uri="{FF2B5EF4-FFF2-40B4-BE49-F238E27FC236}">
              <a16:creationId xmlns:a16="http://schemas.microsoft.com/office/drawing/2014/main" id="{00000000-0008-0000-2C00-00002E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27</xdr:row>
      <xdr:rowOff>0</xdr:rowOff>
    </xdr:from>
    <xdr:ext cx="190500" cy="200025"/>
    <xdr:pic>
      <xdr:nvPicPr>
        <xdr:cNvPr id="47" name="image237.jpg">
          <a:extLst>
            <a:ext uri="{FF2B5EF4-FFF2-40B4-BE49-F238E27FC236}">
              <a16:creationId xmlns:a16="http://schemas.microsoft.com/office/drawing/2014/main" id="{00000000-0008-0000-2C00-00002F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28</xdr:row>
      <xdr:rowOff>0</xdr:rowOff>
    </xdr:from>
    <xdr:ext cx="190500" cy="200025"/>
    <xdr:pic>
      <xdr:nvPicPr>
        <xdr:cNvPr id="48" name="image237.jpg">
          <a:extLst>
            <a:ext uri="{FF2B5EF4-FFF2-40B4-BE49-F238E27FC236}">
              <a16:creationId xmlns:a16="http://schemas.microsoft.com/office/drawing/2014/main" id="{00000000-0008-0000-2C00-000030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29</xdr:row>
      <xdr:rowOff>0</xdr:rowOff>
    </xdr:from>
    <xdr:ext cx="190500" cy="200025"/>
    <xdr:pic>
      <xdr:nvPicPr>
        <xdr:cNvPr id="49" name="image237.jpg">
          <a:extLst>
            <a:ext uri="{FF2B5EF4-FFF2-40B4-BE49-F238E27FC236}">
              <a16:creationId xmlns:a16="http://schemas.microsoft.com/office/drawing/2014/main" id="{00000000-0008-0000-2C00-000031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30</xdr:row>
      <xdr:rowOff>0</xdr:rowOff>
    </xdr:from>
    <xdr:ext cx="190500" cy="200025"/>
    <xdr:pic>
      <xdr:nvPicPr>
        <xdr:cNvPr id="50" name="image237.jpg">
          <a:extLst>
            <a:ext uri="{FF2B5EF4-FFF2-40B4-BE49-F238E27FC236}">
              <a16:creationId xmlns:a16="http://schemas.microsoft.com/office/drawing/2014/main" id="{00000000-0008-0000-2C00-000032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31</xdr:row>
      <xdr:rowOff>0</xdr:rowOff>
    </xdr:from>
    <xdr:ext cx="190500" cy="200025"/>
    <xdr:pic>
      <xdr:nvPicPr>
        <xdr:cNvPr id="51" name="image237.jpg">
          <a:extLst>
            <a:ext uri="{FF2B5EF4-FFF2-40B4-BE49-F238E27FC236}">
              <a16:creationId xmlns:a16="http://schemas.microsoft.com/office/drawing/2014/main" id="{00000000-0008-0000-2C00-000033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32</xdr:row>
      <xdr:rowOff>0</xdr:rowOff>
    </xdr:from>
    <xdr:ext cx="190500" cy="200025"/>
    <xdr:pic>
      <xdr:nvPicPr>
        <xdr:cNvPr id="52" name="image237.jpg">
          <a:extLst>
            <a:ext uri="{FF2B5EF4-FFF2-40B4-BE49-F238E27FC236}">
              <a16:creationId xmlns:a16="http://schemas.microsoft.com/office/drawing/2014/main" id="{00000000-0008-0000-2C00-000034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xdr:col>
      <xdr:colOff>0</xdr:colOff>
      <xdr:row>33</xdr:row>
      <xdr:rowOff>0</xdr:rowOff>
    </xdr:from>
    <xdr:ext cx="190500" cy="200025"/>
    <xdr:pic>
      <xdr:nvPicPr>
        <xdr:cNvPr id="53" name="image240.jpg">
          <a:extLst>
            <a:ext uri="{FF2B5EF4-FFF2-40B4-BE49-F238E27FC236}">
              <a16:creationId xmlns:a16="http://schemas.microsoft.com/office/drawing/2014/main" id="{00000000-0008-0000-2C00-000035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34</xdr:row>
      <xdr:rowOff>0</xdr:rowOff>
    </xdr:from>
    <xdr:ext cx="190500" cy="200025"/>
    <xdr:pic>
      <xdr:nvPicPr>
        <xdr:cNvPr id="54" name="image235.jpg">
          <a:extLst>
            <a:ext uri="{FF2B5EF4-FFF2-40B4-BE49-F238E27FC236}">
              <a16:creationId xmlns:a16="http://schemas.microsoft.com/office/drawing/2014/main" id="{00000000-0008-0000-2C00-00003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35</xdr:row>
      <xdr:rowOff>0</xdr:rowOff>
    </xdr:from>
    <xdr:ext cx="190500" cy="200025"/>
    <xdr:pic>
      <xdr:nvPicPr>
        <xdr:cNvPr id="55" name="image242.jpg">
          <a:extLst>
            <a:ext uri="{FF2B5EF4-FFF2-40B4-BE49-F238E27FC236}">
              <a16:creationId xmlns:a16="http://schemas.microsoft.com/office/drawing/2014/main" id="{00000000-0008-0000-2C00-000037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36</xdr:row>
      <xdr:rowOff>0</xdr:rowOff>
    </xdr:from>
    <xdr:ext cx="190500" cy="200025"/>
    <xdr:pic>
      <xdr:nvPicPr>
        <xdr:cNvPr id="56" name="image238.jpg">
          <a:extLst>
            <a:ext uri="{FF2B5EF4-FFF2-40B4-BE49-F238E27FC236}">
              <a16:creationId xmlns:a16="http://schemas.microsoft.com/office/drawing/2014/main" id="{00000000-0008-0000-2C00-000038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37</xdr:row>
      <xdr:rowOff>0</xdr:rowOff>
    </xdr:from>
    <xdr:ext cx="190500" cy="200025"/>
    <xdr:pic>
      <xdr:nvPicPr>
        <xdr:cNvPr id="57" name="image238.jpg">
          <a:extLst>
            <a:ext uri="{FF2B5EF4-FFF2-40B4-BE49-F238E27FC236}">
              <a16:creationId xmlns:a16="http://schemas.microsoft.com/office/drawing/2014/main" id="{00000000-0008-0000-2C00-000039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38</xdr:row>
      <xdr:rowOff>0</xdr:rowOff>
    </xdr:from>
    <xdr:ext cx="190500" cy="200025"/>
    <xdr:pic>
      <xdr:nvPicPr>
        <xdr:cNvPr id="58" name="image235.jpg">
          <a:extLst>
            <a:ext uri="{FF2B5EF4-FFF2-40B4-BE49-F238E27FC236}">
              <a16:creationId xmlns:a16="http://schemas.microsoft.com/office/drawing/2014/main" id="{00000000-0008-0000-2C00-00003A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39</xdr:row>
      <xdr:rowOff>0</xdr:rowOff>
    </xdr:from>
    <xdr:ext cx="190500" cy="200025"/>
    <xdr:pic>
      <xdr:nvPicPr>
        <xdr:cNvPr id="59" name="image235.jpg">
          <a:extLst>
            <a:ext uri="{FF2B5EF4-FFF2-40B4-BE49-F238E27FC236}">
              <a16:creationId xmlns:a16="http://schemas.microsoft.com/office/drawing/2014/main" id="{00000000-0008-0000-2C00-00003B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41</xdr:row>
      <xdr:rowOff>0</xdr:rowOff>
    </xdr:from>
    <xdr:ext cx="190500" cy="200025"/>
    <xdr:pic>
      <xdr:nvPicPr>
        <xdr:cNvPr id="60" name="image240.jpg">
          <a:extLst>
            <a:ext uri="{FF2B5EF4-FFF2-40B4-BE49-F238E27FC236}">
              <a16:creationId xmlns:a16="http://schemas.microsoft.com/office/drawing/2014/main" id="{00000000-0008-0000-2C00-00003C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43</xdr:row>
      <xdr:rowOff>0</xdr:rowOff>
    </xdr:from>
    <xdr:ext cx="190500" cy="200025"/>
    <xdr:pic>
      <xdr:nvPicPr>
        <xdr:cNvPr id="61" name="image240.jpg">
          <a:extLst>
            <a:ext uri="{FF2B5EF4-FFF2-40B4-BE49-F238E27FC236}">
              <a16:creationId xmlns:a16="http://schemas.microsoft.com/office/drawing/2014/main" id="{00000000-0008-0000-2C00-00003D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45</xdr:row>
      <xdr:rowOff>0</xdr:rowOff>
    </xdr:from>
    <xdr:ext cx="190500" cy="200025"/>
    <xdr:pic>
      <xdr:nvPicPr>
        <xdr:cNvPr id="62" name="image242.jpg">
          <a:extLst>
            <a:ext uri="{FF2B5EF4-FFF2-40B4-BE49-F238E27FC236}">
              <a16:creationId xmlns:a16="http://schemas.microsoft.com/office/drawing/2014/main" id="{00000000-0008-0000-2C00-00003E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46</xdr:row>
      <xdr:rowOff>0</xdr:rowOff>
    </xdr:from>
    <xdr:ext cx="190500" cy="200025"/>
    <xdr:pic>
      <xdr:nvPicPr>
        <xdr:cNvPr id="63" name="image240.jpg">
          <a:extLst>
            <a:ext uri="{FF2B5EF4-FFF2-40B4-BE49-F238E27FC236}">
              <a16:creationId xmlns:a16="http://schemas.microsoft.com/office/drawing/2014/main" id="{00000000-0008-0000-2C00-00003F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48</xdr:row>
      <xdr:rowOff>0</xdr:rowOff>
    </xdr:from>
    <xdr:ext cx="190500" cy="200025"/>
    <xdr:pic>
      <xdr:nvPicPr>
        <xdr:cNvPr id="64" name="image235.jpg">
          <a:extLst>
            <a:ext uri="{FF2B5EF4-FFF2-40B4-BE49-F238E27FC236}">
              <a16:creationId xmlns:a16="http://schemas.microsoft.com/office/drawing/2014/main" id="{00000000-0008-0000-2C00-000040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49</xdr:row>
      <xdr:rowOff>0</xdr:rowOff>
    </xdr:from>
    <xdr:ext cx="190500" cy="200025"/>
    <xdr:pic>
      <xdr:nvPicPr>
        <xdr:cNvPr id="65" name="image240.jpg">
          <a:extLst>
            <a:ext uri="{FF2B5EF4-FFF2-40B4-BE49-F238E27FC236}">
              <a16:creationId xmlns:a16="http://schemas.microsoft.com/office/drawing/2014/main" id="{00000000-0008-0000-2C00-000041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51</xdr:row>
      <xdr:rowOff>0</xdr:rowOff>
    </xdr:from>
    <xdr:ext cx="190500" cy="200025"/>
    <xdr:pic>
      <xdr:nvPicPr>
        <xdr:cNvPr id="66" name="image242.jpg">
          <a:extLst>
            <a:ext uri="{FF2B5EF4-FFF2-40B4-BE49-F238E27FC236}">
              <a16:creationId xmlns:a16="http://schemas.microsoft.com/office/drawing/2014/main" id="{00000000-0008-0000-2C00-000042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52</xdr:row>
      <xdr:rowOff>0</xdr:rowOff>
    </xdr:from>
    <xdr:ext cx="190500" cy="200025"/>
    <xdr:pic>
      <xdr:nvPicPr>
        <xdr:cNvPr id="67" name="image238.jpg">
          <a:extLst>
            <a:ext uri="{FF2B5EF4-FFF2-40B4-BE49-F238E27FC236}">
              <a16:creationId xmlns:a16="http://schemas.microsoft.com/office/drawing/2014/main" id="{00000000-0008-0000-2C00-000043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53</xdr:row>
      <xdr:rowOff>0</xdr:rowOff>
    </xdr:from>
    <xdr:ext cx="190500" cy="200025"/>
    <xdr:pic>
      <xdr:nvPicPr>
        <xdr:cNvPr id="68" name="image244.jpg">
          <a:extLst>
            <a:ext uri="{FF2B5EF4-FFF2-40B4-BE49-F238E27FC236}">
              <a16:creationId xmlns:a16="http://schemas.microsoft.com/office/drawing/2014/main" id="{00000000-0008-0000-2C00-000044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54</xdr:row>
      <xdr:rowOff>0</xdr:rowOff>
    </xdr:from>
    <xdr:ext cx="190500" cy="200025"/>
    <xdr:pic>
      <xdr:nvPicPr>
        <xdr:cNvPr id="69" name="image256.jpg">
          <a:extLst>
            <a:ext uri="{FF2B5EF4-FFF2-40B4-BE49-F238E27FC236}">
              <a16:creationId xmlns:a16="http://schemas.microsoft.com/office/drawing/2014/main" id="{00000000-0008-0000-2C00-000045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55</xdr:row>
      <xdr:rowOff>0</xdr:rowOff>
    </xdr:from>
    <xdr:ext cx="190500" cy="200025"/>
    <xdr:pic>
      <xdr:nvPicPr>
        <xdr:cNvPr id="70" name="image240.jpg">
          <a:extLst>
            <a:ext uri="{FF2B5EF4-FFF2-40B4-BE49-F238E27FC236}">
              <a16:creationId xmlns:a16="http://schemas.microsoft.com/office/drawing/2014/main" id="{00000000-0008-0000-2C00-000046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57</xdr:row>
      <xdr:rowOff>0</xdr:rowOff>
    </xdr:from>
    <xdr:ext cx="190500" cy="200025"/>
    <xdr:pic>
      <xdr:nvPicPr>
        <xdr:cNvPr id="71" name="image240.jpg">
          <a:extLst>
            <a:ext uri="{FF2B5EF4-FFF2-40B4-BE49-F238E27FC236}">
              <a16:creationId xmlns:a16="http://schemas.microsoft.com/office/drawing/2014/main" id="{00000000-0008-0000-2C00-000047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58</xdr:row>
      <xdr:rowOff>0</xdr:rowOff>
    </xdr:from>
    <xdr:ext cx="190500" cy="200025"/>
    <xdr:pic>
      <xdr:nvPicPr>
        <xdr:cNvPr id="72" name="image235.jpg">
          <a:extLst>
            <a:ext uri="{FF2B5EF4-FFF2-40B4-BE49-F238E27FC236}">
              <a16:creationId xmlns:a16="http://schemas.microsoft.com/office/drawing/2014/main" id="{00000000-0008-0000-2C00-000048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59</xdr:row>
      <xdr:rowOff>0</xdr:rowOff>
    </xdr:from>
    <xdr:ext cx="190500" cy="200025"/>
    <xdr:pic>
      <xdr:nvPicPr>
        <xdr:cNvPr id="73" name="image230.jpg">
          <a:extLst>
            <a:ext uri="{FF2B5EF4-FFF2-40B4-BE49-F238E27FC236}">
              <a16:creationId xmlns:a16="http://schemas.microsoft.com/office/drawing/2014/main" id="{00000000-0008-0000-2C00-00004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60</xdr:row>
      <xdr:rowOff>0</xdr:rowOff>
    </xdr:from>
    <xdr:ext cx="190500" cy="200025"/>
    <xdr:pic>
      <xdr:nvPicPr>
        <xdr:cNvPr id="74" name="image235.jpg">
          <a:extLst>
            <a:ext uri="{FF2B5EF4-FFF2-40B4-BE49-F238E27FC236}">
              <a16:creationId xmlns:a16="http://schemas.microsoft.com/office/drawing/2014/main" id="{00000000-0008-0000-2C00-00004A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61</xdr:row>
      <xdr:rowOff>0</xdr:rowOff>
    </xdr:from>
    <xdr:ext cx="190500" cy="200025"/>
    <xdr:pic>
      <xdr:nvPicPr>
        <xdr:cNvPr id="75" name="image235.jpg">
          <a:extLst>
            <a:ext uri="{FF2B5EF4-FFF2-40B4-BE49-F238E27FC236}">
              <a16:creationId xmlns:a16="http://schemas.microsoft.com/office/drawing/2014/main" id="{00000000-0008-0000-2C00-00004B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62</xdr:row>
      <xdr:rowOff>0</xdr:rowOff>
    </xdr:from>
    <xdr:ext cx="190500" cy="200025"/>
    <xdr:pic>
      <xdr:nvPicPr>
        <xdr:cNvPr id="76" name="image235.jpg">
          <a:extLst>
            <a:ext uri="{FF2B5EF4-FFF2-40B4-BE49-F238E27FC236}">
              <a16:creationId xmlns:a16="http://schemas.microsoft.com/office/drawing/2014/main" id="{00000000-0008-0000-2C00-00004C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63</xdr:row>
      <xdr:rowOff>0</xdr:rowOff>
    </xdr:from>
    <xdr:ext cx="190500" cy="200025"/>
    <xdr:pic>
      <xdr:nvPicPr>
        <xdr:cNvPr id="77" name="image230.jpg">
          <a:extLst>
            <a:ext uri="{FF2B5EF4-FFF2-40B4-BE49-F238E27FC236}">
              <a16:creationId xmlns:a16="http://schemas.microsoft.com/office/drawing/2014/main" id="{00000000-0008-0000-2C00-00004D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64</xdr:row>
      <xdr:rowOff>0</xdr:rowOff>
    </xdr:from>
    <xdr:ext cx="190500" cy="200025"/>
    <xdr:pic>
      <xdr:nvPicPr>
        <xdr:cNvPr id="78" name="image230.jpg">
          <a:extLst>
            <a:ext uri="{FF2B5EF4-FFF2-40B4-BE49-F238E27FC236}">
              <a16:creationId xmlns:a16="http://schemas.microsoft.com/office/drawing/2014/main" id="{00000000-0008-0000-2C00-00004E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65</xdr:row>
      <xdr:rowOff>0</xdr:rowOff>
    </xdr:from>
    <xdr:ext cx="190500" cy="200025"/>
    <xdr:pic>
      <xdr:nvPicPr>
        <xdr:cNvPr id="79" name="image230.jpg">
          <a:extLst>
            <a:ext uri="{FF2B5EF4-FFF2-40B4-BE49-F238E27FC236}">
              <a16:creationId xmlns:a16="http://schemas.microsoft.com/office/drawing/2014/main" id="{00000000-0008-0000-2C00-00004F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66</xdr:row>
      <xdr:rowOff>0</xdr:rowOff>
    </xdr:from>
    <xdr:ext cx="190500" cy="200025"/>
    <xdr:pic>
      <xdr:nvPicPr>
        <xdr:cNvPr id="80" name="image230.jpg">
          <a:extLst>
            <a:ext uri="{FF2B5EF4-FFF2-40B4-BE49-F238E27FC236}">
              <a16:creationId xmlns:a16="http://schemas.microsoft.com/office/drawing/2014/main" id="{00000000-0008-0000-2C00-000050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67</xdr:row>
      <xdr:rowOff>0</xdr:rowOff>
    </xdr:from>
    <xdr:ext cx="190500" cy="200025"/>
    <xdr:pic>
      <xdr:nvPicPr>
        <xdr:cNvPr id="81" name="image230.jpg">
          <a:extLst>
            <a:ext uri="{FF2B5EF4-FFF2-40B4-BE49-F238E27FC236}">
              <a16:creationId xmlns:a16="http://schemas.microsoft.com/office/drawing/2014/main" id="{00000000-0008-0000-2C00-000051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68</xdr:row>
      <xdr:rowOff>0</xdr:rowOff>
    </xdr:from>
    <xdr:ext cx="190500" cy="200025"/>
    <xdr:pic>
      <xdr:nvPicPr>
        <xdr:cNvPr id="82" name="image230.jpg">
          <a:extLst>
            <a:ext uri="{FF2B5EF4-FFF2-40B4-BE49-F238E27FC236}">
              <a16:creationId xmlns:a16="http://schemas.microsoft.com/office/drawing/2014/main" id="{00000000-0008-0000-2C00-000052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69</xdr:row>
      <xdr:rowOff>0</xdr:rowOff>
    </xdr:from>
    <xdr:ext cx="190500" cy="200025"/>
    <xdr:pic>
      <xdr:nvPicPr>
        <xdr:cNvPr id="83" name="image230.jpg">
          <a:extLst>
            <a:ext uri="{FF2B5EF4-FFF2-40B4-BE49-F238E27FC236}">
              <a16:creationId xmlns:a16="http://schemas.microsoft.com/office/drawing/2014/main" id="{00000000-0008-0000-2C00-000053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70</xdr:row>
      <xdr:rowOff>0</xdr:rowOff>
    </xdr:from>
    <xdr:ext cx="190500" cy="200025"/>
    <xdr:pic>
      <xdr:nvPicPr>
        <xdr:cNvPr id="84" name="image230.jpg">
          <a:extLst>
            <a:ext uri="{FF2B5EF4-FFF2-40B4-BE49-F238E27FC236}">
              <a16:creationId xmlns:a16="http://schemas.microsoft.com/office/drawing/2014/main" id="{00000000-0008-0000-2C00-000054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71</xdr:row>
      <xdr:rowOff>0</xdr:rowOff>
    </xdr:from>
    <xdr:ext cx="190500" cy="200025"/>
    <xdr:pic>
      <xdr:nvPicPr>
        <xdr:cNvPr id="85" name="image230.jpg">
          <a:extLst>
            <a:ext uri="{FF2B5EF4-FFF2-40B4-BE49-F238E27FC236}">
              <a16:creationId xmlns:a16="http://schemas.microsoft.com/office/drawing/2014/main" id="{00000000-0008-0000-2C00-000055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72</xdr:row>
      <xdr:rowOff>0</xdr:rowOff>
    </xdr:from>
    <xdr:ext cx="190500" cy="200025"/>
    <xdr:pic>
      <xdr:nvPicPr>
        <xdr:cNvPr id="86" name="image230.jpg">
          <a:extLst>
            <a:ext uri="{FF2B5EF4-FFF2-40B4-BE49-F238E27FC236}">
              <a16:creationId xmlns:a16="http://schemas.microsoft.com/office/drawing/2014/main" id="{00000000-0008-0000-2C00-00005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73</xdr:row>
      <xdr:rowOff>0</xdr:rowOff>
    </xdr:from>
    <xdr:ext cx="190500" cy="200025"/>
    <xdr:pic>
      <xdr:nvPicPr>
        <xdr:cNvPr id="87" name="image230.jpg">
          <a:extLst>
            <a:ext uri="{FF2B5EF4-FFF2-40B4-BE49-F238E27FC236}">
              <a16:creationId xmlns:a16="http://schemas.microsoft.com/office/drawing/2014/main" id="{00000000-0008-0000-2C00-00005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74</xdr:row>
      <xdr:rowOff>0</xdr:rowOff>
    </xdr:from>
    <xdr:ext cx="190500" cy="200025"/>
    <xdr:pic>
      <xdr:nvPicPr>
        <xdr:cNvPr id="88" name="image230.jpg">
          <a:extLst>
            <a:ext uri="{FF2B5EF4-FFF2-40B4-BE49-F238E27FC236}">
              <a16:creationId xmlns:a16="http://schemas.microsoft.com/office/drawing/2014/main" id="{00000000-0008-0000-2C00-000058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75</xdr:row>
      <xdr:rowOff>0</xdr:rowOff>
    </xdr:from>
    <xdr:ext cx="190500" cy="200025"/>
    <xdr:pic>
      <xdr:nvPicPr>
        <xdr:cNvPr id="89" name="image230.jpg">
          <a:extLst>
            <a:ext uri="{FF2B5EF4-FFF2-40B4-BE49-F238E27FC236}">
              <a16:creationId xmlns:a16="http://schemas.microsoft.com/office/drawing/2014/main" id="{00000000-0008-0000-2C00-00005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76</xdr:row>
      <xdr:rowOff>0</xdr:rowOff>
    </xdr:from>
    <xdr:ext cx="190500" cy="200025"/>
    <xdr:pic>
      <xdr:nvPicPr>
        <xdr:cNvPr id="90" name="image230.jpg">
          <a:extLst>
            <a:ext uri="{FF2B5EF4-FFF2-40B4-BE49-F238E27FC236}">
              <a16:creationId xmlns:a16="http://schemas.microsoft.com/office/drawing/2014/main" id="{00000000-0008-0000-2C00-00005A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77</xdr:row>
      <xdr:rowOff>0</xdr:rowOff>
    </xdr:from>
    <xdr:ext cx="190500" cy="200025"/>
    <xdr:pic>
      <xdr:nvPicPr>
        <xdr:cNvPr id="91" name="image230.jpg">
          <a:extLst>
            <a:ext uri="{FF2B5EF4-FFF2-40B4-BE49-F238E27FC236}">
              <a16:creationId xmlns:a16="http://schemas.microsoft.com/office/drawing/2014/main" id="{00000000-0008-0000-2C00-00005B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78</xdr:row>
      <xdr:rowOff>0</xdr:rowOff>
    </xdr:from>
    <xdr:ext cx="190500" cy="200025"/>
    <xdr:pic>
      <xdr:nvPicPr>
        <xdr:cNvPr id="92" name="image230.jpg">
          <a:extLst>
            <a:ext uri="{FF2B5EF4-FFF2-40B4-BE49-F238E27FC236}">
              <a16:creationId xmlns:a16="http://schemas.microsoft.com/office/drawing/2014/main" id="{00000000-0008-0000-2C00-00005C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79</xdr:row>
      <xdr:rowOff>0</xdr:rowOff>
    </xdr:from>
    <xdr:ext cx="190500" cy="200025"/>
    <xdr:pic>
      <xdr:nvPicPr>
        <xdr:cNvPr id="93" name="image230.jpg">
          <a:extLst>
            <a:ext uri="{FF2B5EF4-FFF2-40B4-BE49-F238E27FC236}">
              <a16:creationId xmlns:a16="http://schemas.microsoft.com/office/drawing/2014/main" id="{00000000-0008-0000-2C00-00005D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80</xdr:row>
      <xdr:rowOff>0</xdr:rowOff>
    </xdr:from>
    <xdr:ext cx="190500" cy="200025"/>
    <xdr:pic>
      <xdr:nvPicPr>
        <xdr:cNvPr id="94" name="image230.jpg">
          <a:extLst>
            <a:ext uri="{FF2B5EF4-FFF2-40B4-BE49-F238E27FC236}">
              <a16:creationId xmlns:a16="http://schemas.microsoft.com/office/drawing/2014/main" id="{00000000-0008-0000-2C00-00005E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81</xdr:row>
      <xdr:rowOff>0</xdr:rowOff>
    </xdr:from>
    <xdr:ext cx="190500" cy="200025"/>
    <xdr:pic>
      <xdr:nvPicPr>
        <xdr:cNvPr id="95" name="image230.jpg">
          <a:extLst>
            <a:ext uri="{FF2B5EF4-FFF2-40B4-BE49-F238E27FC236}">
              <a16:creationId xmlns:a16="http://schemas.microsoft.com/office/drawing/2014/main" id="{00000000-0008-0000-2C00-00005F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82</xdr:row>
      <xdr:rowOff>0</xdr:rowOff>
    </xdr:from>
    <xdr:ext cx="190500" cy="200025"/>
    <xdr:pic>
      <xdr:nvPicPr>
        <xdr:cNvPr id="96" name="image230.jpg">
          <a:extLst>
            <a:ext uri="{FF2B5EF4-FFF2-40B4-BE49-F238E27FC236}">
              <a16:creationId xmlns:a16="http://schemas.microsoft.com/office/drawing/2014/main" id="{00000000-0008-0000-2C00-000060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83</xdr:row>
      <xdr:rowOff>0</xdr:rowOff>
    </xdr:from>
    <xdr:ext cx="190500" cy="200025"/>
    <xdr:pic>
      <xdr:nvPicPr>
        <xdr:cNvPr id="97" name="image230.jpg">
          <a:extLst>
            <a:ext uri="{FF2B5EF4-FFF2-40B4-BE49-F238E27FC236}">
              <a16:creationId xmlns:a16="http://schemas.microsoft.com/office/drawing/2014/main" id="{00000000-0008-0000-2C00-000061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xdr:col>
      <xdr:colOff>0</xdr:colOff>
      <xdr:row>84</xdr:row>
      <xdr:rowOff>0</xdr:rowOff>
    </xdr:from>
    <xdr:ext cx="190500" cy="200025"/>
    <xdr:pic>
      <xdr:nvPicPr>
        <xdr:cNvPr id="98" name="image231.jpg">
          <a:extLst>
            <a:ext uri="{FF2B5EF4-FFF2-40B4-BE49-F238E27FC236}">
              <a16:creationId xmlns:a16="http://schemas.microsoft.com/office/drawing/2014/main" id="{00000000-0008-0000-2C00-000062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85</xdr:row>
      <xdr:rowOff>0</xdr:rowOff>
    </xdr:from>
    <xdr:ext cx="190500" cy="200025"/>
    <xdr:pic>
      <xdr:nvPicPr>
        <xdr:cNvPr id="99" name="image231.jpg">
          <a:extLst>
            <a:ext uri="{FF2B5EF4-FFF2-40B4-BE49-F238E27FC236}">
              <a16:creationId xmlns:a16="http://schemas.microsoft.com/office/drawing/2014/main" id="{00000000-0008-0000-2C00-000063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86</xdr:row>
      <xdr:rowOff>0</xdr:rowOff>
    </xdr:from>
    <xdr:ext cx="190500" cy="200025"/>
    <xdr:pic>
      <xdr:nvPicPr>
        <xdr:cNvPr id="100" name="image231.jpg">
          <a:extLst>
            <a:ext uri="{FF2B5EF4-FFF2-40B4-BE49-F238E27FC236}">
              <a16:creationId xmlns:a16="http://schemas.microsoft.com/office/drawing/2014/main" id="{00000000-0008-0000-2C00-000064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87</xdr:row>
      <xdr:rowOff>0</xdr:rowOff>
    </xdr:from>
    <xdr:ext cx="190500" cy="200025"/>
    <xdr:pic>
      <xdr:nvPicPr>
        <xdr:cNvPr id="101" name="image231.jpg">
          <a:extLst>
            <a:ext uri="{FF2B5EF4-FFF2-40B4-BE49-F238E27FC236}">
              <a16:creationId xmlns:a16="http://schemas.microsoft.com/office/drawing/2014/main" id="{00000000-0008-0000-2C00-000065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88</xdr:row>
      <xdr:rowOff>0</xdr:rowOff>
    </xdr:from>
    <xdr:ext cx="190500" cy="200025"/>
    <xdr:pic>
      <xdr:nvPicPr>
        <xdr:cNvPr id="102" name="image231.jpg">
          <a:extLst>
            <a:ext uri="{FF2B5EF4-FFF2-40B4-BE49-F238E27FC236}">
              <a16:creationId xmlns:a16="http://schemas.microsoft.com/office/drawing/2014/main" id="{00000000-0008-0000-2C00-000066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89</xdr:row>
      <xdr:rowOff>0</xdr:rowOff>
    </xdr:from>
    <xdr:ext cx="190500" cy="200025"/>
    <xdr:pic>
      <xdr:nvPicPr>
        <xdr:cNvPr id="103" name="image239.jpg">
          <a:extLst>
            <a:ext uri="{FF2B5EF4-FFF2-40B4-BE49-F238E27FC236}">
              <a16:creationId xmlns:a16="http://schemas.microsoft.com/office/drawing/2014/main" id="{00000000-0008-0000-2C00-000067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90</xdr:row>
      <xdr:rowOff>0</xdr:rowOff>
    </xdr:from>
    <xdr:ext cx="190500" cy="200025"/>
    <xdr:pic>
      <xdr:nvPicPr>
        <xdr:cNvPr id="104" name="image239.jpg">
          <a:extLst>
            <a:ext uri="{FF2B5EF4-FFF2-40B4-BE49-F238E27FC236}">
              <a16:creationId xmlns:a16="http://schemas.microsoft.com/office/drawing/2014/main" id="{00000000-0008-0000-2C00-000068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91</xdr:row>
      <xdr:rowOff>0</xdr:rowOff>
    </xdr:from>
    <xdr:ext cx="190500" cy="200025"/>
    <xdr:pic>
      <xdr:nvPicPr>
        <xdr:cNvPr id="105" name="image239.jpg">
          <a:extLst>
            <a:ext uri="{FF2B5EF4-FFF2-40B4-BE49-F238E27FC236}">
              <a16:creationId xmlns:a16="http://schemas.microsoft.com/office/drawing/2014/main" id="{00000000-0008-0000-2C00-000069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92</xdr:row>
      <xdr:rowOff>0</xdr:rowOff>
    </xdr:from>
    <xdr:ext cx="190500" cy="200025"/>
    <xdr:pic>
      <xdr:nvPicPr>
        <xdr:cNvPr id="106" name="image239.jpg">
          <a:extLst>
            <a:ext uri="{FF2B5EF4-FFF2-40B4-BE49-F238E27FC236}">
              <a16:creationId xmlns:a16="http://schemas.microsoft.com/office/drawing/2014/main" id="{00000000-0008-0000-2C00-00006A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93</xdr:row>
      <xdr:rowOff>0</xdr:rowOff>
    </xdr:from>
    <xdr:ext cx="190500" cy="200025"/>
    <xdr:pic>
      <xdr:nvPicPr>
        <xdr:cNvPr id="107" name="image239.jpg">
          <a:extLst>
            <a:ext uri="{FF2B5EF4-FFF2-40B4-BE49-F238E27FC236}">
              <a16:creationId xmlns:a16="http://schemas.microsoft.com/office/drawing/2014/main" id="{00000000-0008-0000-2C00-00006B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94</xdr:row>
      <xdr:rowOff>0</xdr:rowOff>
    </xdr:from>
    <xdr:ext cx="190500" cy="200025"/>
    <xdr:pic>
      <xdr:nvPicPr>
        <xdr:cNvPr id="108" name="image239.jpg">
          <a:extLst>
            <a:ext uri="{FF2B5EF4-FFF2-40B4-BE49-F238E27FC236}">
              <a16:creationId xmlns:a16="http://schemas.microsoft.com/office/drawing/2014/main" id="{00000000-0008-0000-2C00-00006C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95</xdr:row>
      <xdr:rowOff>0</xdr:rowOff>
    </xdr:from>
    <xdr:ext cx="190500" cy="200025"/>
    <xdr:pic>
      <xdr:nvPicPr>
        <xdr:cNvPr id="109" name="image239.jpg">
          <a:extLst>
            <a:ext uri="{FF2B5EF4-FFF2-40B4-BE49-F238E27FC236}">
              <a16:creationId xmlns:a16="http://schemas.microsoft.com/office/drawing/2014/main" id="{00000000-0008-0000-2C00-00006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96</xdr:row>
      <xdr:rowOff>0</xdr:rowOff>
    </xdr:from>
    <xdr:ext cx="190500" cy="200025"/>
    <xdr:pic>
      <xdr:nvPicPr>
        <xdr:cNvPr id="110" name="image239.jpg">
          <a:extLst>
            <a:ext uri="{FF2B5EF4-FFF2-40B4-BE49-F238E27FC236}">
              <a16:creationId xmlns:a16="http://schemas.microsoft.com/office/drawing/2014/main" id="{00000000-0008-0000-2C00-00006E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97</xdr:row>
      <xdr:rowOff>0</xdr:rowOff>
    </xdr:from>
    <xdr:ext cx="190500" cy="200025"/>
    <xdr:pic>
      <xdr:nvPicPr>
        <xdr:cNvPr id="111" name="image239.jpg">
          <a:extLst>
            <a:ext uri="{FF2B5EF4-FFF2-40B4-BE49-F238E27FC236}">
              <a16:creationId xmlns:a16="http://schemas.microsoft.com/office/drawing/2014/main" id="{00000000-0008-0000-2C00-00006F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99</xdr:row>
      <xdr:rowOff>0</xdr:rowOff>
    </xdr:from>
    <xdr:ext cx="190500" cy="200025"/>
    <xdr:pic>
      <xdr:nvPicPr>
        <xdr:cNvPr id="112" name="image240.jpg">
          <a:extLst>
            <a:ext uri="{FF2B5EF4-FFF2-40B4-BE49-F238E27FC236}">
              <a16:creationId xmlns:a16="http://schemas.microsoft.com/office/drawing/2014/main" id="{00000000-0008-0000-2C00-000070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100</xdr:row>
      <xdr:rowOff>0</xdr:rowOff>
    </xdr:from>
    <xdr:ext cx="190500" cy="200025"/>
    <xdr:pic>
      <xdr:nvPicPr>
        <xdr:cNvPr id="113" name="image235.jpg">
          <a:extLst>
            <a:ext uri="{FF2B5EF4-FFF2-40B4-BE49-F238E27FC236}">
              <a16:creationId xmlns:a16="http://schemas.microsoft.com/office/drawing/2014/main" id="{00000000-0008-0000-2C00-000071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xdr:col>
      <xdr:colOff>0</xdr:colOff>
      <xdr:row>101</xdr:row>
      <xdr:rowOff>0</xdr:rowOff>
    </xdr:from>
    <xdr:ext cx="190500" cy="200025"/>
    <xdr:pic>
      <xdr:nvPicPr>
        <xdr:cNvPr id="114" name="image242.jpg">
          <a:extLst>
            <a:ext uri="{FF2B5EF4-FFF2-40B4-BE49-F238E27FC236}">
              <a16:creationId xmlns:a16="http://schemas.microsoft.com/office/drawing/2014/main" id="{00000000-0008-0000-2C00-000072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102</xdr:row>
      <xdr:rowOff>0</xdr:rowOff>
    </xdr:from>
    <xdr:ext cx="190500" cy="200025"/>
    <xdr:pic>
      <xdr:nvPicPr>
        <xdr:cNvPr id="115" name="image242.jpg">
          <a:extLst>
            <a:ext uri="{FF2B5EF4-FFF2-40B4-BE49-F238E27FC236}">
              <a16:creationId xmlns:a16="http://schemas.microsoft.com/office/drawing/2014/main" id="{00000000-0008-0000-2C00-000073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103</xdr:row>
      <xdr:rowOff>0</xdr:rowOff>
    </xdr:from>
    <xdr:ext cx="190500" cy="200025"/>
    <xdr:pic>
      <xdr:nvPicPr>
        <xdr:cNvPr id="116" name="image242.jpg">
          <a:extLst>
            <a:ext uri="{FF2B5EF4-FFF2-40B4-BE49-F238E27FC236}">
              <a16:creationId xmlns:a16="http://schemas.microsoft.com/office/drawing/2014/main" id="{00000000-0008-0000-2C00-000074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104</xdr:row>
      <xdr:rowOff>0</xdr:rowOff>
    </xdr:from>
    <xdr:ext cx="190500" cy="200025"/>
    <xdr:pic>
      <xdr:nvPicPr>
        <xdr:cNvPr id="117" name="image242.jpg">
          <a:extLst>
            <a:ext uri="{FF2B5EF4-FFF2-40B4-BE49-F238E27FC236}">
              <a16:creationId xmlns:a16="http://schemas.microsoft.com/office/drawing/2014/main" id="{00000000-0008-0000-2C00-000075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105</xdr:row>
      <xdr:rowOff>0</xdr:rowOff>
    </xdr:from>
    <xdr:ext cx="190500" cy="200025"/>
    <xdr:pic>
      <xdr:nvPicPr>
        <xdr:cNvPr id="118" name="image242.jpg">
          <a:extLst>
            <a:ext uri="{FF2B5EF4-FFF2-40B4-BE49-F238E27FC236}">
              <a16:creationId xmlns:a16="http://schemas.microsoft.com/office/drawing/2014/main" id="{00000000-0008-0000-2C00-000076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106</xdr:row>
      <xdr:rowOff>0</xdr:rowOff>
    </xdr:from>
    <xdr:ext cx="190500" cy="200025"/>
    <xdr:pic>
      <xdr:nvPicPr>
        <xdr:cNvPr id="119" name="image242.jpg">
          <a:extLst>
            <a:ext uri="{FF2B5EF4-FFF2-40B4-BE49-F238E27FC236}">
              <a16:creationId xmlns:a16="http://schemas.microsoft.com/office/drawing/2014/main" id="{00000000-0008-0000-2C00-000077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107</xdr:row>
      <xdr:rowOff>0</xdr:rowOff>
    </xdr:from>
    <xdr:ext cx="190500" cy="200025"/>
    <xdr:pic>
      <xdr:nvPicPr>
        <xdr:cNvPr id="120" name="image242.jpg">
          <a:extLst>
            <a:ext uri="{FF2B5EF4-FFF2-40B4-BE49-F238E27FC236}">
              <a16:creationId xmlns:a16="http://schemas.microsoft.com/office/drawing/2014/main" id="{00000000-0008-0000-2C00-000078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108</xdr:row>
      <xdr:rowOff>0</xdr:rowOff>
    </xdr:from>
    <xdr:ext cx="190500" cy="200025"/>
    <xdr:pic>
      <xdr:nvPicPr>
        <xdr:cNvPr id="121" name="image242.jpg">
          <a:extLst>
            <a:ext uri="{FF2B5EF4-FFF2-40B4-BE49-F238E27FC236}">
              <a16:creationId xmlns:a16="http://schemas.microsoft.com/office/drawing/2014/main" id="{00000000-0008-0000-2C00-000079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109</xdr:row>
      <xdr:rowOff>0</xdr:rowOff>
    </xdr:from>
    <xdr:ext cx="190500" cy="200025"/>
    <xdr:pic>
      <xdr:nvPicPr>
        <xdr:cNvPr id="122" name="image242.jpg">
          <a:extLst>
            <a:ext uri="{FF2B5EF4-FFF2-40B4-BE49-F238E27FC236}">
              <a16:creationId xmlns:a16="http://schemas.microsoft.com/office/drawing/2014/main" id="{00000000-0008-0000-2C00-00007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110</xdr:row>
      <xdr:rowOff>0</xdr:rowOff>
    </xdr:from>
    <xdr:ext cx="190500" cy="200025"/>
    <xdr:pic>
      <xdr:nvPicPr>
        <xdr:cNvPr id="123" name="image242.jpg">
          <a:extLst>
            <a:ext uri="{FF2B5EF4-FFF2-40B4-BE49-F238E27FC236}">
              <a16:creationId xmlns:a16="http://schemas.microsoft.com/office/drawing/2014/main" id="{00000000-0008-0000-2C00-00007B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111</xdr:row>
      <xdr:rowOff>0</xdr:rowOff>
    </xdr:from>
    <xdr:ext cx="190500" cy="200025"/>
    <xdr:pic>
      <xdr:nvPicPr>
        <xdr:cNvPr id="124" name="image242.jpg">
          <a:extLst>
            <a:ext uri="{FF2B5EF4-FFF2-40B4-BE49-F238E27FC236}">
              <a16:creationId xmlns:a16="http://schemas.microsoft.com/office/drawing/2014/main" id="{00000000-0008-0000-2C00-00007C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112</xdr:row>
      <xdr:rowOff>0</xdr:rowOff>
    </xdr:from>
    <xdr:ext cx="190500" cy="200025"/>
    <xdr:pic>
      <xdr:nvPicPr>
        <xdr:cNvPr id="125" name="image242.jpg">
          <a:extLst>
            <a:ext uri="{FF2B5EF4-FFF2-40B4-BE49-F238E27FC236}">
              <a16:creationId xmlns:a16="http://schemas.microsoft.com/office/drawing/2014/main" id="{00000000-0008-0000-2C00-00007D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113</xdr:row>
      <xdr:rowOff>0</xdr:rowOff>
    </xdr:from>
    <xdr:ext cx="190500" cy="200025"/>
    <xdr:pic>
      <xdr:nvPicPr>
        <xdr:cNvPr id="126" name="image242.jpg">
          <a:extLst>
            <a:ext uri="{FF2B5EF4-FFF2-40B4-BE49-F238E27FC236}">
              <a16:creationId xmlns:a16="http://schemas.microsoft.com/office/drawing/2014/main" id="{00000000-0008-0000-2C00-00007E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114</xdr:row>
      <xdr:rowOff>0</xdr:rowOff>
    </xdr:from>
    <xdr:ext cx="190500" cy="200025"/>
    <xdr:pic>
      <xdr:nvPicPr>
        <xdr:cNvPr id="127" name="image242.jpg">
          <a:extLst>
            <a:ext uri="{FF2B5EF4-FFF2-40B4-BE49-F238E27FC236}">
              <a16:creationId xmlns:a16="http://schemas.microsoft.com/office/drawing/2014/main" id="{00000000-0008-0000-2C00-00007F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115</xdr:row>
      <xdr:rowOff>0</xdr:rowOff>
    </xdr:from>
    <xdr:ext cx="190500" cy="200025"/>
    <xdr:pic>
      <xdr:nvPicPr>
        <xdr:cNvPr id="128" name="image242.jpg">
          <a:extLst>
            <a:ext uri="{FF2B5EF4-FFF2-40B4-BE49-F238E27FC236}">
              <a16:creationId xmlns:a16="http://schemas.microsoft.com/office/drawing/2014/main" id="{00000000-0008-0000-2C00-000080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116</xdr:row>
      <xdr:rowOff>0</xdr:rowOff>
    </xdr:from>
    <xdr:ext cx="190500" cy="200025"/>
    <xdr:pic>
      <xdr:nvPicPr>
        <xdr:cNvPr id="129" name="image242.jpg">
          <a:extLst>
            <a:ext uri="{FF2B5EF4-FFF2-40B4-BE49-F238E27FC236}">
              <a16:creationId xmlns:a16="http://schemas.microsoft.com/office/drawing/2014/main" id="{00000000-0008-0000-2C00-000081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117</xdr:row>
      <xdr:rowOff>0</xdr:rowOff>
    </xdr:from>
    <xdr:ext cx="190500" cy="200025"/>
    <xdr:pic>
      <xdr:nvPicPr>
        <xdr:cNvPr id="130" name="image242.jpg">
          <a:extLst>
            <a:ext uri="{FF2B5EF4-FFF2-40B4-BE49-F238E27FC236}">
              <a16:creationId xmlns:a16="http://schemas.microsoft.com/office/drawing/2014/main" id="{00000000-0008-0000-2C00-000082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118</xdr:row>
      <xdr:rowOff>0</xdr:rowOff>
    </xdr:from>
    <xdr:ext cx="190500" cy="200025"/>
    <xdr:pic>
      <xdr:nvPicPr>
        <xdr:cNvPr id="131" name="image242.jpg">
          <a:extLst>
            <a:ext uri="{FF2B5EF4-FFF2-40B4-BE49-F238E27FC236}">
              <a16:creationId xmlns:a16="http://schemas.microsoft.com/office/drawing/2014/main" id="{00000000-0008-0000-2C00-000083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119</xdr:row>
      <xdr:rowOff>0</xdr:rowOff>
    </xdr:from>
    <xdr:ext cx="190500" cy="200025"/>
    <xdr:pic>
      <xdr:nvPicPr>
        <xdr:cNvPr id="132" name="image242.jpg">
          <a:extLst>
            <a:ext uri="{FF2B5EF4-FFF2-40B4-BE49-F238E27FC236}">
              <a16:creationId xmlns:a16="http://schemas.microsoft.com/office/drawing/2014/main" id="{00000000-0008-0000-2C00-000084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120</xdr:row>
      <xdr:rowOff>0</xdr:rowOff>
    </xdr:from>
    <xdr:ext cx="190500" cy="200025"/>
    <xdr:pic>
      <xdr:nvPicPr>
        <xdr:cNvPr id="133" name="image242.jpg">
          <a:extLst>
            <a:ext uri="{FF2B5EF4-FFF2-40B4-BE49-F238E27FC236}">
              <a16:creationId xmlns:a16="http://schemas.microsoft.com/office/drawing/2014/main" id="{00000000-0008-0000-2C00-000085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121</xdr:row>
      <xdr:rowOff>0</xdr:rowOff>
    </xdr:from>
    <xdr:ext cx="190500" cy="200025"/>
    <xdr:pic>
      <xdr:nvPicPr>
        <xdr:cNvPr id="134" name="image242.jpg">
          <a:extLst>
            <a:ext uri="{FF2B5EF4-FFF2-40B4-BE49-F238E27FC236}">
              <a16:creationId xmlns:a16="http://schemas.microsoft.com/office/drawing/2014/main" id="{00000000-0008-0000-2C00-000086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122</xdr:row>
      <xdr:rowOff>0</xdr:rowOff>
    </xdr:from>
    <xdr:ext cx="190500" cy="200025"/>
    <xdr:pic>
      <xdr:nvPicPr>
        <xdr:cNvPr id="135" name="image242.jpg">
          <a:extLst>
            <a:ext uri="{FF2B5EF4-FFF2-40B4-BE49-F238E27FC236}">
              <a16:creationId xmlns:a16="http://schemas.microsoft.com/office/drawing/2014/main" id="{00000000-0008-0000-2C00-000087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xdr:col>
      <xdr:colOff>0</xdr:colOff>
      <xdr:row>124</xdr:row>
      <xdr:rowOff>0</xdr:rowOff>
    </xdr:from>
    <xdr:ext cx="190500" cy="200025"/>
    <xdr:pic>
      <xdr:nvPicPr>
        <xdr:cNvPr id="136" name="image250.jpg">
          <a:extLst>
            <a:ext uri="{FF2B5EF4-FFF2-40B4-BE49-F238E27FC236}">
              <a16:creationId xmlns:a16="http://schemas.microsoft.com/office/drawing/2014/main" id="{00000000-0008-0000-2C00-000088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xdr:col>
      <xdr:colOff>0</xdr:colOff>
      <xdr:row>125</xdr:row>
      <xdr:rowOff>0</xdr:rowOff>
    </xdr:from>
    <xdr:ext cx="190500" cy="200025"/>
    <xdr:pic>
      <xdr:nvPicPr>
        <xdr:cNvPr id="137" name="image250.jpg">
          <a:extLst>
            <a:ext uri="{FF2B5EF4-FFF2-40B4-BE49-F238E27FC236}">
              <a16:creationId xmlns:a16="http://schemas.microsoft.com/office/drawing/2014/main" id="{00000000-0008-0000-2C00-000089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xdr:col>
      <xdr:colOff>0</xdr:colOff>
      <xdr:row>126</xdr:row>
      <xdr:rowOff>0</xdr:rowOff>
    </xdr:from>
    <xdr:ext cx="190500" cy="200025"/>
    <xdr:pic>
      <xdr:nvPicPr>
        <xdr:cNvPr id="138" name="image250.jpg">
          <a:extLst>
            <a:ext uri="{FF2B5EF4-FFF2-40B4-BE49-F238E27FC236}">
              <a16:creationId xmlns:a16="http://schemas.microsoft.com/office/drawing/2014/main" id="{00000000-0008-0000-2C00-00008A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xdr:col>
      <xdr:colOff>0</xdr:colOff>
      <xdr:row>127</xdr:row>
      <xdr:rowOff>0</xdr:rowOff>
    </xdr:from>
    <xdr:ext cx="190500" cy="200025"/>
    <xdr:pic>
      <xdr:nvPicPr>
        <xdr:cNvPr id="139" name="image256.jpg">
          <a:extLst>
            <a:ext uri="{FF2B5EF4-FFF2-40B4-BE49-F238E27FC236}">
              <a16:creationId xmlns:a16="http://schemas.microsoft.com/office/drawing/2014/main" id="{00000000-0008-0000-2C00-00008B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128</xdr:row>
      <xdr:rowOff>0</xdr:rowOff>
    </xdr:from>
    <xdr:ext cx="190500" cy="200025"/>
    <xdr:pic>
      <xdr:nvPicPr>
        <xdr:cNvPr id="140" name="image240.jpg">
          <a:extLst>
            <a:ext uri="{FF2B5EF4-FFF2-40B4-BE49-F238E27FC236}">
              <a16:creationId xmlns:a16="http://schemas.microsoft.com/office/drawing/2014/main" id="{00000000-0008-0000-2C00-00008C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129</xdr:row>
      <xdr:rowOff>0</xdr:rowOff>
    </xdr:from>
    <xdr:ext cx="190500" cy="200025"/>
    <xdr:pic>
      <xdr:nvPicPr>
        <xdr:cNvPr id="141" name="image238.jpg">
          <a:extLst>
            <a:ext uri="{FF2B5EF4-FFF2-40B4-BE49-F238E27FC236}">
              <a16:creationId xmlns:a16="http://schemas.microsoft.com/office/drawing/2014/main" id="{00000000-0008-0000-2C00-00008D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130</xdr:row>
      <xdr:rowOff>0</xdr:rowOff>
    </xdr:from>
    <xdr:ext cx="190500" cy="200025"/>
    <xdr:pic>
      <xdr:nvPicPr>
        <xdr:cNvPr id="142" name="image244.jpg">
          <a:extLst>
            <a:ext uri="{FF2B5EF4-FFF2-40B4-BE49-F238E27FC236}">
              <a16:creationId xmlns:a16="http://schemas.microsoft.com/office/drawing/2014/main" id="{00000000-0008-0000-2C00-00008E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131</xdr:row>
      <xdr:rowOff>0</xdr:rowOff>
    </xdr:from>
    <xdr:ext cx="190500" cy="200025"/>
    <xdr:pic>
      <xdr:nvPicPr>
        <xdr:cNvPr id="143" name="image231.jpg">
          <a:extLst>
            <a:ext uri="{FF2B5EF4-FFF2-40B4-BE49-F238E27FC236}">
              <a16:creationId xmlns:a16="http://schemas.microsoft.com/office/drawing/2014/main" id="{00000000-0008-0000-2C00-00008F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132</xdr:row>
      <xdr:rowOff>0</xdr:rowOff>
    </xdr:from>
    <xdr:ext cx="190500" cy="200025"/>
    <xdr:pic>
      <xdr:nvPicPr>
        <xdr:cNvPr id="144" name="image231.jpg">
          <a:extLst>
            <a:ext uri="{FF2B5EF4-FFF2-40B4-BE49-F238E27FC236}">
              <a16:creationId xmlns:a16="http://schemas.microsoft.com/office/drawing/2014/main" id="{00000000-0008-0000-2C00-000090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xdr:col>
      <xdr:colOff>0</xdr:colOff>
      <xdr:row>133</xdr:row>
      <xdr:rowOff>0</xdr:rowOff>
    </xdr:from>
    <xdr:ext cx="190500" cy="200025"/>
    <xdr:pic>
      <xdr:nvPicPr>
        <xdr:cNvPr id="145" name="image256.jpg">
          <a:extLst>
            <a:ext uri="{FF2B5EF4-FFF2-40B4-BE49-F238E27FC236}">
              <a16:creationId xmlns:a16="http://schemas.microsoft.com/office/drawing/2014/main" id="{00000000-0008-0000-2C00-000091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134</xdr:row>
      <xdr:rowOff>0</xdr:rowOff>
    </xdr:from>
    <xdr:ext cx="190500" cy="200025"/>
    <xdr:pic>
      <xdr:nvPicPr>
        <xdr:cNvPr id="146" name="image256.jpg">
          <a:extLst>
            <a:ext uri="{FF2B5EF4-FFF2-40B4-BE49-F238E27FC236}">
              <a16:creationId xmlns:a16="http://schemas.microsoft.com/office/drawing/2014/main" id="{00000000-0008-0000-2C00-000092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135</xdr:row>
      <xdr:rowOff>0</xdr:rowOff>
    </xdr:from>
    <xdr:ext cx="190500" cy="200025"/>
    <xdr:pic>
      <xdr:nvPicPr>
        <xdr:cNvPr id="147" name="image256.jpg">
          <a:extLst>
            <a:ext uri="{FF2B5EF4-FFF2-40B4-BE49-F238E27FC236}">
              <a16:creationId xmlns:a16="http://schemas.microsoft.com/office/drawing/2014/main" id="{00000000-0008-0000-2C00-000093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136</xdr:row>
      <xdr:rowOff>0</xdr:rowOff>
    </xdr:from>
    <xdr:ext cx="190500" cy="200025"/>
    <xdr:pic>
      <xdr:nvPicPr>
        <xdr:cNvPr id="148" name="image256.jpg">
          <a:extLst>
            <a:ext uri="{FF2B5EF4-FFF2-40B4-BE49-F238E27FC236}">
              <a16:creationId xmlns:a16="http://schemas.microsoft.com/office/drawing/2014/main" id="{00000000-0008-0000-2C00-000094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137</xdr:row>
      <xdr:rowOff>0</xdr:rowOff>
    </xdr:from>
    <xdr:ext cx="190500" cy="200025"/>
    <xdr:pic>
      <xdr:nvPicPr>
        <xdr:cNvPr id="149" name="image256.jpg">
          <a:extLst>
            <a:ext uri="{FF2B5EF4-FFF2-40B4-BE49-F238E27FC236}">
              <a16:creationId xmlns:a16="http://schemas.microsoft.com/office/drawing/2014/main" id="{00000000-0008-0000-2C00-000095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138</xdr:row>
      <xdr:rowOff>0</xdr:rowOff>
    </xdr:from>
    <xdr:ext cx="190500" cy="200025"/>
    <xdr:pic>
      <xdr:nvPicPr>
        <xdr:cNvPr id="150" name="image256.jpg">
          <a:extLst>
            <a:ext uri="{FF2B5EF4-FFF2-40B4-BE49-F238E27FC236}">
              <a16:creationId xmlns:a16="http://schemas.microsoft.com/office/drawing/2014/main" id="{00000000-0008-0000-2C00-000096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139</xdr:row>
      <xdr:rowOff>0</xdr:rowOff>
    </xdr:from>
    <xdr:ext cx="190500" cy="200025"/>
    <xdr:pic>
      <xdr:nvPicPr>
        <xdr:cNvPr id="151" name="image256.jpg">
          <a:extLst>
            <a:ext uri="{FF2B5EF4-FFF2-40B4-BE49-F238E27FC236}">
              <a16:creationId xmlns:a16="http://schemas.microsoft.com/office/drawing/2014/main" id="{00000000-0008-0000-2C00-000097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xdr:col>
      <xdr:colOff>0</xdr:colOff>
      <xdr:row>140</xdr:row>
      <xdr:rowOff>0</xdr:rowOff>
    </xdr:from>
    <xdr:ext cx="190500" cy="200025"/>
    <xdr:pic>
      <xdr:nvPicPr>
        <xdr:cNvPr id="152" name="image239.jpg">
          <a:extLst>
            <a:ext uri="{FF2B5EF4-FFF2-40B4-BE49-F238E27FC236}">
              <a16:creationId xmlns:a16="http://schemas.microsoft.com/office/drawing/2014/main" id="{00000000-0008-0000-2C00-000098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xdr:col>
      <xdr:colOff>0</xdr:colOff>
      <xdr:row>141</xdr:row>
      <xdr:rowOff>0</xdr:rowOff>
    </xdr:from>
    <xdr:ext cx="190500" cy="200025"/>
    <xdr:pic>
      <xdr:nvPicPr>
        <xdr:cNvPr id="153" name="image238.jpg">
          <a:extLst>
            <a:ext uri="{FF2B5EF4-FFF2-40B4-BE49-F238E27FC236}">
              <a16:creationId xmlns:a16="http://schemas.microsoft.com/office/drawing/2014/main" id="{00000000-0008-0000-2C00-000099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142</xdr:row>
      <xdr:rowOff>0</xdr:rowOff>
    </xdr:from>
    <xdr:ext cx="190500" cy="200025"/>
    <xdr:pic>
      <xdr:nvPicPr>
        <xdr:cNvPr id="154" name="image238.jpg">
          <a:extLst>
            <a:ext uri="{FF2B5EF4-FFF2-40B4-BE49-F238E27FC236}">
              <a16:creationId xmlns:a16="http://schemas.microsoft.com/office/drawing/2014/main" id="{00000000-0008-0000-2C00-00009A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xdr:col>
      <xdr:colOff>0</xdr:colOff>
      <xdr:row>143</xdr:row>
      <xdr:rowOff>0</xdr:rowOff>
    </xdr:from>
    <xdr:ext cx="190500" cy="200025"/>
    <xdr:pic>
      <xdr:nvPicPr>
        <xdr:cNvPr id="155" name="image243.jpg">
          <a:extLst>
            <a:ext uri="{FF2B5EF4-FFF2-40B4-BE49-F238E27FC236}">
              <a16:creationId xmlns:a16="http://schemas.microsoft.com/office/drawing/2014/main" id="{00000000-0008-0000-2C00-00009B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144</xdr:row>
      <xdr:rowOff>0</xdr:rowOff>
    </xdr:from>
    <xdr:ext cx="190500" cy="200025"/>
    <xdr:pic>
      <xdr:nvPicPr>
        <xdr:cNvPr id="156" name="image243.jpg">
          <a:extLst>
            <a:ext uri="{FF2B5EF4-FFF2-40B4-BE49-F238E27FC236}">
              <a16:creationId xmlns:a16="http://schemas.microsoft.com/office/drawing/2014/main" id="{00000000-0008-0000-2C00-00009C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145</xdr:row>
      <xdr:rowOff>0</xdr:rowOff>
    </xdr:from>
    <xdr:ext cx="190500" cy="200025"/>
    <xdr:pic>
      <xdr:nvPicPr>
        <xdr:cNvPr id="157" name="image243.jpg">
          <a:extLst>
            <a:ext uri="{FF2B5EF4-FFF2-40B4-BE49-F238E27FC236}">
              <a16:creationId xmlns:a16="http://schemas.microsoft.com/office/drawing/2014/main" id="{00000000-0008-0000-2C00-00009D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146</xdr:row>
      <xdr:rowOff>0</xdr:rowOff>
    </xdr:from>
    <xdr:ext cx="190500" cy="200025"/>
    <xdr:pic>
      <xdr:nvPicPr>
        <xdr:cNvPr id="158" name="image243.jpg">
          <a:extLst>
            <a:ext uri="{FF2B5EF4-FFF2-40B4-BE49-F238E27FC236}">
              <a16:creationId xmlns:a16="http://schemas.microsoft.com/office/drawing/2014/main" id="{00000000-0008-0000-2C00-00009E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147</xdr:row>
      <xdr:rowOff>0</xdr:rowOff>
    </xdr:from>
    <xdr:ext cx="190500" cy="200025"/>
    <xdr:pic>
      <xdr:nvPicPr>
        <xdr:cNvPr id="159" name="image243.jpg">
          <a:extLst>
            <a:ext uri="{FF2B5EF4-FFF2-40B4-BE49-F238E27FC236}">
              <a16:creationId xmlns:a16="http://schemas.microsoft.com/office/drawing/2014/main" id="{00000000-0008-0000-2C00-00009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148</xdr:row>
      <xdr:rowOff>0</xdr:rowOff>
    </xdr:from>
    <xdr:ext cx="190500" cy="200025"/>
    <xdr:pic>
      <xdr:nvPicPr>
        <xdr:cNvPr id="160" name="image243.jpg">
          <a:extLst>
            <a:ext uri="{FF2B5EF4-FFF2-40B4-BE49-F238E27FC236}">
              <a16:creationId xmlns:a16="http://schemas.microsoft.com/office/drawing/2014/main" id="{00000000-0008-0000-2C00-0000A0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149</xdr:row>
      <xdr:rowOff>0</xdr:rowOff>
    </xdr:from>
    <xdr:ext cx="190500" cy="200025"/>
    <xdr:pic>
      <xdr:nvPicPr>
        <xdr:cNvPr id="161" name="image243.jpg">
          <a:extLst>
            <a:ext uri="{FF2B5EF4-FFF2-40B4-BE49-F238E27FC236}">
              <a16:creationId xmlns:a16="http://schemas.microsoft.com/office/drawing/2014/main" id="{00000000-0008-0000-2C00-0000A1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150</xdr:row>
      <xdr:rowOff>0</xdr:rowOff>
    </xdr:from>
    <xdr:ext cx="190500" cy="200025"/>
    <xdr:pic>
      <xdr:nvPicPr>
        <xdr:cNvPr id="162" name="image243.jpg">
          <a:extLst>
            <a:ext uri="{FF2B5EF4-FFF2-40B4-BE49-F238E27FC236}">
              <a16:creationId xmlns:a16="http://schemas.microsoft.com/office/drawing/2014/main" id="{00000000-0008-0000-2C00-0000A2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151</xdr:row>
      <xdr:rowOff>0</xdr:rowOff>
    </xdr:from>
    <xdr:ext cx="190500" cy="200025"/>
    <xdr:pic>
      <xdr:nvPicPr>
        <xdr:cNvPr id="163" name="image243.jpg">
          <a:extLst>
            <a:ext uri="{FF2B5EF4-FFF2-40B4-BE49-F238E27FC236}">
              <a16:creationId xmlns:a16="http://schemas.microsoft.com/office/drawing/2014/main" id="{00000000-0008-0000-2C00-0000A3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152</xdr:row>
      <xdr:rowOff>0</xdr:rowOff>
    </xdr:from>
    <xdr:ext cx="190500" cy="200025"/>
    <xdr:pic>
      <xdr:nvPicPr>
        <xdr:cNvPr id="164" name="image243.jpg">
          <a:extLst>
            <a:ext uri="{FF2B5EF4-FFF2-40B4-BE49-F238E27FC236}">
              <a16:creationId xmlns:a16="http://schemas.microsoft.com/office/drawing/2014/main" id="{00000000-0008-0000-2C00-0000A4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153</xdr:row>
      <xdr:rowOff>0</xdr:rowOff>
    </xdr:from>
    <xdr:ext cx="190500" cy="200025"/>
    <xdr:pic>
      <xdr:nvPicPr>
        <xdr:cNvPr id="165" name="image243.jpg">
          <a:extLst>
            <a:ext uri="{FF2B5EF4-FFF2-40B4-BE49-F238E27FC236}">
              <a16:creationId xmlns:a16="http://schemas.microsoft.com/office/drawing/2014/main" id="{00000000-0008-0000-2C00-0000A5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xdr:col>
      <xdr:colOff>0</xdr:colOff>
      <xdr:row>154</xdr:row>
      <xdr:rowOff>0</xdr:rowOff>
    </xdr:from>
    <xdr:ext cx="190500" cy="200025"/>
    <xdr:pic>
      <xdr:nvPicPr>
        <xdr:cNvPr id="166" name="image244.jpg">
          <a:extLst>
            <a:ext uri="{FF2B5EF4-FFF2-40B4-BE49-F238E27FC236}">
              <a16:creationId xmlns:a16="http://schemas.microsoft.com/office/drawing/2014/main" id="{00000000-0008-0000-2C00-0000A6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155</xdr:row>
      <xdr:rowOff>0</xdr:rowOff>
    </xdr:from>
    <xdr:ext cx="190500" cy="200025"/>
    <xdr:pic>
      <xdr:nvPicPr>
        <xdr:cNvPr id="167" name="image244.jpg">
          <a:extLst>
            <a:ext uri="{FF2B5EF4-FFF2-40B4-BE49-F238E27FC236}">
              <a16:creationId xmlns:a16="http://schemas.microsoft.com/office/drawing/2014/main" id="{00000000-0008-0000-2C00-0000A7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156</xdr:row>
      <xdr:rowOff>0</xdr:rowOff>
    </xdr:from>
    <xdr:ext cx="190500" cy="200025"/>
    <xdr:pic>
      <xdr:nvPicPr>
        <xdr:cNvPr id="168" name="image244.jpg">
          <a:extLst>
            <a:ext uri="{FF2B5EF4-FFF2-40B4-BE49-F238E27FC236}">
              <a16:creationId xmlns:a16="http://schemas.microsoft.com/office/drawing/2014/main" id="{00000000-0008-0000-2C00-0000A8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xdr:col>
      <xdr:colOff>0</xdr:colOff>
      <xdr:row>157</xdr:row>
      <xdr:rowOff>0</xdr:rowOff>
    </xdr:from>
    <xdr:ext cx="190500" cy="200025"/>
    <xdr:pic>
      <xdr:nvPicPr>
        <xdr:cNvPr id="169" name="image240.jpg">
          <a:extLst>
            <a:ext uri="{FF2B5EF4-FFF2-40B4-BE49-F238E27FC236}">
              <a16:creationId xmlns:a16="http://schemas.microsoft.com/office/drawing/2014/main" id="{00000000-0008-0000-2C00-0000A9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158</xdr:row>
      <xdr:rowOff>0</xdr:rowOff>
    </xdr:from>
    <xdr:ext cx="190500" cy="200025"/>
    <xdr:pic>
      <xdr:nvPicPr>
        <xdr:cNvPr id="170" name="image240.jpg">
          <a:extLst>
            <a:ext uri="{FF2B5EF4-FFF2-40B4-BE49-F238E27FC236}">
              <a16:creationId xmlns:a16="http://schemas.microsoft.com/office/drawing/2014/main" id="{00000000-0008-0000-2C00-0000AA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159</xdr:row>
      <xdr:rowOff>0</xdr:rowOff>
    </xdr:from>
    <xdr:ext cx="190500" cy="200025"/>
    <xdr:pic>
      <xdr:nvPicPr>
        <xdr:cNvPr id="171" name="image240.jpg">
          <a:extLst>
            <a:ext uri="{FF2B5EF4-FFF2-40B4-BE49-F238E27FC236}">
              <a16:creationId xmlns:a16="http://schemas.microsoft.com/office/drawing/2014/main" id="{00000000-0008-0000-2C00-0000AB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160</xdr:row>
      <xdr:rowOff>0</xdr:rowOff>
    </xdr:from>
    <xdr:ext cx="190500" cy="200025"/>
    <xdr:pic>
      <xdr:nvPicPr>
        <xdr:cNvPr id="172" name="image240.jpg">
          <a:extLst>
            <a:ext uri="{FF2B5EF4-FFF2-40B4-BE49-F238E27FC236}">
              <a16:creationId xmlns:a16="http://schemas.microsoft.com/office/drawing/2014/main" id="{00000000-0008-0000-2C00-0000AC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xdr:col>
      <xdr:colOff>0</xdr:colOff>
      <xdr:row>162</xdr:row>
      <xdr:rowOff>0</xdr:rowOff>
    </xdr:from>
    <xdr:ext cx="190500" cy="200025"/>
    <xdr:pic>
      <xdr:nvPicPr>
        <xdr:cNvPr id="173" name="image239.jpg">
          <a:extLst>
            <a:ext uri="{FF2B5EF4-FFF2-40B4-BE49-F238E27FC236}">
              <a16:creationId xmlns:a16="http://schemas.microsoft.com/office/drawing/2014/main" id="{00000000-0008-0000-2C00-0000A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wsDr>
</file>

<file path=xl/drawings/drawing42.xml><?xml version="1.0" encoding="utf-8"?>
<xdr:wsDr xmlns:xdr="http://schemas.openxmlformats.org/drawingml/2006/spreadsheetDrawing" xmlns:a="http://schemas.openxmlformats.org/drawingml/2006/main">
  <xdr:oneCellAnchor>
    <xdr:from>
      <xdr:col>4</xdr:col>
      <xdr:colOff>0</xdr:colOff>
      <xdr:row>0</xdr:row>
      <xdr:rowOff>0</xdr:rowOff>
    </xdr:from>
    <xdr:ext cx="419100" cy="257175"/>
    <xdr:pic>
      <xdr:nvPicPr>
        <xdr:cNvPr id="2" name="image259.jpg">
          <a:extLst>
            <a:ext uri="{FF2B5EF4-FFF2-40B4-BE49-F238E27FC236}">
              <a16:creationId xmlns:a16="http://schemas.microsoft.com/office/drawing/2014/main" id="{00000000-0008-0000-2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0</xdr:row>
      <xdr:rowOff>0</xdr:rowOff>
    </xdr:from>
    <xdr:ext cx="428625" cy="266700"/>
    <xdr:pic>
      <xdr:nvPicPr>
        <xdr:cNvPr id="3" name="image246.jpg">
          <a:extLst>
            <a:ext uri="{FF2B5EF4-FFF2-40B4-BE49-F238E27FC236}">
              <a16:creationId xmlns:a16="http://schemas.microsoft.com/office/drawing/2014/main" id="{00000000-0008-0000-2D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0</xdr:row>
      <xdr:rowOff>0</xdr:rowOff>
    </xdr:from>
    <xdr:ext cx="257175" cy="266700"/>
    <xdr:pic>
      <xdr:nvPicPr>
        <xdr:cNvPr id="4" name="image254.jpg">
          <a:extLst>
            <a:ext uri="{FF2B5EF4-FFF2-40B4-BE49-F238E27FC236}">
              <a16:creationId xmlns:a16="http://schemas.microsoft.com/office/drawing/2014/main" id="{00000000-0008-0000-2D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0</xdr:colOff>
      <xdr:row>0</xdr:row>
      <xdr:rowOff>0</xdr:rowOff>
    </xdr:from>
    <xdr:ext cx="257175" cy="266700"/>
    <xdr:pic>
      <xdr:nvPicPr>
        <xdr:cNvPr id="5" name="image252.jpg">
          <a:extLst>
            <a:ext uri="{FF2B5EF4-FFF2-40B4-BE49-F238E27FC236}">
              <a16:creationId xmlns:a16="http://schemas.microsoft.com/office/drawing/2014/main" id="{00000000-0008-0000-2D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0</xdr:colOff>
      <xdr:row>0</xdr:row>
      <xdr:rowOff>0</xdr:rowOff>
    </xdr:from>
    <xdr:ext cx="257175" cy="266700"/>
    <xdr:pic>
      <xdr:nvPicPr>
        <xdr:cNvPr id="6" name="image253.jpg">
          <a:extLst>
            <a:ext uri="{FF2B5EF4-FFF2-40B4-BE49-F238E27FC236}">
              <a16:creationId xmlns:a16="http://schemas.microsoft.com/office/drawing/2014/main" id="{00000000-0008-0000-2D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0</xdr:colOff>
      <xdr:row>0</xdr:row>
      <xdr:rowOff>0</xdr:rowOff>
    </xdr:from>
    <xdr:ext cx="257175" cy="266700"/>
    <xdr:pic>
      <xdr:nvPicPr>
        <xdr:cNvPr id="7" name="image247.jpg">
          <a:extLst>
            <a:ext uri="{FF2B5EF4-FFF2-40B4-BE49-F238E27FC236}">
              <a16:creationId xmlns:a16="http://schemas.microsoft.com/office/drawing/2014/main" id="{00000000-0008-0000-2D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11</xdr:col>
      <xdr:colOff>0</xdr:colOff>
      <xdr:row>0</xdr:row>
      <xdr:rowOff>0</xdr:rowOff>
    </xdr:from>
    <xdr:ext cx="257175" cy="266700"/>
    <xdr:pic>
      <xdr:nvPicPr>
        <xdr:cNvPr id="8" name="image249.jpg">
          <a:extLst>
            <a:ext uri="{FF2B5EF4-FFF2-40B4-BE49-F238E27FC236}">
              <a16:creationId xmlns:a16="http://schemas.microsoft.com/office/drawing/2014/main" id="{00000000-0008-0000-2D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12</xdr:col>
      <xdr:colOff>0</xdr:colOff>
      <xdr:row>0</xdr:row>
      <xdr:rowOff>0</xdr:rowOff>
    </xdr:from>
    <xdr:ext cx="257175" cy="266700"/>
    <xdr:pic>
      <xdr:nvPicPr>
        <xdr:cNvPr id="9" name="image245.jpg">
          <a:extLst>
            <a:ext uri="{FF2B5EF4-FFF2-40B4-BE49-F238E27FC236}">
              <a16:creationId xmlns:a16="http://schemas.microsoft.com/office/drawing/2014/main" id="{00000000-0008-0000-2D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13</xdr:col>
      <xdr:colOff>0</xdr:colOff>
      <xdr:row>0</xdr:row>
      <xdr:rowOff>0</xdr:rowOff>
    </xdr:from>
    <xdr:ext cx="257175" cy="266700"/>
    <xdr:pic>
      <xdr:nvPicPr>
        <xdr:cNvPr id="10" name="image248.jpg">
          <a:extLst>
            <a:ext uri="{FF2B5EF4-FFF2-40B4-BE49-F238E27FC236}">
              <a16:creationId xmlns:a16="http://schemas.microsoft.com/office/drawing/2014/main" id="{00000000-0008-0000-2D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14</xdr:col>
      <xdr:colOff>0</xdr:colOff>
      <xdr:row>0</xdr:row>
      <xdr:rowOff>0</xdr:rowOff>
    </xdr:from>
    <xdr:ext cx="257175" cy="266700"/>
    <xdr:pic>
      <xdr:nvPicPr>
        <xdr:cNvPr id="11" name="image255.jpg">
          <a:extLst>
            <a:ext uri="{FF2B5EF4-FFF2-40B4-BE49-F238E27FC236}">
              <a16:creationId xmlns:a16="http://schemas.microsoft.com/office/drawing/2014/main" id="{00000000-0008-0000-2D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15</xdr:col>
      <xdr:colOff>0</xdr:colOff>
      <xdr:row>0</xdr:row>
      <xdr:rowOff>0</xdr:rowOff>
    </xdr:from>
    <xdr:ext cx="257175" cy="266700"/>
    <xdr:pic>
      <xdr:nvPicPr>
        <xdr:cNvPr id="12" name="image251.jpg">
          <a:extLst>
            <a:ext uri="{FF2B5EF4-FFF2-40B4-BE49-F238E27FC236}">
              <a16:creationId xmlns:a16="http://schemas.microsoft.com/office/drawing/2014/main" id="{00000000-0008-0000-2D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16</xdr:col>
      <xdr:colOff>0</xdr:colOff>
      <xdr:row>0</xdr:row>
      <xdr:rowOff>0</xdr:rowOff>
    </xdr:from>
    <xdr:ext cx="257175" cy="266700"/>
    <xdr:pic>
      <xdr:nvPicPr>
        <xdr:cNvPr id="13" name="image258.jpg">
          <a:extLst>
            <a:ext uri="{FF2B5EF4-FFF2-40B4-BE49-F238E27FC236}">
              <a16:creationId xmlns:a16="http://schemas.microsoft.com/office/drawing/2014/main" id="{00000000-0008-0000-2D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17</xdr:col>
      <xdr:colOff>0</xdr:colOff>
      <xdr:row>0</xdr:row>
      <xdr:rowOff>0</xdr:rowOff>
    </xdr:from>
    <xdr:ext cx="257175" cy="266700"/>
    <xdr:pic>
      <xdr:nvPicPr>
        <xdr:cNvPr id="14" name="image260.jpg">
          <a:extLst>
            <a:ext uri="{FF2B5EF4-FFF2-40B4-BE49-F238E27FC236}">
              <a16:creationId xmlns:a16="http://schemas.microsoft.com/office/drawing/2014/main" id="{00000000-0008-0000-2D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18</xdr:col>
      <xdr:colOff>0</xdr:colOff>
      <xdr:row>0</xdr:row>
      <xdr:rowOff>0</xdr:rowOff>
    </xdr:from>
    <xdr:ext cx="257175" cy="266700"/>
    <xdr:pic>
      <xdr:nvPicPr>
        <xdr:cNvPr id="15" name="image257.jpg">
          <a:extLst>
            <a:ext uri="{FF2B5EF4-FFF2-40B4-BE49-F238E27FC236}">
              <a16:creationId xmlns:a16="http://schemas.microsoft.com/office/drawing/2014/main" id="{00000000-0008-0000-2D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21</xdr:col>
      <xdr:colOff>0</xdr:colOff>
      <xdr:row>0</xdr:row>
      <xdr:rowOff>0</xdr:rowOff>
    </xdr:from>
    <xdr:ext cx="257175" cy="266700"/>
    <xdr:pic>
      <xdr:nvPicPr>
        <xdr:cNvPr id="16" name="image254.jpg">
          <a:extLst>
            <a:ext uri="{FF2B5EF4-FFF2-40B4-BE49-F238E27FC236}">
              <a16:creationId xmlns:a16="http://schemas.microsoft.com/office/drawing/2014/main" id="{00000000-0008-0000-2D00-00001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22</xdr:col>
      <xdr:colOff>0</xdr:colOff>
      <xdr:row>0</xdr:row>
      <xdr:rowOff>0</xdr:rowOff>
    </xdr:from>
    <xdr:ext cx="257175" cy="266700"/>
    <xdr:pic>
      <xdr:nvPicPr>
        <xdr:cNvPr id="17" name="image254.jpg">
          <a:extLst>
            <a:ext uri="{FF2B5EF4-FFF2-40B4-BE49-F238E27FC236}">
              <a16:creationId xmlns:a16="http://schemas.microsoft.com/office/drawing/2014/main" id="{00000000-0008-0000-2D00-000011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23</xdr:col>
      <xdr:colOff>0</xdr:colOff>
      <xdr:row>0</xdr:row>
      <xdr:rowOff>0</xdr:rowOff>
    </xdr:from>
    <xdr:ext cx="257175" cy="266700"/>
    <xdr:pic>
      <xdr:nvPicPr>
        <xdr:cNvPr id="18" name="image252.jpg">
          <a:extLst>
            <a:ext uri="{FF2B5EF4-FFF2-40B4-BE49-F238E27FC236}">
              <a16:creationId xmlns:a16="http://schemas.microsoft.com/office/drawing/2014/main" id="{00000000-0008-0000-2D00-000012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24</xdr:col>
      <xdr:colOff>0</xdr:colOff>
      <xdr:row>0</xdr:row>
      <xdr:rowOff>0</xdr:rowOff>
    </xdr:from>
    <xdr:ext cx="257175" cy="266700"/>
    <xdr:pic>
      <xdr:nvPicPr>
        <xdr:cNvPr id="19" name="image252.jpg">
          <a:extLst>
            <a:ext uri="{FF2B5EF4-FFF2-40B4-BE49-F238E27FC236}">
              <a16:creationId xmlns:a16="http://schemas.microsoft.com/office/drawing/2014/main" id="{00000000-0008-0000-2D00-000013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25</xdr:col>
      <xdr:colOff>0</xdr:colOff>
      <xdr:row>0</xdr:row>
      <xdr:rowOff>0</xdr:rowOff>
    </xdr:from>
    <xdr:ext cx="257175" cy="266700"/>
    <xdr:pic>
      <xdr:nvPicPr>
        <xdr:cNvPr id="20" name="image253.jpg">
          <a:extLst>
            <a:ext uri="{FF2B5EF4-FFF2-40B4-BE49-F238E27FC236}">
              <a16:creationId xmlns:a16="http://schemas.microsoft.com/office/drawing/2014/main" id="{00000000-0008-0000-2D00-000014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26</xdr:col>
      <xdr:colOff>0</xdr:colOff>
      <xdr:row>0</xdr:row>
      <xdr:rowOff>0</xdr:rowOff>
    </xdr:from>
    <xdr:ext cx="257175" cy="266700"/>
    <xdr:pic>
      <xdr:nvPicPr>
        <xdr:cNvPr id="21" name="image253.jpg">
          <a:extLst>
            <a:ext uri="{FF2B5EF4-FFF2-40B4-BE49-F238E27FC236}">
              <a16:creationId xmlns:a16="http://schemas.microsoft.com/office/drawing/2014/main" id="{00000000-0008-0000-2D00-000015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27</xdr:col>
      <xdr:colOff>0</xdr:colOff>
      <xdr:row>0</xdr:row>
      <xdr:rowOff>0</xdr:rowOff>
    </xdr:from>
    <xdr:ext cx="257175" cy="266700"/>
    <xdr:pic>
      <xdr:nvPicPr>
        <xdr:cNvPr id="22" name="image247.jpg">
          <a:extLst>
            <a:ext uri="{FF2B5EF4-FFF2-40B4-BE49-F238E27FC236}">
              <a16:creationId xmlns:a16="http://schemas.microsoft.com/office/drawing/2014/main" id="{00000000-0008-0000-2D00-000016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28</xdr:col>
      <xdr:colOff>0</xdr:colOff>
      <xdr:row>0</xdr:row>
      <xdr:rowOff>0</xdr:rowOff>
    </xdr:from>
    <xdr:ext cx="257175" cy="266700"/>
    <xdr:pic>
      <xdr:nvPicPr>
        <xdr:cNvPr id="23" name="image247.jpg">
          <a:extLst>
            <a:ext uri="{FF2B5EF4-FFF2-40B4-BE49-F238E27FC236}">
              <a16:creationId xmlns:a16="http://schemas.microsoft.com/office/drawing/2014/main" id="{00000000-0008-0000-2D00-00001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29</xdr:col>
      <xdr:colOff>0</xdr:colOff>
      <xdr:row>0</xdr:row>
      <xdr:rowOff>0</xdr:rowOff>
    </xdr:from>
    <xdr:ext cx="257175" cy="266700"/>
    <xdr:pic>
      <xdr:nvPicPr>
        <xdr:cNvPr id="24" name="image249.jpg">
          <a:extLst>
            <a:ext uri="{FF2B5EF4-FFF2-40B4-BE49-F238E27FC236}">
              <a16:creationId xmlns:a16="http://schemas.microsoft.com/office/drawing/2014/main" id="{00000000-0008-0000-2D00-00001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30</xdr:col>
      <xdr:colOff>0</xdr:colOff>
      <xdr:row>0</xdr:row>
      <xdr:rowOff>0</xdr:rowOff>
    </xdr:from>
    <xdr:ext cx="257175" cy="266700"/>
    <xdr:pic>
      <xdr:nvPicPr>
        <xdr:cNvPr id="25" name="image249.jpg">
          <a:extLst>
            <a:ext uri="{FF2B5EF4-FFF2-40B4-BE49-F238E27FC236}">
              <a16:creationId xmlns:a16="http://schemas.microsoft.com/office/drawing/2014/main" id="{00000000-0008-0000-2D00-00001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31</xdr:col>
      <xdr:colOff>0</xdr:colOff>
      <xdr:row>0</xdr:row>
      <xdr:rowOff>0</xdr:rowOff>
    </xdr:from>
    <xdr:ext cx="257175" cy="266700"/>
    <xdr:pic>
      <xdr:nvPicPr>
        <xdr:cNvPr id="26" name="image245.jpg">
          <a:extLst>
            <a:ext uri="{FF2B5EF4-FFF2-40B4-BE49-F238E27FC236}">
              <a16:creationId xmlns:a16="http://schemas.microsoft.com/office/drawing/2014/main" id="{00000000-0008-0000-2D00-00001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32</xdr:col>
      <xdr:colOff>0</xdr:colOff>
      <xdr:row>0</xdr:row>
      <xdr:rowOff>0</xdr:rowOff>
    </xdr:from>
    <xdr:ext cx="257175" cy="266700"/>
    <xdr:pic>
      <xdr:nvPicPr>
        <xdr:cNvPr id="27" name="image245.jpg">
          <a:extLst>
            <a:ext uri="{FF2B5EF4-FFF2-40B4-BE49-F238E27FC236}">
              <a16:creationId xmlns:a16="http://schemas.microsoft.com/office/drawing/2014/main" id="{00000000-0008-0000-2D00-00001B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33</xdr:col>
      <xdr:colOff>0</xdr:colOff>
      <xdr:row>0</xdr:row>
      <xdr:rowOff>0</xdr:rowOff>
    </xdr:from>
    <xdr:ext cx="257175" cy="266700"/>
    <xdr:pic>
      <xdr:nvPicPr>
        <xdr:cNvPr id="28" name="image248.jpg">
          <a:extLst>
            <a:ext uri="{FF2B5EF4-FFF2-40B4-BE49-F238E27FC236}">
              <a16:creationId xmlns:a16="http://schemas.microsoft.com/office/drawing/2014/main" id="{00000000-0008-0000-2D00-00001C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34</xdr:col>
      <xdr:colOff>0</xdr:colOff>
      <xdr:row>0</xdr:row>
      <xdr:rowOff>0</xdr:rowOff>
    </xdr:from>
    <xdr:ext cx="257175" cy="266700"/>
    <xdr:pic>
      <xdr:nvPicPr>
        <xdr:cNvPr id="29" name="image248.jpg">
          <a:extLst>
            <a:ext uri="{FF2B5EF4-FFF2-40B4-BE49-F238E27FC236}">
              <a16:creationId xmlns:a16="http://schemas.microsoft.com/office/drawing/2014/main" id="{00000000-0008-0000-2D00-00001D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35</xdr:col>
      <xdr:colOff>0</xdr:colOff>
      <xdr:row>0</xdr:row>
      <xdr:rowOff>0</xdr:rowOff>
    </xdr:from>
    <xdr:ext cx="257175" cy="266700"/>
    <xdr:pic>
      <xdr:nvPicPr>
        <xdr:cNvPr id="30" name="image255.jpg">
          <a:extLst>
            <a:ext uri="{FF2B5EF4-FFF2-40B4-BE49-F238E27FC236}">
              <a16:creationId xmlns:a16="http://schemas.microsoft.com/office/drawing/2014/main" id="{00000000-0008-0000-2D00-00001E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36</xdr:col>
      <xdr:colOff>0</xdr:colOff>
      <xdr:row>0</xdr:row>
      <xdr:rowOff>0</xdr:rowOff>
    </xdr:from>
    <xdr:ext cx="257175" cy="266700"/>
    <xdr:pic>
      <xdr:nvPicPr>
        <xdr:cNvPr id="31" name="image255.jpg">
          <a:extLst>
            <a:ext uri="{FF2B5EF4-FFF2-40B4-BE49-F238E27FC236}">
              <a16:creationId xmlns:a16="http://schemas.microsoft.com/office/drawing/2014/main" id="{00000000-0008-0000-2D00-00001F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37</xdr:col>
      <xdr:colOff>0</xdr:colOff>
      <xdr:row>0</xdr:row>
      <xdr:rowOff>0</xdr:rowOff>
    </xdr:from>
    <xdr:ext cx="257175" cy="266700"/>
    <xdr:pic>
      <xdr:nvPicPr>
        <xdr:cNvPr id="32" name="image251.jpg">
          <a:extLst>
            <a:ext uri="{FF2B5EF4-FFF2-40B4-BE49-F238E27FC236}">
              <a16:creationId xmlns:a16="http://schemas.microsoft.com/office/drawing/2014/main" id="{00000000-0008-0000-2D00-000020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38</xdr:col>
      <xdr:colOff>0</xdr:colOff>
      <xdr:row>0</xdr:row>
      <xdr:rowOff>0</xdr:rowOff>
    </xdr:from>
    <xdr:ext cx="257175" cy="266700"/>
    <xdr:pic>
      <xdr:nvPicPr>
        <xdr:cNvPr id="33" name="image251.jpg">
          <a:extLst>
            <a:ext uri="{FF2B5EF4-FFF2-40B4-BE49-F238E27FC236}">
              <a16:creationId xmlns:a16="http://schemas.microsoft.com/office/drawing/2014/main" id="{00000000-0008-0000-2D00-000021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39</xdr:col>
      <xdr:colOff>0</xdr:colOff>
      <xdr:row>0</xdr:row>
      <xdr:rowOff>0</xdr:rowOff>
    </xdr:from>
    <xdr:ext cx="257175" cy="266700"/>
    <xdr:pic>
      <xdr:nvPicPr>
        <xdr:cNvPr id="34" name="image258.jpg">
          <a:extLst>
            <a:ext uri="{FF2B5EF4-FFF2-40B4-BE49-F238E27FC236}">
              <a16:creationId xmlns:a16="http://schemas.microsoft.com/office/drawing/2014/main" id="{00000000-0008-0000-2D00-000022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40</xdr:col>
      <xdr:colOff>0</xdr:colOff>
      <xdr:row>0</xdr:row>
      <xdr:rowOff>0</xdr:rowOff>
    </xdr:from>
    <xdr:ext cx="257175" cy="266700"/>
    <xdr:pic>
      <xdr:nvPicPr>
        <xdr:cNvPr id="35" name="image260.jpg">
          <a:extLst>
            <a:ext uri="{FF2B5EF4-FFF2-40B4-BE49-F238E27FC236}">
              <a16:creationId xmlns:a16="http://schemas.microsoft.com/office/drawing/2014/main" id="{00000000-0008-0000-2D00-000023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41</xdr:col>
      <xdr:colOff>0</xdr:colOff>
      <xdr:row>0</xdr:row>
      <xdr:rowOff>0</xdr:rowOff>
    </xdr:from>
    <xdr:ext cx="257175" cy="266700"/>
    <xdr:pic>
      <xdr:nvPicPr>
        <xdr:cNvPr id="36" name="image257.jpg">
          <a:extLst>
            <a:ext uri="{FF2B5EF4-FFF2-40B4-BE49-F238E27FC236}">
              <a16:creationId xmlns:a16="http://schemas.microsoft.com/office/drawing/2014/main" id="{00000000-0008-0000-2D00-000024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42</xdr:col>
      <xdr:colOff>0</xdr:colOff>
      <xdr:row>0</xdr:row>
      <xdr:rowOff>0</xdr:rowOff>
    </xdr:from>
    <xdr:ext cx="257175" cy="266700"/>
    <xdr:pic>
      <xdr:nvPicPr>
        <xdr:cNvPr id="37" name="image257.jpg">
          <a:extLst>
            <a:ext uri="{FF2B5EF4-FFF2-40B4-BE49-F238E27FC236}">
              <a16:creationId xmlns:a16="http://schemas.microsoft.com/office/drawing/2014/main" id="{00000000-0008-0000-2D00-000025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6</xdr:row>
      <xdr:rowOff>0</xdr:rowOff>
    </xdr:from>
    <xdr:ext cx="190500" cy="200025"/>
    <xdr:pic>
      <xdr:nvPicPr>
        <xdr:cNvPr id="38" name="image257.jpg">
          <a:extLst>
            <a:ext uri="{FF2B5EF4-FFF2-40B4-BE49-F238E27FC236}">
              <a16:creationId xmlns:a16="http://schemas.microsoft.com/office/drawing/2014/main" id="{00000000-0008-0000-2D00-000026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7</xdr:row>
      <xdr:rowOff>0</xdr:rowOff>
    </xdr:from>
    <xdr:ext cx="190500" cy="200025"/>
    <xdr:pic>
      <xdr:nvPicPr>
        <xdr:cNvPr id="39" name="image257.jpg">
          <a:extLst>
            <a:ext uri="{FF2B5EF4-FFF2-40B4-BE49-F238E27FC236}">
              <a16:creationId xmlns:a16="http://schemas.microsoft.com/office/drawing/2014/main" id="{00000000-0008-0000-2D00-000027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8</xdr:row>
      <xdr:rowOff>0</xdr:rowOff>
    </xdr:from>
    <xdr:ext cx="190500" cy="200025"/>
    <xdr:pic>
      <xdr:nvPicPr>
        <xdr:cNvPr id="40" name="image257.jpg">
          <a:extLst>
            <a:ext uri="{FF2B5EF4-FFF2-40B4-BE49-F238E27FC236}">
              <a16:creationId xmlns:a16="http://schemas.microsoft.com/office/drawing/2014/main" id="{00000000-0008-0000-2D00-000028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9</xdr:row>
      <xdr:rowOff>0</xdr:rowOff>
    </xdr:from>
    <xdr:ext cx="190500" cy="200025"/>
    <xdr:pic>
      <xdr:nvPicPr>
        <xdr:cNvPr id="41" name="image257.jpg">
          <a:extLst>
            <a:ext uri="{FF2B5EF4-FFF2-40B4-BE49-F238E27FC236}">
              <a16:creationId xmlns:a16="http://schemas.microsoft.com/office/drawing/2014/main" id="{00000000-0008-0000-2D00-000029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10</xdr:row>
      <xdr:rowOff>0</xdr:rowOff>
    </xdr:from>
    <xdr:ext cx="190500" cy="200025"/>
    <xdr:pic>
      <xdr:nvPicPr>
        <xdr:cNvPr id="42" name="image257.jpg">
          <a:extLst>
            <a:ext uri="{FF2B5EF4-FFF2-40B4-BE49-F238E27FC236}">
              <a16:creationId xmlns:a16="http://schemas.microsoft.com/office/drawing/2014/main" id="{00000000-0008-0000-2D00-00002A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11</xdr:row>
      <xdr:rowOff>0</xdr:rowOff>
    </xdr:from>
    <xdr:ext cx="190500" cy="200025"/>
    <xdr:pic>
      <xdr:nvPicPr>
        <xdr:cNvPr id="43" name="image257.jpg">
          <a:extLst>
            <a:ext uri="{FF2B5EF4-FFF2-40B4-BE49-F238E27FC236}">
              <a16:creationId xmlns:a16="http://schemas.microsoft.com/office/drawing/2014/main" id="{00000000-0008-0000-2D00-00002B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12</xdr:row>
      <xdr:rowOff>0</xdr:rowOff>
    </xdr:from>
    <xdr:ext cx="190500" cy="200025"/>
    <xdr:pic>
      <xdr:nvPicPr>
        <xdr:cNvPr id="44" name="image257.jpg">
          <a:extLst>
            <a:ext uri="{FF2B5EF4-FFF2-40B4-BE49-F238E27FC236}">
              <a16:creationId xmlns:a16="http://schemas.microsoft.com/office/drawing/2014/main" id="{00000000-0008-0000-2D00-00002C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13</xdr:row>
      <xdr:rowOff>0</xdr:rowOff>
    </xdr:from>
    <xdr:ext cx="190500" cy="200025"/>
    <xdr:pic>
      <xdr:nvPicPr>
        <xdr:cNvPr id="45" name="image257.jpg">
          <a:extLst>
            <a:ext uri="{FF2B5EF4-FFF2-40B4-BE49-F238E27FC236}">
              <a16:creationId xmlns:a16="http://schemas.microsoft.com/office/drawing/2014/main" id="{00000000-0008-0000-2D00-00002D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14</xdr:row>
      <xdr:rowOff>0</xdr:rowOff>
    </xdr:from>
    <xdr:ext cx="190500" cy="200025"/>
    <xdr:pic>
      <xdr:nvPicPr>
        <xdr:cNvPr id="46" name="image257.jpg">
          <a:extLst>
            <a:ext uri="{FF2B5EF4-FFF2-40B4-BE49-F238E27FC236}">
              <a16:creationId xmlns:a16="http://schemas.microsoft.com/office/drawing/2014/main" id="{00000000-0008-0000-2D00-00002E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xdr:col>
      <xdr:colOff>0</xdr:colOff>
      <xdr:row>15</xdr:row>
      <xdr:rowOff>0</xdr:rowOff>
    </xdr:from>
    <xdr:ext cx="190500" cy="200025"/>
    <xdr:pic>
      <xdr:nvPicPr>
        <xdr:cNvPr id="47" name="image260.jpg">
          <a:extLst>
            <a:ext uri="{FF2B5EF4-FFF2-40B4-BE49-F238E27FC236}">
              <a16:creationId xmlns:a16="http://schemas.microsoft.com/office/drawing/2014/main" id="{00000000-0008-0000-2D00-00002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16</xdr:row>
      <xdr:rowOff>0</xdr:rowOff>
    </xdr:from>
    <xdr:ext cx="190500" cy="200025"/>
    <xdr:pic>
      <xdr:nvPicPr>
        <xdr:cNvPr id="48" name="image260.jpg">
          <a:extLst>
            <a:ext uri="{FF2B5EF4-FFF2-40B4-BE49-F238E27FC236}">
              <a16:creationId xmlns:a16="http://schemas.microsoft.com/office/drawing/2014/main" id="{00000000-0008-0000-2D00-000030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17</xdr:row>
      <xdr:rowOff>0</xdr:rowOff>
    </xdr:from>
    <xdr:ext cx="190500" cy="200025"/>
    <xdr:pic>
      <xdr:nvPicPr>
        <xdr:cNvPr id="49" name="image260.jpg">
          <a:extLst>
            <a:ext uri="{FF2B5EF4-FFF2-40B4-BE49-F238E27FC236}">
              <a16:creationId xmlns:a16="http://schemas.microsoft.com/office/drawing/2014/main" id="{00000000-0008-0000-2D00-000031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18</xdr:row>
      <xdr:rowOff>0</xdr:rowOff>
    </xdr:from>
    <xdr:ext cx="190500" cy="200025"/>
    <xdr:pic>
      <xdr:nvPicPr>
        <xdr:cNvPr id="50" name="image260.jpg">
          <a:extLst>
            <a:ext uri="{FF2B5EF4-FFF2-40B4-BE49-F238E27FC236}">
              <a16:creationId xmlns:a16="http://schemas.microsoft.com/office/drawing/2014/main" id="{00000000-0008-0000-2D00-000032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19</xdr:row>
      <xdr:rowOff>0</xdr:rowOff>
    </xdr:from>
    <xdr:ext cx="190500" cy="200025"/>
    <xdr:pic>
      <xdr:nvPicPr>
        <xdr:cNvPr id="51" name="image260.jpg">
          <a:extLst>
            <a:ext uri="{FF2B5EF4-FFF2-40B4-BE49-F238E27FC236}">
              <a16:creationId xmlns:a16="http://schemas.microsoft.com/office/drawing/2014/main" id="{00000000-0008-0000-2D00-000033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xdr:col>
      <xdr:colOff>0</xdr:colOff>
      <xdr:row>20</xdr:row>
      <xdr:rowOff>0</xdr:rowOff>
    </xdr:from>
    <xdr:ext cx="190500" cy="200025"/>
    <xdr:pic>
      <xdr:nvPicPr>
        <xdr:cNvPr id="52" name="image258.jpg">
          <a:extLst>
            <a:ext uri="{FF2B5EF4-FFF2-40B4-BE49-F238E27FC236}">
              <a16:creationId xmlns:a16="http://schemas.microsoft.com/office/drawing/2014/main" id="{00000000-0008-0000-2D00-000034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21</xdr:row>
      <xdr:rowOff>0</xdr:rowOff>
    </xdr:from>
    <xdr:ext cx="190500" cy="200025"/>
    <xdr:pic>
      <xdr:nvPicPr>
        <xdr:cNvPr id="53" name="image258.jpg">
          <a:extLst>
            <a:ext uri="{FF2B5EF4-FFF2-40B4-BE49-F238E27FC236}">
              <a16:creationId xmlns:a16="http://schemas.microsoft.com/office/drawing/2014/main" id="{00000000-0008-0000-2D00-000035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22</xdr:row>
      <xdr:rowOff>0</xdr:rowOff>
    </xdr:from>
    <xdr:ext cx="190500" cy="200025"/>
    <xdr:pic>
      <xdr:nvPicPr>
        <xdr:cNvPr id="54" name="image258.jpg">
          <a:extLst>
            <a:ext uri="{FF2B5EF4-FFF2-40B4-BE49-F238E27FC236}">
              <a16:creationId xmlns:a16="http://schemas.microsoft.com/office/drawing/2014/main" id="{00000000-0008-0000-2D00-000036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23</xdr:row>
      <xdr:rowOff>0</xdr:rowOff>
    </xdr:from>
    <xdr:ext cx="190500" cy="200025"/>
    <xdr:pic>
      <xdr:nvPicPr>
        <xdr:cNvPr id="55" name="image251.jpg">
          <a:extLst>
            <a:ext uri="{FF2B5EF4-FFF2-40B4-BE49-F238E27FC236}">
              <a16:creationId xmlns:a16="http://schemas.microsoft.com/office/drawing/2014/main" id="{00000000-0008-0000-2D00-000037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24</xdr:row>
      <xdr:rowOff>0</xdr:rowOff>
    </xdr:from>
    <xdr:ext cx="190500" cy="200025"/>
    <xdr:pic>
      <xdr:nvPicPr>
        <xdr:cNvPr id="56" name="image251.jpg">
          <a:extLst>
            <a:ext uri="{FF2B5EF4-FFF2-40B4-BE49-F238E27FC236}">
              <a16:creationId xmlns:a16="http://schemas.microsoft.com/office/drawing/2014/main" id="{00000000-0008-0000-2D00-000038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25</xdr:row>
      <xdr:rowOff>0</xdr:rowOff>
    </xdr:from>
    <xdr:ext cx="190500" cy="200025"/>
    <xdr:pic>
      <xdr:nvPicPr>
        <xdr:cNvPr id="57" name="image251.jpg">
          <a:extLst>
            <a:ext uri="{FF2B5EF4-FFF2-40B4-BE49-F238E27FC236}">
              <a16:creationId xmlns:a16="http://schemas.microsoft.com/office/drawing/2014/main" id="{00000000-0008-0000-2D00-000039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26</xdr:row>
      <xdr:rowOff>0</xdr:rowOff>
    </xdr:from>
    <xdr:ext cx="190500" cy="200025"/>
    <xdr:pic>
      <xdr:nvPicPr>
        <xdr:cNvPr id="58" name="image251.jpg">
          <a:extLst>
            <a:ext uri="{FF2B5EF4-FFF2-40B4-BE49-F238E27FC236}">
              <a16:creationId xmlns:a16="http://schemas.microsoft.com/office/drawing/2014/main" id="{00000000-0008-0000-2D00-00003A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27</xdr:row>
      <xdr:rowOff>0</xdr:rowOff>
    </xdr:from>
    <xdr:ext cx="190500" cy="200025"/>
    <xdr:pic>
      <xdr:nvPicPr>
        <xdr:cNvPr id="59" name="image251.jpg">
          <a:extLst>
            <a:ext uri="{FF2B5EF4-FFF2-40B4-BE49-F238E27FC236}">
              <a16:creationId xmlns:a16="http://schemas.microsoft.com/office/drawing/2014/main" id="{00000000-0008-0000-2D00-00003B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28</xdr:row>
      <xdr:rowOff>0</xdr:rowOff>
    </xdr:from>
    <xdr:ext cx="190500" cy="200025"/>
    <xdr:pic>
      <xdr:nvPicPr>
        <xdr:cNvPr id="60" name="image251.jpg">
          <a:extLst>
            <a:ext uri="{FF2B5EF4-FFF2-40B4-BE49-F238E27FC236}">
              <a16:creationId xmlns:a16="http://schemas.microsoft.com/office/drawing/2014/main" id="{00000000-0008-0000-2D00-00003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29</xdr:row>
      <xdr:rowOff>0</xdr:rowOff>
    </xdr:from>
    <xdr:ext cx="190500" cy="200025"/>
    <xdr:pic>
      <xdr:nvPicPr>
        <xdr:cNvPr id="61" name="image251.jpg">
          <a:extLst>
            <a:ext uri="{FF2B5EF4-FFF2-40B4-BE49-F238E27FC236}">
              <a16:creationId xmlns:a16="http://schemas.microsoft.com/office/drawing/2014/main" id="{00000000-0008-0000-2D00-00003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30</xdr:row>
      <xdr:rowOff>0</xdr:rowOff>
    </xdr:from>
    <xdr:ext cx="190500" cy="200025"/>
    <xdr:pic>
      <xdr:nvPicPr>
        <xdr:cNvPr id="62" name="image251.jpg">
          <a:extLst>
            <a:ext uri="{FF2B5EF4-FFF2-40B4-BE49-F238E27FC236}">
              <a16:creationId xmlns:a16="http://schemas.microsoft.com/office/drawing/2014/main" id="{00000000-0008-0000-2D00-00003E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31</xdr:row>
      <xdr:rowOff>0</xdr:rowOff>
    </xdr:from>
    <xdr:ext cx="190500" cy="200025"/>
    <xdr:pic>
      <xdr:nvPicPr>
        <xdr:cNvPr id="63" name="image251.jpg">
          <a:extLst>
            <a:ext uri="{FF2B5EF4-FFF2-40B4-BE49-F238E27FC236}">
              <a16:creationId xmlns:a16="http://schemas.microsoft.com/office/drawing/2014/main" id="{00000000-0008-0000-2D00-00003F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32</xdr:row>
      <xdr:rowOff>0</xdr:rowOff>
    </xdr:from>
    <xdr:ext cx="190500" cy="200025"/>
    <xdr:pic>
      <xdr:nvPicPr>
        <xdr:cNvPr id="64" name="image255.jpg">
          <a:extLst>
            <a:ext uri="{FF2B5EF4-FFF2-40B4-BE49-F238E27FC236}">
              <a16:creationId xmlns:a16="http://schemas.microsoft.com/office/drawing/2014/main" id="{00000000-0008-0000-2D00-000040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33</xdr:row>
      <xdr:rowOff>0</xdr:rowOff>
    </xdr:from>
    <xdr:ext cx="190500" cy="200025"/>
    <xdr:pic>
      <xdr:nvPicPr>
        <xdr:cNvPr id="65" name="image255.jpg">
          <a:extLst>
            <a:ext uri="{FF2B5EF4-FFF2-40B4-BE49-F238E27FC236}">
              <a16:creationId xmlns:a16="http://schemas.microsoft.com/office/drawing/2014/main" id="{00000000-0008-0000-2D00-000041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34</xdr:row>
      <xdr:rowOff>0</xdr:rowOff>
    </xdr:from>
    <xdr:ext cx="190500" cy="200025"/>
    <xdr:pic>
      <xdr:nvPicPr>
        <xdr:cNvPr id="66" name="image255.jpg">
          <a:extLst>
            <a:ext uri="{FF2B5EF4-FFF2-40B4-BE49-F238E27FC236}">
              <a16:creationId xmlns:a16="http://schemas.microsoft.com/office/drawing/2014/main" id="{00000000-0008-0000-2D00-000042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35</xdr:row>
      <xdr:rowOff>0</xdr:rowOff>
    </xdr:from>
    <xdr:ext cx="190500" cy="200025"/>
    <xdr:pic>
      <xdr:nvPicPr>
        <xdr:cNvPr id="67" name="image255.jpg">
          <a:extLst>
            <a:ext uri="{FF2B5EF4-FFF2-40B4-BE49-F238E27FC236}">
              <a16:creationId xmlns:a16="http://schemas.microsoft.com/office/drawing/2014/main" id="{00000000-0008-0000-2D00-000043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36</xdr:row>
      <xdr:rowOff>0</xdr:rowOff>
    </xdr:from>
    <xdr:ext cx="190500" cy="200025"/>
    <xdr:pic>
      <xdr:nvPicPr>
        <xdr:cNvPr id="68" name="image248.jpg">
          <a:extLst>
            <a:ext uri="{FF2B5EF4-FFF2-40B4-BE49-F238E27FC236}">
              <a16:creationId xmlns:a16="http://schemas.microsoft.com/office/drawing/2014/main" id="{00000000-0008-0000-2D00-000044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37</xdr:row>
      <xdr:rowOff>0</xdr:rowOff>
    </xdr:from>
    <xdr:ext cx="190500" cy="200025"/>
    <xdr:pic>
      <xdr:nvPicPr>
        <xdr:cNvPr id="69" name="image248.jpg">
          <a:extLst>
            <a:ext uri="{FF2B5EF4-FFF2-40B4-BE49-F238E27FC236}">
              <a16:creationId xmlns:a16="http://schemas.microsoft.com/office/drawing/2014/main" id="{00000000-0008-0000-2D00-000045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38</xdr:row>
      <xdr:rowOff>0</xdr:rowOff>
    </xdr:from>
    <xdr:ext cx="190500" cy="200025"/>
    <xdr:pic>
      <xdr:nvPicPr>
        <xdr:cNvPr id="70" name="image248.jpg">
          <a:extLst>
            <a:ext uri="{FF2B5EF4-FFF2-40B4-BE49-F238E27FC236}">
              <a16:creationId xmlns:a16="http://schemas.microsoft.com/office/drawing/2014/main" id="{00000000-0008-0000-2D00-000046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39</xdr:row>
      <xdr:rowOff>0</xdr:rowOff>
    </xdr:from>
    <xdr:ext cx="190500" cy="200025"/>
    <xdr:pic>
      <xdr:nvPicPr>
        <xdr:cNvPr id="71" name="image248.jpg">
          <a:extLst>
            <a:ext uri="{FF2B5EF4-FFF2-40B4-BE49-F238E27FC236}">
              <a16:creationId xmlns:a16="http://schemas.microsoft.com/office/drawing/2014/main" id="{00000000-0008-0000-2D00-000047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40</xdr:row>
      <xdr:rowOff>0</xdr:rowOff>
    </xdr:from>
    <xdr:ext cx="190500" cy="200025"/>
    <xdr:pic>
      <xdr:nvPicPr>
        <xdr:cNvPr id="72" name="image248.jpg">
          <a:extLst>
            <a:ext uri="{FF2B5EF4-FFF2-40B4-BE49-F238E27FC236}">
              <a16:creationId xmlns:a16="http://schemas.microsoft.com/office/drawing/2014/main" id="{00000000-0008-0000-2D00-000048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41</xdr:row>
      <xdr:rowOff>0</xdr:rowOff>
    </xdr:from>
    <xdr:ext cx="190500" cy="200025"/>
    <xdr:pic>
      <xdr:nvPicPr>
        <xdr:cNvPr id="73" name="image248.jpg">
          <a:extLst>
            <a:ext uri="{FF2B5EF4-FFF2-40B4-BE49-F238E27FC236}">
              <a16:creationId xmlns:a16="http://schemas.microsoft.com/office/drawing/2014/main" id="{00000000-0008-0000-2D00-000049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42</xdr:row>
      <xdr:rowOff>0</xdr:rowOff>
    </xdr:from>
    <xdr:ext cx="190500" cy="200025"/>
    <xdr:pic>
      <xdr:nvPicPr>
        <xdr:cNvPr id="74" name="image248.jpg">
          <a:extLst>
            <a:ext uri="{FF2B5EF4-FFF2-40B4-BE49-F238E27FC236}">
              <a16:creationId xmlns:a16="http://schemas.microsoft.com/office/drawing/2014/main" id="{00000000-0008-0000-2D00-00004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43</xdr:row>
      <xdr:rowOff>0</xdr:rowOff>
    </xdr:from>
    <xdr:ext cx="190500" cy="200025"/>
    <xdr:pic>
      <xdr:nvPicPr>
        <xdr:cNvPr id="75" name="image248.jpg">
          <a:extLst>
            <a:ext uri="{FF2B5EF4-FFF2-40B4-BE49-F238E27FC236}">
              <a16:creationId xmlns:a16="http://schemas.microsoft.com/office/drawing/2014/main" id="{00000000-0008-0000-2D00-00004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44</xdr:row>
      <xdr:rowOff>0</xdr:rowOff>
    </xdr:from>
    <xdr:ext cx="190500" cy="200025"/>
    <xdr:pic>
      <xdr:nvPicPr>
        <xdr:cNvPr id="76" name="image248.jpg">
          <a:extLst>
            <a:ext uri="{FF2B5EF4-FFF2-40B4-BE49-F238E27FC236}">
              <a16:creationId xmlns:a16="http://schemas.microsoft.com/office/drawing/2014/main" id="{00000000-0008-0000-2D00-00004C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45</xdr:row>
      <xdr:rowOff>0</xdr:rowOff>
    </xdr:from>
    <xdr:ext cx="190500" cy="200025"/>
    <xdr:pic>
      <xdr:nvPicPr>
        <xdr:cNvPr id="77" name="image248.jpg">
          <a:extLst>
            <a:ext uri="{FF2B5EF4-FFF2-40B4-BE49-F238E27FC236}">
              <a16:creationId xmlns:a16="http://schemas.microsoft.com/office/drawing/2014/main" id="{00000000-0008-0000-2D00-00004D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46</xdr:row>
      <xdr:rowOff>0</xdr:rowOff>
    </xdr:from>
    <xdr:ext cx="190500" cy="200025"/>
    <xdr:pic>
      <xdr:nvPicPr>
        <xdr:cNvPr id="78" name="image248.jpg">
          <a:extLst>
            <a:ext uri="{FF2B5EF4-FFF2-40B4-BE49-F238E27FC236}">
              <a16:creationId xmlns:a16="http://schemas.microsoft.com/office/drawing/2014/main" id="{00000000-0008-0000-2D00-00004E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47</xdr:row>
      <xdr:rowOff>0</xdr:rowOff>
    </xdr:from>
    <xdr:ext cx="190500" cy="200025"/>
    <xdr:pic>
      <xdr:nvPicPr>
        <xdr:cNvPr id="79" name="image248.jpg">
          <a:extLst>
            <a:ext uri="{FF2B5EF4-FFF2-40B4-BE49-F238E27FC236}">
              <a16:creationId xmlns:a16="http://schemas.microsoft.com/office/drawing/2014/main" id="{00000000-0008-0000-2D00-00004F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48</xdr:row>
      <xdr:rowOff>0</xdr:rowOff>
    </xdr:from>
    <xdr:ext cx="190500" cy="200025"/>
    <xdr:pic>
      <xdr:nvPicPr>
        <xdr:cNvPr id="80" name="image248.jpg">
          <a:extLst>
            <a:ext uri="{FF2B5EF4-FFF2-40B4-BE49-F238E27FC236}">
              <a16:creationId xmlns:a16="http://schemas.microsoft.com/office/drawing/2014/main" id="{00000000-0008-0000-2D00-000050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49</xdr:row>
      <xdr:rowOff>0</xdr:rowOff>
    </xdr:from>
    <xdr:ext cx="190500" cy="200025"/>
    <xdr:pic>
      <xdr:nvPicPr>
        <xdr:cNvPr id="81" name="image248.jpg">
          <a:extLst>
            <a:ext uri="{FF2B5EF4-FFF2-40B4-BE49-F238E27FC236}">
              <a16:creationId xmlns:a16="http://schemas.microsoft.com/office/drawing/2014/main" id="{00000000-0008-0000-2D00-000051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50</xdr:row>
      <xdr:rowOff>0</xdr:rowOff>
    </xdr:from>
    <xdr:ext cx="190500" cy="200025"/>
    <xdr:pic>
      <xdr:nvPicPr>
        <xdr:cNvPr id="82" name="image248.jpg">
          <a:extLst>
            <a:ext uri="{FF2B5EF4-FFF2-40B4-BE49-F238E27FC236}">
              <a16:creationId xmlns:a16="http://schemas.microsoft.com/office/drawing/2014/main" id="{00000000-0008-0000-2D00-000052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51</xdr:row>
      <xdr:rowOff>0</xdr:rowOff>
    </xdr:from>
    <xdr:ext cx="190500" cy="200025"/>
    <xdr:pic>
      <xdr:nvPicPr>
        <xdr:cNvPr id="83" name="image248.jpg">
          <a:extLst>
            <a:ext uri="{FF2B5EF4-FFF2-40B4-BE49-F238E27FC236}">
              <a16:creationId xmlns:a16="http://schemas.microsoft.com/office/drawing/2014/main" id="{00000000-0008-0000-2D00-00005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52</xdr:row>
      <xdr:rowOff>0</xdr:rowOff>
    </xdr:from>
    <xdr:ext cx="190500" cy="200025"/>
    <xdr:pic>
      <xdr:nvPicPr>
        <xdr:cNvPr id="84" name="image248.jpg">
          <a:extLst>
            <a:ext uri="{FF2B5EF4-FFF2-40B4-BE49-F238E27FC236}">
              <a16:creationId xmlns:a16="http://schemas.microsoft.com/office/drawing/2014/main" id="{00000000-0008-0000-2D00-000054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53</xdr:row>
      <xdr:rowOff>0</xdr:rowOff>
    </xdr:from>
    <xdr:ext cx="190500" cy="200025"/>
    <xdr:pic>
      <xdr:nvPicPr>
        <xdr:cNvPr id="85" name="image245.jpg">
          <a:extLst>
            <a:ext uri="{FF2B5EF4-FFF2-40B4-BE49-F238E27FC236}">
              <a16:creationId xmlns:a16="http://schemas.microsoft.com/office/drawing/2014/main" id="{00000000-0008-0000-2D00-000055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54</xdr:row>
      <xdr:rowOff>0</xdr:rowOff>
    </xdr:from>
    <xdr:ext cx="190500" cy="200025"/>
    <xdr:pic>
      <xdr:nvPicPr>
        <xdr:cNvPr id="86" name="image245.jpg">
          <a:extLst>
            <a:ext uri="{FF2B5EF4-FFF2-40B4-BE49-F238E27FC236}">
              <a16:creationId xmlns:a16="http://schemas.microsoft.com/office/drawing/2014/main" id="{00000000-0008-0000-2D00-000056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55</xdr:row>
      <xdr:rowOff>0</xdr:rowOff>
    </xdr:from>
    <xdr:ext cx="190500" cy="200025"/>
    <xdr:pic>
      <xdr:nvPicPr>
        <xdr:cNvPr id="87" name="image245.jpg">
          <a:extLst>
            <a:ext uri="{FF2B5EF4-FFF2-40B4-BE49-F238E27FC236}">
              <a16:creationId xmlns:a16="http://schemas.microsoft.com/office/drawing/2014/main" id="{00000000-0008-0000-2D00-000057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56</xdr:row>
      <xdr:rowOff>0</xdr:rowOff>
    </xdr:from>
    <xdr:ext cx="190500" cy="200025"/>
    <xdr:pic>
      <xdr:nvPicPr>
        <xdr:cNvPr id="88" name="image245.jpg">
          <a:extLst>
            <a:ext uri="{FF2B5EF4-FFF2-40B4-BE49-F238E27FC236}">
              <a16:creationId xmlns:a16="http://schemas.microsoft.com/office/drawing/2014/main" id="{00000000-0008-0000-2D00-000058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57</xdr:row>
      <xdr:rowOff>0</xdr:rowOff>
    </xdr:from>
    <xdr:ext cx="190500" cy="200025"/>
    <xdr:pic>
      <xdr:nvPicPr>
        <xdr:cNvPr id="89" name="image245.jpg">
          <a:extLst>
            <a:ext uri="{FF2B5EF4-FFF2-40B4-BE49-F238E27FC236}">
              <a16:creationId xmlns:a16="http://schemas.microsoft.com/office/drawing/2014/main" id="{00000000-0008-0000-2D00-00005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58</xdr:row>
      <xdr:rowOff>0</xdr:rowOff>
    </xdr:from>
    <xdr:ext cx="190500" cy="200025"/>
    <xdr:pic>
      <xdr:nvPicPr>
        <xdr:cNvPr id="90" name="image245.jpg">
          <a:extLst>
            <a:ext uri="{FF2B5EF4-FFF2-40B4-BE49-F238E27FC236}">
              <a16:creationId xmlns:a16="http://schemas.microsoft.com/office/drawing/2014/main" id="{00000000-0008-0000-2D00-00005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59</xdr:row>
      <xdr:rowOff>0</xdr:rowOff>
    </xdr:from>
    <xdr:ext cx="190500" cy="200025"/>
    <xdr:pic>
      <xdr:nvPicPr>
        <xdr:cNvPr id="91" name="image245.jpg">
          <a:extLst>
            <a:ext uri="{FF2B5EF4-FFF2-40B4-BE49-F238E27FC236}">
              <a16:creationId xmlns:a16="http://schemas.microsoft.com/office/drawing/2014/main" id="{00000000-0008-0000-2D00-00005B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60</xdr:row>
      <xdr:rowOff>0</xdr:rowOff>
    </xdr:from>
    <xdr:ext cx="190500" cy="200025"/>
    <xdr:pic>
      <xdr:nvPicPr>
        <xdr:cNvPr id="92" name="image245.jpg">
          <a:extLst>
            <a:ext uri="{FF2B5EF4-FFF2-40B4-BE49-F238E27FC236}">
              <a16:creationId xmlns:a16="http://schemas.microsoft.com/office/drawing/2014/main" id="{00000000-0008-0000-2D00-00005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61</xdr:row>
      <xdr:rowOff>0</xdr:rowOff>
    </xdr:from>
    <xdr:ext cx="190500" cy="200025"/>
    <xdr:pic>
      <xdr:nvPicPr>
        <xdr:cNvPr id="93" name="image245.jpg">
          <a:extLst>
            <a:ext uri="{FF2B5EF4-FFF2-40B4-BE49-F238E27FC236}">
              <a16:creationId xmlns:a16="http://schemas.microsoft.com/office/drawing/2014/main" id="{00000000-0008-0000-2D00-00005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62</xdr:row>
      <xdr:rowOff>0</xdr:rowOff>
    </xdr:from>
    <xdr:ext cx="190500" cy="200025"/>
    <xdr:pic>
      <xdr:nvPicPr>
        <xdr:cNvPr id="94" name="image245.jpg">
          <a:extLst>
            <a:ext uri="{FF2B5EF4-FFF2-40B4-BE49-F238E27FC236}">
              <a16:creationId xmlns:a16="http://schemas.microsoft.com/office/drawing/2014/main" id="{00000000-0008-0000-2D00-00005E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63</xdr:row>
      <xdr:rowOff>0</xdr:rowOff>
    </xdr:from>
    <xdr:ext cx="190500" cy="200025"/>
    <xdr:pic>
      <xdr:nvPicPr>
        <xdr:cNvPr id="95" name="image245.jpg">
          <a:extLst>
            <a:ext uri="{FF2B5EF4-FFF2-40B4-BE49-F238E27FC236}">
              <a16:creationId xmlns:a16="http://schemas.microsoft.com/office/drawing/2014/main" id="{00000000-0008-0000-2D00-00005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64</xdr:row>
      <xdr:rowOff>0</xdr:rowOff>
    </xdr:from>
    <xdr:ext cx="190500" cy="200025"/>
    <xdr:pic>
      <xdr:nvPicPr>
        <xdr:cNvPr id="96" name="image245.jpg">
          <a:extLst>
            <a:ext uri="{FF2B5EF4-FFF2-40B4-BE49-F238E27FC236}">
              <a16:creationId xmlns:a16="http://schemas.microsoft.com/office/drawing/2014/main" id="{00000000-0008-0000-2D00-000060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65</xdr:row>
      <xdr:rowOff>0</xdr:rowOff>
    </xdr:from>
    <xdr:ext cx="190500" cy="200025"/>
    <xdr:pic>
      <xdr:nvPicPr>
        <xdr:cNvPr id="97" name="image249.jpg">
          <a:extLst>
            <a:ext uri="{FF2B5EF4-FFF2-40B4-BE49-F238E27FC236}">
              <a16:creationId xmlns:a16="http://schemas.microsoft.com/office/drawing/2014/main" id="{00000000-0008-0000-2D00-00006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66</xdr:row>
      <xdr:rowOff>0</xdr:rowOff>
    </xdr:from>
    <xdr:ext cx="190500" cy="200025"/>
    <xdr:pic>
      <xdr:nvPicPr>
        <xdr:cNvPr id="98" name="image249.jpg">
          <a:extLst>
            <a:ext uri="{FF2B5EF4-FFF2-40B4-BE49-F238E27FC236}">
              <a16:creationId xmlns:a16="http://schemas.microsoft.com/office/drawing/2014/main" id="{00000000-0008-0000-2D00-000062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67</xdr:row>
      <xdr:rowOff>0</xdr:rowOff>
    </xdr:from>
    <xdr:ext cx="190500" cy="200025"/>
    <xdr:pic>
      <xdr:nvPicPr>
        <xdr:cNvPr id="99" name="image249.jpg">
          <a:extLst>
            <a:ext uri="{FF2B5EF4-FFF2-40B4-BE49-F238E27FC236}">
              <a16:creationId xmlns:a16="http://schemas.microsoft.com/office/drawing/2014/main" id="{00000000-0008-0000-2D00-000063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68</xdr:row>
      <xdr:rowOff>0</xdr:rowOff>
    </xdr:from>
    <xdr:ext cx="190500" cy="200025"/>
    <xdr:pic>
      <xdr:nvPicPr>
        <xdr:cNvPr id="100" name="image249.jpg">
          <a:extLst>
            <a:ext uri="{FF2B5EF4-FFF2-40B4-BE49-F238E27FC236}">
              <a16:creationId xmlns:a16="http://schemas.microsoft.com/office/drawing/2014/main" id="{00000000-0008-0000-2D00-000064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69</xdr:row>
      <xdr:rowOff>0</xdr:rowOff>
    </xdr:from>
    <xdr:ext cx="190500" cy="200025"/>
    <xdr:pic>
      <xdr:nvPicPr>
        <xdr:cNvPr id="101" name="image249.jpg">
          <a:extLst>
            <a:ext uri="{FF2B5EF4-FFF2-40B4-BE49-F238E27FC236}">
              <a16:creationId xmlns:a16="http://schemas.microsoft.com/office/drawing/2014/main" id="{00000000-0008-0000-2D00-000065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70</xdr:row>
      <xdr:rowOff>0</xdr:rowOff>
    </xdr:from>
    <xdr:ext cx="190500" cy="200025"/>
    <xdr:pic>
      <xdr:nvPicPr>
        <xdr:cNvPr id="102" name="image249.jpg">
          <a:extLst>
            <a:ext uri="{FF2B5EF4-FFF2-40B4-BE49-F238E27FC236}">
              <a16:creationId xmlns:a16="http://schemas.microsoft.com/office/drawing/2014/main" id="{00000000-0008-0000-2D00-000066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71</xdr:row>
      <xdr:rowOff>0</xdr:rowOff>
    </xdr:from>
    <xdr:ext cx="190500" cy="200025"/>
    <xdr:pic>
      <xdr:nvPicPr>
        <xdr:cNvPr id="103" name="image249.jpg">
          <a:extLst>
            <a:ext uri="{FF2B5EF4-FFF2-40B4-BE49-F238E27FC236}">
              <a16:creationId xmlns:a16="http://schemas.microsoft.com/office/drawing/2014/main" id="{00000000-0008-0000-2D00-000067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72</xdr:row>
      <xdr:rowOff>0</xdr:rowOff>
    </xdr:from>
    <xdr:ext cx="190500" cy="200025"/>
    <xdr:pic>
      <xdr:nvPicPr>
        <xdr:cNvPr id="104" name="image249.jpg">
          <a:extLst>
            <a:ext uri="{FF2B5EF4-FFF2-40B4-BE49-F238E27FC236}">
              <a16:creationId xmlns:a16="http://schemas.microsoft.com/office/drawing/2014/main" id="{00000000-0008-0000-2D00-00006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73</xdr:row>
      <xdr:rowOff>0</xdr:rowOff>
    </xdr:from>
    <xdr:ext cx="190500" cy="200025"/>
    <xdr:pic>
      <xdr:nvPicPr>
        <xdr:cNvPr id="105" name="image249.jpg">
          <a:extLst>
            <a:ext uri="{FF2B5EF4-FFF2-40B4-BE49-F238E27FC236}">
              <a16:creationId xmlns:a16="http://schemas.microsoft.com/office/drawing/2014/main" id="{00000000-0008-0000-2D00-00006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74</xdr:row>
      <xdr:rowOff>0</xdr:rowOff>
    </xdr:from>
    <xdr:ext cx="190500" cy="200025"/>
    <xdr:pic>
      <xdr:nvPicPr>
        <xdr:cNvPr id="106" name="image249.jpg">
          <a:extLst>
            <a:ext uri="{FF2B5EF4-FFF2-40B4-BE49-F238E27FC236}">
              <a16:creationId xmlns:a16="http://schemas.microsoft.com/office/drawing/2014/main" id="{00000000-0008-0000-2D00-00006A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75</xdr:row>
      <xdr:rowOff>0</xdr:rowOff>
    </xdr:from>
    <xdr:ext cx="190500" cy="200025"/>
    <xdr:pic>
      <xdr:nvPicPr>
        <xdr:cNvPr id="107" name="image247.jpg">
          <a:extLst>
            <a:ext uri="{FF2B5EF4-FFF2-40B4-BE49-F238E27FC236}">
              <a16:creationId xmlns:a16="http://schemas.microsoft.com/office/drawing/2014/main" id="{00000000-0008-0000-2D00-00006B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76</xdr:row>
      <xdr:rowOff>0</xdr:rowOff>
    </xdr:from>
    <xdr:ext cx="190500" cy="200025"/>
    <xdr:pic>
      <xdr:nvPicPr>
        <xdr:cNvPr id="108" name="image247.jpg">
          <a:extLst>
            <a:ext uri="{FF2B5EF4-FFF2-40B4-BE49-F238E27FC236}">
              <a16:creationId xmlns:a16="http://schemas.microsoft.com/office/drawing/2014/main" id="{00000000-0008-0000-2D00-00006C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77</xdr:row>
      <xdr:rowOff>0</xdr:rowOff>
    </xdr:from>
    <xdr:ext cx="190500" cy="200025"/>
    <xdr:pic>
      <xdr:nvPicPr>
        <xdr:cNvPr id="109" name="image253.jpg">
          <a:extLst>
            <a:ext uri="{FF2B5EF4-FFF2-40B4-BE49-F238E27FC236}">
              <a16:creationId xmlns:a16="http://schemas.microsoft.com/office/drawing/2014/main" id="{00000000-0008-0000-2D00-00006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78</xdr:row>
      <xdr:rowOff>0</xdr:rowOff>
    </xdr:from>
    <xdr:ext cx="190500" cy="200025"/>
    <xdr:pic>
      <xdr:nvPicPr>
        <xdr:cNvPr id="110" name="image253.jpg">
          <a:extLst>
            <a:ext uri="{FF2B5EF4-FFF2-40B4-BE49-F238E27FC236}">
              <a16:creationId xmlns:a16="http://schemas.microsoft.com/office/drawing/2014/main" id="{00000000-0008-0000-2D00-00006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79</xdr:row>
      <xdr:rowOff>0</xdr:rowOff>
    </xdr:from>
    <xdr:ext cx="190500" cy="200025"/>
    <xdr:pic>
      <xdr:nvPicPr>
        <xdr:cNvPr id="111" name="image253.jpg">
          <a:extLst>
            <a:ext uri="{FF2B5EF4-FFF2-40B4-BE49-F238E27FC236}">
              <a16:creationId xmlns:a16="http://schemas.microsoft.com/office/drawing/2014/main" id="{00000000-0008-0000-2D00-00006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80</xdr:row>
      <xdr:rowOff>0</xdr:rowOff>
    </xdr:from>
    <xdr:ext cx="190500" cy="200025"/>
    <xdr:pic>
      <xdr:nvPicPr>
        <xdr:cNvPr id="112" name="image253.jpg">
          <a:extLst>
            <a:ext uri="{FF2B5EF4-FFF2-40B4-BE49-F238E27FC236}">
              <a16:creationId xmlns:a16="http://schemas.microsoft.com/office/drawing/2014/main" id="{00000000-0008-0000-2D00-000070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81</xdr:row>
      <xdr:rowOff>0</xdr:rowOff>
    </xdr:from>
    <xdr:ext cx="190500" cy="200025"/>
    <xdr:pic>
      <xdr:nvPicPr>
        <xdr:cNvPr id="113" name="image253.jpg">
          <a:extLst>
            <a:ext uri="{FF2B5EF4-FFF2-40B4-BE49-F238E27FC236}">
              <a16:creationId xmlns:a16="http://schemas.microsoft.com/office/drawing/2014/main" id="{00000000-0008-0000-2D00-000071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82</xdr:row>
      <xdr:rowOff>0</xdr:rowOff>
    </xdr:from>
    <xdr:ext cx="190500" cy="200025"/>
    <xdr:pic>
      <xdr:nvPicPr>
        <xdr:cNvPr id="114" name="image253.jpg">
          <a:extLst>
            <a:ext uri="{FF2B5EF4-FFF2-40B4-BE49-F238E27FC236}">
              <a16:creationId xmlns:a16="http://schemas.microsoft.com/office/drawing/2014/main" id="{00000000-0008-0000-2D00-000072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83</xdr:row>
      <xdr:rowOff>0</xdr:rowOff>
    </xdr:from>
    <xdr:ext cx="190500" cy="200025"/>
    <xdr:pic>
      <xdr:nvPicPr>
        <xdr:cNvPr id="115" name="image253.jpg">
          <a:extLst>
            <a:ext uri="{FF2B5EF4-FFF2-40B4-BE49-F238E27FC236}">
              <a16:creationId xmlns:a16="http://schemas.microsoft.com/office/drawing/2014/main" id="{00000000-0008-0000-2D00-00007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84</xdr:row>
      <xdr:rowOff>0</xdr:rowOff>
    </xdr:from>
    <xdr:ext cx="190500" cy="200025"/>
    <xdr:pic>
      <xdr:nvPicPr>
        <xdr:cNvPr id="116" name="image253.jpg">
          <a:extLst>
            <a:ext uri="{FF2B5EF4-FFF2-40B4-BE49-F238E27FC236}">
              <a16:creationId xmlns:a16="http://schemas.microsoft.com/office/drawing/2014/main" id="{00000000-0008-0000-2D00-000074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85</xdr:row>
      <xdr:rowOff>0</xdr:rowOff>
    </xdr:from>
    <xdr:ext cx="190500" cy="200025"/>
    <xdr:pic>
      <xdr:nvPicPr>
        <xdr:cNvPr id="117" name="image253.jpg">
          <a:extLst>
            <a:ext uri="{FF2B5EF4-FFF2-40B4-BE49-F238E27FC236}">
              <a16:creationId xmlns:a16="http://schemas.microsoft.com/office/drawing/2014/main" id="{00000000-0008-0000-2D00-000075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86</xdr:row>
      <xdr:rowOff>0</xdr:rowOff>
    </xdr:from>
    <xdr:ext cx="190500" cy="200025"/>
    <xdr:pic>
      <xdr:nvPicPr>
        <xdr:cNvPr id="118" name="image253.jpg">
          <a:extLst>
            <a:ext uri="{FF2B5EF4-FFF2-40B4-BE49-F238E27FC236}">
              <a16:creationId xmlns:a16="http://schemas.microsoft.com/office/drawing/2014/main" id="{00000000-0008-0000-2D00-00007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87</xdr:row>
      <xdr:rowOff>0</xdr:rowOff>
    </xdr:from>
    <xdr:ext cx="190500" cy="200025"/>
    <xdr:pic>
      <xdr:nvPicPr>
        <xdr:cNvPr id="119" name="image253.jpg">
          <a:extLst>
            <a:ext uri="{FF2B5EF4-FFF2-40B4-BE49-F238E27FC236}">
              <a16:creationId xmlns:a16="http://schemas.microsoft.com/office/drawing/2014/main" id="{00000000-0008-0000-2D00-00007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88</xdr:row>
      <xdr:rowOff>0</xdr:rowOff>
    </xdr:from>
    <xdr:ext cx="190500" cy="200025"/>
    <xdr:pic>
      <xdr:nvPicPr>
        <xdr:cNvPr id="120" name="image253.jpg">
          <a:extLst>
            <a:ext uri="{FF2B5EF4-FFF2-40B4-BE49-F238E27FC236}">
              <a16:creationId xmlns:a16="http://schemas.microsoft.com/office/drawing/2014/main" id="{00000000-0008-0000-2D00-00007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89</xdr:row>
      <xdr:rowOff>0</xdr:rowOff>
    </xdr:from>
    <xdr:ext cx="190500" cy="200025"/>
    <xdr:pic>
      <xdr:nvPicPr>
        <xdr:cNvPr id="121" name="image253.jpg">
          <a:extLst>
            <a:ext uri="{FF2B5EF4-FFF2-40B4-BE49-F238E27FC236}">
              <a16:creationId xmlns:a16="http://schemas.microsoft.com/office/drawing/2014/main" id="{00000000-0008-0000-2D00-00007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90</xdr:row>
      <xdr:rowOff>0</xdr:rowOff>
    </xdr:from>
    <xdr:ext cx="190500" cy="200025"/>
    <xdr:pic>
      <xdr:nvPicPr>
        <xdr:cNvPr id="122" name="image253.jpg">
          <a:extLst>
            <a:ext uri="{FF2B5EF4-FFF2-40B4-BE49-F238E27FC236}">
              <a16:creationId xmlns:a16="http://schemas.microsoft.com/office/drawing/2014/main" id="{00000000-0008-0000-2D00-00007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91</xdr:row>
      <xdr:rowOff>0</xdr:rowOff>
    </xdr:from>
    <xdr:ext cx="190500" cy="200025"/>
    <xdr:pic>
      <xdr:nvPicPr>
        <xdr:cNvPr id="123" name="image253.jpg">
          <a:extLst>
            <a:ext uri="{FF2B5EF4-FFF2-40B4-BE49-F238E27FC236}">
              <a16:creationId xmlns:a16="http://schemas.microsoft.com/office/drawing/2014/main" id="{00000000-0008-0000-2D00-00007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92</xdr:row>
      <xdr:rowOff>0</xdr:rowOff>
    </xdr:from>
    <xdr:ext cx="190500" cy="200025"/>
    <xdr:pic>
      <xdr:nvPicPr>
        <xdr:cNvPr id="124" name="image253.jpg">
          <a:extLst>
            <a:ext uri="{FF2B5EF4-FFF2-40B4-BE49-F238E27FC236}">
              <a16:creationId xmlns:a16="http://schemas.microsoft.com/office/drawing/2014/main" id="{00000000-0008-0000-2D00-00007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93</xdr:row>
      <xdr:rowOff>0</xdr:rowOff>
    </xdr:from>
    <xdr:ext cx="190500" cy="200025"/>
    <xdr:pic>
      <xdr:nvPicPr>
        <xdr:cNvPr id="125" name="image253.jpg">
          <a:extLst>
            <a:ext uri="{FF2B5EF4-FFF2-40B4-BE49-F238E27FC236}">
              <a16:creationId xmlns:a16="http://schemas.microsoft.com/office/drawing/2014/main" id="{00000000-0008-0000-2D00-00007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94</xdr:row>
      <xdr:rowOff>0</xdr:rowOff>
    </xdr:from>
    <xdr:ext cx="190500" cy="200025"/>
    <xdr:pic>
      <xdr:nvPicPr>
        <xdr:cNvPr id="126" name="image253.jpg">
          <a:extLst>
            <a:ext uri="{FF2B5EF4-FFF2-40B4-BE49-F238E27FC236}">
              <a16:creationId xmlns:a16="http://schemas.microsoft.com/office/drawing/2014/main" id="{00000000-0008-0000-2D00-00007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95</xdr:row>
      <xdr:rowOff>0</xdr:rowOff>
    </xdr:from>
    <xdr:ext cx="190500" cy="200025"/>
    <xdr:pic>
      <xdr:nvPicPr>
        <xdr:cNvPr id="127" name="image252.jpg">
          <a:extLst>
            <a:ext uri="{FF2B5EF4-FFF2-40B4-BE49-F238E27FC236}">
              <a16:creationId xmlns:a16="http://schemas.microsoft.com/office/drawing/2014/main" id="{00000000-0008-0000-2D00-00007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96</xdr:row>
      <xdr:rowOff>0</xdr:rowOff>
    </xdr:from>
    <xdr:ext cx="190500" cy="200025"/>
    <xdr:pic>
      <xdr:nvPicPr>
        <xdr:cNvPr id="128" name="image252.jpg">
          <a:extLst>
            <a:ext uri="{FF2B5EF4-FFF2-40B4-BE49-F238E27FC236}">
              <a16:creationId xmlns:a16="http://schemas.microsoft.com/office/drawing/2014/main" id="{00000000-0008-0000-2D00-000080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97</xdr:row>
      <xdr:rowOff>0</xdr:rowOff>
    </xdr:from>
    <xdr:ext cx="190500" cy="200025"/>
    <xdr:pic>
      <xdr:nvPicPr>
        <xdr:cNvPr id="129" name="image252.jpg">
          <a:extLst>
            <a:ext uri="{FF2B5EF4-FFF2-40B4-BE49-F238E27FC236}">
              <a16:creationId xmlns:a16="http://schemas.microsoft.com/office/drawing/2014/main" id="{00000000-0008-0000-2D00-000081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98</xdr:row>
      <xdr:rowOff>0</xdr:rowOff>
    </xdr:from>
    <xdr:ext cx="190500" cy="200025"/>
    <xdr:pic>
      <xdr:nvPicPr>
        <xdr:cNvPr id="130" name="image252.jpg">
          <a:extLst>
            <a:ext uri="{FF2B5EF4-FFF2-40B4-BE49-F238E27FC236}">
              <a16:creationId xmlns:a16="http://schemas.microsoft.com/office/drawing/2014/main" id="{00000000-0008-0000-2D00-000082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99</xdr:row>
      <xdr:rowOff>0</xdr:rowOff>
    </xdr:from>
    <xdr:ext cx="190500" cy="200025"/>
    <xdr:pic>
      <xdr:nvPicPr>
        <xdr:cNvPr id="131" name="image252.jpg">
          <a:extLst>
            <a:ext uri="{FF2B5EF4-FFF2-40B4-BE49-F238E27FC236}">
              <a16:creationId xmlns:a16="http://schemas.microsoft.com/office/drawing/2014/main" id="{00000000-0008-0000-2D00-000083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100</xdr:row>
      <xdr:rowOff>0</xdr:rowOff>
    </xdr:from>
    <xdr:ext cx="190500" cy="200025"/>
    <xdr:pic>
      <xdr:nvPicPr>
        <xdr:cNvPr id="132" name="image252.jpg">
          <a:extLst>
            <a:ext uri="{FF2B5EF4-FFF2-40B4-BE49-F238E27FC236}">
              <a16:creationId xmlns:a16="http://schemas.microsoft.com/office/drawing/2014/main" id="{00000000-0008-0000-2D00-000084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101</xdr:row>
      <xdr:rowOff>0</xdr:rowOff>
    </xdr:from>
    <xdr:ext cx="190500" cy="200025"/>
    <xdr:pic>
      <xdr:nvPicPr>
        <xdr:cNvPr id="133" name="image252.jpg">
          <a:extLst>
            <a:ext uri="{FF2B5EF4-FFF2-40B4-BE49-F238E27FC236}">
              <a16:creationId xmlns:a16="http://schemas.microsoft.com/office/drawing/2014/main" id="{00000000-0008-0000-2D00-00008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102</xdr:row>
      <xdr:rowOff>0</xdr:rowOff>
    </xdr:from>
    <xdr:ext cx="190500" cy="200025"/>
    <xdr:pic>
      <xdr:nvPicPr>
        <xdr:cNvPr id="134" name="image252.jpg">
          <a:extLst>
            <a:ext uri="{FF2B5EF4-FFF2-40B4-BE49-F238E27FC236}">
              <a16:creationId xmlns:a16="http://schemas.microsoft.com/office/drawing/2014/main" id="{00000000-0008-0000-2D00-00008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103</xdr:row>
      <xdr:rowOff>0</xdr:rowOff>
    </xdr:from>
    <xdr:ext cx="190500" cy="200025"/>
    <xdr:pic>
      <xdr:nvPicPr>
        <xdr:cNvPr id="135" name="image254.jpg">
          <a:extLst>
            <a:ext uri="{FF2B5EF4-FFF2-40B4-BE49-F238E27FC236}">
              <a16:creationId xmlns:a16="http://schemas.microsoft.com/office/drawing/2014/main" id="{00000000-0008-0000-2D00-000087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104</xdr:row>
      <xdr:rowOff>0</xdr:rowOff>
    </xdr:from>
    <xdr:ext cx="190500" cy="200025"/>
    <xdr:pic>
      <xdr:nvPicPr>
        <xdr:cNvPr id="136" name="image254.jpg">
          <a:extLst>
            <a:ext uri="{FF2B5EF4-FFF2-40B4-BE49-F238E27FC236}">
              <a16:creationId xmlns:a16="http://schemas.microsoft.com/office/drawing/2014/main" id="{00000000-0008-0000-2D00-00008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105</xdr:row>
      <xdr:rowOff>0</xdr:rowOff>
    </xdr:from>
    <xdr:ext cx="190500" cy="200025"/>
    <xdr:pic>
      <xdr:nvPicPr>
        <xdr:cNvPr id="137" name="image254.jpg">
          <a:extLst>
            <a:ext uri="{FF2B5EF4-FFF2-40B4-BE49-F238E27FC236}">
              <a16:creationId xmlns:a16="http://schemas.microsoft.com/office/drawing/2014/main" id="{00000000-0008-0000-2D00-00008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106</xdr:row>
      <xdr:rowOff>0</xdr:rowOff>
    </xdr:from>
    <xdr:ext cx="190500" cy="200025"/>
    <xdr:pic>
      <xdr:nvPicPr>
        <xdr:cNvPr id="138" name="image254.jpg">
          <a:extLst>
            <a:ext uri="{FF2B5EF4-FFF2-40B4-BE49-F238E27FC236}">
              <a16:creationId xmlns:a16="http://schemas.microsoft.com/office/drawing/2014/main" id="{00000000-0008-0000-2D00-00008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107</xdr:row>
      <xdr:rowOff>0</xdr:rowOff>
    </xdr:from>
    <xdr:ext cx="190500" cy="200025"/>
    <xdr:pic>
      <xdr:nvPicPr>
        <xdr:cNvPr id="139" name="image254.jpg">
          <a:extLst>
            <a:ext uri="{FF2B5EF4-FFF2-40B4-BE49-F238E27FC236}">
              <a16:creationId xmlns:a16="http://schemas.microsoft.com/office/drawing/2014/main" id="{00000000-0008-0000-2D00-00008B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108</xdr:row>
      <xdr:rowOff>0</xdr:rowOff>
    </xdr:from>
    <xdr:ext cx="190500" cy="200025"/>
    <xdr:pic>
      <xdr:nvPicPr>
        <xdr:cNvPr id="140" name="image254.jpg">
          <a:extLst>
            <a:ext uri="{FF2B5EF4-FFF2-40B4-BE49-F238E27FC236}">
              <a16:creationId xmlns:a16="http://schemas.microsoft.com/office/drawing/2014/main" id="{00000000-0008-0000-2D00-00008C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109</xdr:row>
      <xdr:rowOff>0</xdr:rowOff>
    </xdr:from>
    <xdr:ext cx="190500" cy="200025"/>
    <xdr:pic>
      <xdr:nvPicPr>
        <xdr:cNvPr id="141" name="image254.jpg">
          <a:extLst>
            <a:ext uri="{FF2B5EF4-FFF2-40B4-BE49-F238E27FC236}">
              <a16:creationId xmlns:a16="http://schemas.microsoft.com/office/drawing/2014/main" id="{00000000-0008-0000-2D00-00008D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110</xdr:row>
      <xdr:rowOff>0</xdr:rowOff>
    </xdr:from>
    <xdr:ext cx="190500" cy="200025"/>
    <xdr:pic>
      <xdr:nvPicPr>
        <xdr:cNvPr id="142" name="image254.jpg">
          <a:extLst>
            <a:ext uri="{FF2B5EF4-FFF2-40B4-BE49-F238E27FC236}">
              <a16:creationId xmlns:a16="http://schemas.microsoft.com/office/drawing/2014/main" id="{00000000-0008-0000-2D00-00008E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111</xdr:row>
      <xdr:rowOff>0</xdr:rowOff>
    </xdr:from>
    <xdr:ext cx="190500" cy="200025"/>
    <xdr:pic>
      <xdr:nvPicPr>
        <xdr:cNvPr id="143" name="image254.jpg">
          <a:extLst>
            <a:ext uri="{FF2B5EF4-FFF2-40B4-BE49-F238E27FC236}">
              <a16:creationId xmlns:a16="http://schemas.microsoft.com/office/drawing/2014/main" id="{00000000-0008-0000-2D00-00008F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3.xml><?xml version="1.0" encoding="utf-8"?>
<xdr:wsDr xmlns:xdr="http://schemas.openxmlformats.org/drawingml/2006/spreadsheetDrawing" xmlns:a="http://schemas.openxmlformats.org/drawingml/2006/main">
  <xdr:oneCellAnchor>
    <xdr:from>
      <xdr:col>4</xdr:col>
      <xdr:colOff>0</xdr:colOff>
      <xdr:row>0</xdr:row>
      <xdr:rowOff>0</xdr:rowOff>
    </xdr:from>
    <xdr:ext cx="190500" cy="200025"/>
    <xdr:pic>
      <xdr:nvPicPr>
        <xdr:cNvPr id="2" name="image254.jpg">
          <a:extLst>
            <a:ext uri="{FF2B5EF4-FFF2-40B4-BE49-F238E27FC236}">
              <a16:creationId xmlns:a16="http://schemas.microsoft.com/office/drawing/2014/main" id="{00000000-0008-0000-2E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0</xdr:row>
      <xdr:rowOff>0</xdr:rowOff>
    </xdr:from>
    <xdr:ext cx="190500" cy="200025"/>
    <xdr:pic>
      <xdr:nvPicPr>
        <xdr:cNvPr id="3" name="image252.jpg">
          <a:extLst>
            <a:ext uri="{FF2B5EF4-FFF2-40B4-BE49-F238E27FC236}">
              <a16:creationId xmlns:a16="http://schemas.microsoft.com/office/drawing/2014/main" id="{00000000-0008-0000-2E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0</xdr:row>
      <xdr:rowOff>0</xdr:rowOff>
    </xdr:from>
    <xdr:ext cx="190500" cy="200025"/>
    <xdr:pic>
      <xdr:nvPicPr>
        <xdr:cNvPr id="4" name="image253.jpg">
          <a:extLst>
            <a:ext uri="{FF2B5EF4-FFF2-40B4-BE49-F238E27FC236}">
              <a16:creationId xmlns:a16="http://schemas.microsoft.com/office/drawing/2014/main" id="{00000000-0008-0000-2E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0</xdr:row>
      <xdr:rowOff>0</xdr:rowOff>
    </xdr:from>
    <xdr:ext cx="190500" cy="200025"/>
    <xdr:pic>
      <xdr:nvPicPr>
        <xdr:cNvPr id="5" name="image247.jpg">
          <a:extLst>
            <a:ext uri="{FF2B5EF4-FFF2-40B4-BE49-F238E27FC236}">
              <a16:creationId xmlns:a16="http://schemas.microsoft.com/office/drawing/2014/main" id="{00000000-0008-0000-2E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0</xdr:colOff>
      <xdr:row>0</xdr:row>
      <xdr:rowOff>0</xdr:rowOff>
    </xdr:from>
    <xdr:ext cx="190500" cy="200025"/>
    <xdr:pic>
      <xdr:nvPicPr>
        <xdr:cNvPr id="6" name="image249.jpg">
          <a:extLst>
            <a:ext uri="{FF2B5EF4-FFF2-40B4-BE49-F238E27FC236}">
              <a16:creationId xmlns:a16="http://schemas.microsoft.com/office/drawing/2014/main" id="{00000000-0008-0000-2E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0</xdr:colOff>
      <xdr:row>0</xdr:row>
      <xdr:rowOff>0</xdr:rowOff>
    </xdr:from>
    <xdr:ext cx="190500" cy="200025"/>
    <xdr:pic>
      <xdr:nvPicPr>
        <xdr:cNvPr id="7" name="image245.jpg">
          <a:extLst>
            <a:ext uri="{FF2B5EF4-FFF2-40B4-BE49-F238E27FC236}">
              <a16:creationId xmlns:a16="http://schemas.microsoft.com/office/drawing/2014/main" id="{00000000-0008-0000-2E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0</xdr:row>
      <xdr:rowOff>0</xdr:rowOff>
    </xdr:from>
    <xdr:ext cx="190500" cy="200025"/>
    <xdr:pic>
      <xdr:nvPicPr>
        <xdr:cNvPr id="8" name="image248.jpg">
          <a:extLst>
            <a:ext uri="{FF2B5EF4-FFF2-40B4-BE49-F238E27FC236}">
              <a16:creationId xmlns:a16="http://schemas.microsoft.com/office/drawing/2014/main" id="{00000000-0008-0000-2E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11</xdr:col>
      <xdr:colOff>0</xdr:colOff>
      <xdr:row>0</xdr:row>
      <xdr:rowOff>0</xdr:rowOff>
    </xdr:from>
    <xdr:ext cx="190500" cy="200025"/>
    <xdr:pic>
      <xdr:nvPicPr>
        <xdr:cNvPr id="9" name="image255.jpg">
          <a:extLst>
            <a:ext uri="{FF2B5EF4-FFF2-40B4-BE49-F238E27FC236}">
              <a16:creationId xmlns:a16="http://schemas.microsoft.com/office/drawing/2014/main" id="{00000000-0008-0000-2E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0</xdr:row>
      <xdr:rowOff>0</xdr:rowOff>
    </xdr:from>
    <xdr:ext cx="190500" cy="200025"/>
    <xdr:pic>
      <xdr:nvPicPr>
        <xdr:cNvPr id="10" name="image251.jpg">
          <a:extLst>
            <a:ext uri="{FF2B5EF4-FFF2-40B4-BE49-F238E27FC236}">
              <a16:creationId xmlns:a16="http://schemas.microsoft.com/office/drawing/2014/main" id="{00000000-0008-0000-2E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13</xdr:col>
      <xdr:colOff>0</xdr:colOff>
      <xdr:row>0</xdr:row>
      <xdr:rowOff>0</xdr:rowOff>
    </xdr:from>
    <xdr:ext cx="190500" cy="200025"/>
    <xdr:pic>
      <xdr:nvPicPr>
        <xdr:cNvPr id="11" name="image258.jpg">
          <a:extLst>
            <a:ext uri="{FF2B5EF4-FFF2-40B4-BE49-F238E27FC236}">
              <a16:creationId xmlns:a16="http://schemas.microsoft.com/office/drawing/2014/main" id="{00000000-0008-0000-2E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14</xdr:col>
      <xdr:colOff>0</xdr:colOff>
      <xdr:row>0</xdr:row>
      <xdr:rowOff>0</xdr:rowOff>
    </xdr:from>
    <xdr:ext cx="190500" cy="200025"/>
    <xdr:pic>
      <xdr:nvPicPr>
        <xdr:cNvPr id="12" name="image260.jpg">
          <a:extLst>
            <a:ext uri="{FF2B5EF4-FFF2-40B4-BE49-F238E27FC236}">
              <a16:creationId xmlns:a16="http://schemas.microsoft.com/office/drawing/2014/main" id="{00000000-0008-0000-2E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15</xdr:col>
      <xdr:colOff>0</xdr:colOff>
      <xdr:row>0</xdr:row>
      <xdr:rowOff>0</xdr:rowOff>
    </xdr:from>
    <xdr:ext cx="190500" cy="200025"/>
    <xdr:pic>
      <xdr:nvPicPr>
        <xdr:cNvPr id="13" name="image257.jpg">
          <a:extLst>
            <a:ext uri="{FF2B5EF4-FFF2-40B4-BE49-F238E27FC236}">
              <a16:creationId xmlns:a16="http://schemas.microsoft.com/office/drawing/2014/main" id="{00000000-0008-0000-2E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2</xdr:row>
      <xdr:rowOff>0</xdr:rowOff>
    </xdr:from>
    <xdr:ext cx="190500" cy="200025"/>
    <xdr:pic>
      <xdr:nvPicPr>
        <xdr:cNvPr id="14" name="image245.jpg">
          <a:extLst>
            <a:ext uri="{FF2B5EF4-FFF2-40B4-BE49-F238E27FC236}">
              <a16:creationId xmlns:a16="http://schemas.microsoft.com/office/drawing/2014/main" id="{00000000-0008-0000-2E00-00000E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3</xdr:row>
      <xdr:rowOff>0</xdr:rowOff>
    </xdr:from>
    <xdr:ext cx="190500" cy="200025"/>
    <xdr:pic>
      <xdr:nvPicPr>
        <xdr:cNvPr id="15" name="image245.jpg">
          <a:extLst>
            <a:ext uri="{FF2B5EF4-FFF2-40B4-BE49-F238E27FC236}">
              <a16:creationId xmlns:a16="http://schemas.microsoft.com/office/drawing/2014/main" id="{00000000-0008-0000-2E00-00000F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4</xdr:row>
      <xdr:rowOff>0</xdr:rowOff>
    </xdr:from>
    <xdr:ext cx="190500" cy="200025"/>
    <xdr:pic>
      <xdr:nvPicPr>
        <xdr:cNvPr id="16" name="image245.jpg">
          <a:extLst>
            <a:ext uri="{FF2B5EF4-FFF2-40B4-BE49-F238E27FC236}">
              <a16:creationId xmlns:a16="http://schemas.microsoft.com/office/drawing/2014/main" id="{00000000-0008-0000-2E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5</xdr:row>
      <xdr:rowOff>0</xdr:rowOff>
    </xdr:from>
    <xdr:ext cx="190500" cy="200025"/>
    <xdr:pic>
      <xdr:nvPicPr>
        <xdr:cNvPr id="17" name="image245.jpg">
          <a:extLst>
            <a:ext uri="{FF2B5EF4-FFF2-40B4-BE49-F238E27FC236}">
              <a16:creationId xmlns:a16="http://schemas.microsoft.com/office/drawing/2014/main" id="{00000000-0008-0000-2E00-000011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6</xdr:row>
      <xdr:rowOff>0</xdr:rowOff>
    </xdr:from>
    <xdr:ext cx="190500" cy="200025"/>
    <xdr:pic>
      <xdr:nvPicPr>
        <xdr:cNvPr id="18" name="image245.jpg">
          <a:extLst>
            <a:ext uri="{FF2B5EF4-FFF2-40B4-BE49-F238E27FC236}">
              <a16:creationId xmlns:a16="http://schemas.microsoft.com/office/drawing/2014/main" id="{00000000-0008-0000-2E00-000012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7</xdr:row>
      <xdr:rowOff>0</xdr:rowOff>
    </xdr:from>
    <xdr:ext cx="190500" cy="200025"/>
    <xdr:pic>
      <xdr:nvPicPr>
        <xdr:cNvPr id="19" name="image245.jpg">
          <a:extLst>
            <a:ext uri="{FF2B5EF4-FFF2-40B4-BE49-F238E27FC236}">
              <a16:creationId xmlns:a16="http://schemas.microsoft.com/office/drawing/2014/main" id="{00000000-0008-0000-2E00-000013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8</xdr:row>
      <xdr:rowOff>0</xdr:rowOff>
    </xdr:from>
    <xdr:ext cx="190500" cy="200025"/>
    <xdr:pic>
      <xdr:nvPicPr>
        <xdr:cNvPr id="20" name="image245.jpg">
          <a:extLst>
            <a:ext uri="{FF2B5EF4-FFF2-40B4-BE49-F238E27FC236}">
              <a16:creationId xmlns:a16="http://schemas.microsoft.com/office/drawing/2014/main" id="{00000000-0008-0000-2E00-000014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9</xdr:row>
      <xdr:rowOff>0</xdr:rowOff>
    </xdr:from>
    <xdr:ext cx="190500" cy="200025"/>
    <xdr:pic>
      <xdr:nvPicPr>
        <xdr:cNvPr id="21" name="image245.jpg">
          <a:extLst>
            <a:ext uri="{FF2B5EF4-FFF2-40B4-BE49-F238E27FC236}">
              <a16:creationId xmlns:a16="http://schemas.microsoft.com/office/drawing/2014/main" id="{00000000-0008-0000-2E00-000015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10</xdr:row>
      <xdr:rowOff>0</xdr:rowOff>
    </xdr:from>
    <xdr:ext cx="190500" cy="200025"/>
    <xdr:pic>
      <xdr:nvPicPr>
        <xdr:cNvPr id="22" name="image245.jpg">
          <a:extLst>
            <a:ext uri="{FF2B5EF4-FFF2-40B4-BE49-F238E27FC236}">
              <a16:creationId xmlns:a16="http://schemas.microsoft.com/office/drawing/2014/main" id="{00000000-0008-0000-2E00-000016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11</xdr:row>
      <xdr:rowOff>0</xdr:rowOff>
    </xdr:from>
    <xdr:ext cx="190500" cy="200025"/>
    <xdr:pic>
      <xdr:nvPicPr>
        <xdr:cNvPr id="23" name="image245.jpg">
          <a:extLst>
            <a:ext uri="{FF2B5EF4-FFF2-40B4-BE49-F238E27FC236}">
              <a16:creationId xmlns:a16="http://schemas.microsoft.com/office/drawing/2014/main" id="{00000000-0008-0000-2E00-00001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12</xdr:row>
      <xdr:rowOff>0</xdr:rowOff>
    </xdr:from>
    <xdr:ext cx="190500" cy="200025"/>
    <xdr:pic>
      <xdr:nvPicPr>
        <xdr:cNvPr id="24" name="image245.jpg">
          <a:extLst>
            <a:ext uri="{FF2B5EF4-FFF2-40B4-BE49-F238E27FC236}">
              <a16:creationId xmlns:a16="http://schemas.microsoft.com/office/drawing/2014/main" id="{00000000-0008-0000-2E00-00001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13</xdr:row>
      <xdr:rowOff>0</xdr:rowOff>
    </xdr:from>
    <xdr:ext cx="190500" cy="200025"/>
    <xdr:pic>
      <xdr:nvPicPr>
        <xdr:cNvPr id="25" name="image245.jpg">
          <a:extLst>
            <a:ext uri="{FF2B5EF4-FFF2-40B4-BE49-F238E27FC236}">
              <a16:creationId xmlns:a16="http://schemas.microsoft.com/office/drawing/2014/main" id="{00000000-0008-0000-2E00-000019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14</xdr:row>
      <xdr:rowOff>0</xdr:rowOff>
    </xdr:from>
    <xdr:ext cx="190500" cy="200025"/>
    <xdr:pic>
      <xdr:nvPicPr>
        <xdr:cNvPr id="26" name="image245.jpg">
          <a:extLst>
            <a:ext uri="{FF2B5EF4-FFF2-40B4-BE49-F238E27FC236}">
              <a16:creationId xmlns:a16="http://schemas.microsoft.com/office/drawing/2014/main" id="{00000000-0008-0000-2E00-00001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15</xdr:row>
      <xdr:rowOff>0</xdr:rowOff>
    </xdr:from>
    <xdr:ext cx="190500" cy="200025"/>
    <xdr:pic>
      <xdr:nvPicPr>
        <xdr:cNvPr id="27" name="image245.jpg">
          <a:extLst>
            <a:ext uri="{FF2B5EF4-FFF2-40B4-BE49-F238E27FC236}">
              <a16:creationId xmlns:a16="http://schemas.microsoft.com/office/drawing/2014/main" id="{00000000-0008-0000-2E00-00001B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16</xdr:row>
      <xdr:rowOff>0</xdr:rowOff>
    </xdr:from>
    <xdr:ext cx="190500" cy="200025"/>
    <xdr:pic>
      <xdr:nvPicPr>
        <xdr:cNvPr id="28" name="image245.jpg">
          <a:extLst>
            <a:ext uri="{FF2B5EF4-FFF2-40B4-BE49-F238E27FC236}">
              <a16:creationId xmlns:a16="http://schemas.microsoft.com/office/drawing/2014/main" id="{00000000-0008-0000-2E00-00001C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17</xdr:row>
      <xdr:rowOff>0</xdr:rowOff>
    </xdr:from>
    <xdr:ext cx="190500" cy="200025"/>
    <xdr:pic>
      <xdr:nvPicPr>
        <xdr:cNvPr id="29" name="image245.jpg">
          <a:extLst>
            <a:ext uri="{FF2B5EF4-FFF2-40B4-BE49-F238E27FC236}">
              <a16:creationId xmlns:a16="http://schemas.microsoft.com/office/drawing/2014/main" id="{00000000-0008-0000-2E00-00001D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18</xdr:row>
      <xdr:rowOff>0</xdr:rowOff>
    </xdr:from>
    <xdr:ext cx="190500" cy="200025"/>
    <xdr:pic>
      <xdr:nvPicPr>
        <xdr:cNvPr id="30" name="image245.jpg">
          <a:extLst>
            <a:ext uri="{FF2B5EF4-FFF2-40B4-BE49-F238E27FC236}">
              <a16:creationId xmlns:a16="http://schemas.microsoft.com/office/drawing/2014/main" id="{00000000-0008-0000-2E00-00001E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19</xdr:row>
      <xdr:rowOff>0</xdr:rowOff>
    </xdr:from>
    <xdr:ext cx="190500" cy="200025"/>
    <xdr:pic>
      <xdr:nvPicPr>
        <xdr:cNvPr id="31" name="image245.jpg">
          <a:extLst>
            <a:ext uri="{FF2B5EF4-FFF2-40B4-BE49-F238E27FC236}">
              <a16:creationId xmlns:a16="http://schemas.microsoft.com/office/drawing/2014/main" id="{00000000-0008-0000-2E00-00001F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0</xdr:colOff>
      <xdr:row>20</xdr:row>
      <xdr:rowOff>0</xdr:rowOff>
    </xdr:from>
    <xdr:ext cx="190500" cy="200025"/>
    <xdr:pic>
      <xdr:nvPicPr>
        <xdr:cNvPr id="32" name="image252.jpg">
          <a:extLst>
            <a:ext uri="{FF2B5EF4-FFF2-40B4-BE49-F238E27FC236}">
              <a16:creationId xmlns:a16="http://schemas.microsoft.com/office/drawing/2014/main" id="{00000000-0008-0000-2E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21</xdr:row>
      <xdr:rowOff>0</xdr:rowOff>
    </xdr:from>
    <xdr:ext cx="190500" cy="200025"/>
    <xdr:pic>
      <xdr:nvPicPr>
        <xdr:cNvPr id="33" name="image252.jpg">
          <a:extLst>
            <a:ext uri="{FF2B5EF4-FFF2-40B4-BE49-F238E27FC236}">
              <a16:creationId xmlns:a16="http://schemas.microsoft.com/office/drawing/2014/main" id="{00000000-0008-0000-2E00-00002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22</xdr:row>
      <xdr:rowOff>0</xdr:rowOff>
    </xdr:from>
    <xdr:ext cx="190500" cy="200025"/>
    <xdr:pic>
      <xdr:nvPicPr>
        <xdr:cNvPr id="34" name="image252.jpg">
          <a:extLst>
            <a:ext uri="{FF2B5EF4-FFF2-40B4-BE49-F238E27FC236}">
              <a16:creationId xmlns:a16="http://schemas.microsoft.com/office/drawing/2014/main" id="{00000000-0008-0000-2E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23</xdr:row>
      <xdr:rowOff>0</xdr:rowOff>
    </xdr:from>
    <xdr:ext cx="190500" cy="200025"/>
    <xdr:pic>
      <xdr:nvPicPr>
        <xdr:cNvPr id="35" name="image252.jpg">
          <a:extLst>
            <a:ext uri="{FF2B5EF4-FFF2-40B4-BE49-F238E27FC236}">
              <a16:creationId xmlns:a16="http://schemas.microsoft.com/office/drawing/2014/main" id="{00000000-0008-0000-2E00-00002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24</xdr:row>
      <xdr:rowOff>0</xdr:rowOff>
    </xdr:from>
    <xdr:ext cx="190500" cy="200025"/>
    <xdr:pic>
      <xdr:nvPicPr>
        <xdr:cNvPr id="36" name="image252.jpg">
          <a:extLst>
            <a:ext uri="{FF2B5EF4-FFF2-40B4-BE49-F238E27FC236}">
              <a16:creationId xmlns:a16="http://schemas.microsoft.com/office/drawing/2014/main" id="{00000000-0008-0000-2E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25</xdr:row>
      <xdr:rowOff>0</xdr:rowOff>
    </xdr:from>
    <xdr:ext cx="190500" cy="200025"/>
    <xdr:pic>
      <xdr:nvPicPr>
        <xdr:cNvPr id="37" name="image252.jpg">
          <a:extLst>
            <a:ext uri="{FF2B5EF4-FFF2-40B4-BE49-F238E27FC236}">
              <a16:creationId xmlns:a16="http://schemas.microsoft.com/office/drawing/2014/main" id="{00000000-0008-0000-2E00-00002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26</xdr:row>
      <xdr:rowOff>0</xdr:rowOff>
    </xdr:from>
    <xdr:ext cx="190500" cy="200025"/>
    <xdr:pic>
      <xdr:nvPicPr>
        <xdr:cNvPr id="38" name="image252.jpg">
          <a:extLst>
            <a:ext uri="{FF2B5EF4-FFF2-40B4-BE49-F238E27FC236}">
              <a16:creationId xmlns:a16="http://schemas.microsoft.com/office/drawing/2014/main" id="{00000000-0008-0000-2E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27</xdr:row>
      <xdr:rowOff>0</xdr:rowOff>
    </xdr:from>
    <xdr:ext cx="190500" cy="200025"/>
    <xdr:pic>
      <xdr:nvPicPr>
        <xdr:cNvPr id="39" name="image252.jpg">
          <a:extLst>
            <a:ext uri="{FF2B5EF4-FFF2-40B4-BE49-F238E27FC236}">
              <a16:creationId xmlns:a16="http://schemas.microsoft.com/office/drawing/2014/main" id="{00000000-0008-0000-2E00-00002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28</xdr:row>
      <xdr:rowOff>0</xdr:rowOff>
    </xdr:from>
    <xdr:ext cx="190500" cy="200025"/>
    <xdr:pic>
      <xdr:nvPicPr>
        <xdr:cNvPr id="40" name="image253.jpg">
          <a:extLst>
            <a:ext uri="{FF2B5EF4-FFF2-40B4-BE49-F238E27FC236}">
              <a16:creationId xmlns:a16="http://schemas.microsoft.com/office/drawing/2014/main" id="{00000000-0008-0000-2E00-00002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29</xdr:row>
      <xdr:rowOff>0</xdr:rowOff>
    </xdr:from>
    <xdr:ext cx="190500" cy="200025"/>
    <xdr:pic>
      <xdr:nvPicPr>
        <xdr:cNvPr id="41" name="image253.jpg">
          <a:extLst>
            <a:ext uri="{FF2B5EF4-FFF2-40B4-BE49-F238E27FC236}">
              <a16:creationId xmlns:a16="http://schemas.microsoft.com/office/drawing/2014/main" id="{00000000-0008-0000-2E00-00002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30</xdr:row>
      <xdr:rowOff>0</xdr:rowOff>
    </xdr:from>
    <xdr:ext cx="190500" cy="200025"/>
    <xdr:pic>
      <xdr:nvPicPr>
        <xdr:cNvPr id="42" name="image253.jpg">
          <a:extLst>
            <a:ext uri="{FF2B5EF4-FFF2-40B4-BE49-F238E27FC236}">
              <a16:creationId xmlns:a16="http://schemas.microsoft.com/office/drawing/2014/main" id="{00000000-0008-0000-2E00-00002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31</xdr:row>
      <xdr:rowOff>0</xdr:rowOff>
    </xdr:from>
    <xdr:ext cx="190500" cy="200025"/>
    <xdr:pic>
      <xdr:nvPicPr>
        <xdr:cNvPr id="43" name="image253.jpg">
          <a:extLst>
            <a:ext uri="{FF2B5EF4-FFF2-40B4-BE49-F238E27FC236}">
              <a16:creationId xmlns:a16="http://schemas.microsoft.com/office/drawing/2014/main" id="{00000000-0008-0000-2E00-00002B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32</xdr:row>
      <xdr:rowOff>0</xdr:rowOff>
    </xdr:from>
    <xdr:ext cx="190500" cy="200025"/>
    <xdr:pic>
      <xdr:nvPicPr>
        <xdr:cNvPr id="44" name="image253.jpg">
          <a:extLst>
            <a:ext uri="{FF2B5EF4-FFF2-40B4-BE49-F238E27FC236}">
              <a16:creationId xmlns:a16="http://schemas.microsoft.com/office/drawing/2014/main" id="{00000000-0008-0000-2E00-00002C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33</xdr:row>
      <xdr:rowOff>0</xdr:rowOff>
    </xdr:from>
    <xdr:ext cx="190500" cy="200025"/>
    <xdr:pic>
      <xdr:nvPicPr>
        <xdr:cNvPr id="45" name="image253.jpg">
          <a:extLst>
            <a:ext uri="{FF2B5EF4-FFF2-40B4-BE49-F238E27FC236}">
              <a16:creationId xmlns:a16="http://schemas.microsoft.com/office/drawing/2014/main" id="{00000000-0008-0000-2E00-00002D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34</xdr:row>
      <xdr:rowOff>0</xdr:rowOff>
    </xdr:from>
    <xdr:ext cx="190500" cy="200025"/>
    <xdr:pic>
      <xdr:nvPicPr>
        <xdr:cNvPr id="46" name="image253.jpg">
          <a:extLst>
            <a:ext uri="{FF2B5EF4-FFF2-40B4-BE49-F238E27FC236}">
              <a16:creationId xmlns:a16="http://schemas.microsoft.com/office/drawing/2014/main" id="{00000000-0008-0000-2E00-00002E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35</xdr:row>
      <xdr:rowOff>0</xdr:rowOff>
    </xdr:from>
    <xdr:ext cx="190500" cy="200025"/>
    <xdr:pic>
      <xdr:nvPicPr>
        <xdr:cNvPr id="47" name="image253.jpg">
          <a:extLst>
            <a:ext uri="{FF2B5EF4-FFF2-40B4-BE49-F238E27FC236}">
              <a16:creationId xmlns:a16="http://schemas.microsoft.com/office/drawing/2014/main" id="{00000000-0008-0000-2E00-00002F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36</xdr:row>
      <xdr:rowOff>0</xdr:rowOff>
    </xdr:from>
    <xdr:ext cx="190500" cy="200025"/>
    <xdr:pic>
      <xdr:nvPicPr>
        <xdr:cNvPr id="48" name="image253.jpg">
          <a:extLst>
            <a:ext uri="{FF2B5EF4-FFF2-40B4-BE49-F238E27FC236}">
              <a16:creationId xmlns:a16="http://schemas.microsoft.com/office/drawing/2014/main" id="{00000000-0008-0000-2E00-00003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37</xdr:row>
      <xdr:rowOff>0</xdr:rowOff>
    </xdr:from>
    <xdr:ext cx="190500" cy="200025"/>
    <xdr:pic>
      <xdr:nvPicPr>
        <xdr:cNvPr id="49" name="image253.jpg">
          <a:extLst>
            <a:ext uri="{FF2B5EF4-FFF2-40B4-BE49-F238E27FC236}">
              <a16:creationId xmlns:a16="http://schemas.microsoft.com/office/drawing/2014/main" id="{00000000-0008-0000-2E00-000031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38</xdr:row>
      <xdr:rowOff>0</xdr:rowOff>
    </xdr:from>
    <xdr:ext cx="190500" cy="200025"/>
    <xdr:pic>
      <xdr:nvPicPr>
        <xdr:cNvPr id="50" name="image253.jpg">
          <a:extLst>
            <a:ext uri="{FF2B5EF4-FFF2-40B4-BE49-F238E27FC236}">
              <a16:creationId xmlns:a16="http://schemas.microsoft.com/office/drawing/2014/main" id="{00000000-0008-0000-2E00-000032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39</xdr:row>
      <xdr:rowOff>0</xdr:rowOff>
    </xdr:from>
    <xdr:ext cx="190500" cy="200025"/>
    <xdr:pic>
      <xdr:nvPicPr>
        <xdr:cNvPr id="51" name="image253.jpg">
          <a:extLst>
            <a:ext uri="{FF2B5EF4-FFF2-40B4-BE49-F238E27FC236}">
              <a16:creationId xmlns:a16="http://schemas.microsoft.com/office/drawing/2014/main" id="{00000000-0008-0000-2E00-000033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40</xdr:row>
      <xdr:rowOff>0</xdr:rowOff>
    </xdr:from>
    <xdr:ext cx="190500" cy="200025"/>
    <xdr:pic>
      <xdr:nvPicPr>
        <xdr:cNvPr id="52" name="image253.jpg">
          <a:extLst>
            <a:ext uri="{FF2B5EF4-FFF2-40B4-BE49-F238E27FC236}">
              <a16:creationId xmlns:a16="http://schemas.microsoft.com/office/drawing/2014/main" id="{00000000-0008-0000-2E00-00003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41</xdr:row>
      <xdr:rowOff>0</xdr:rowOff>
    </xdr:from>
    <xdr:ext cx="190500" cy="200025"/>
    <xdr:pic>
      <xdr:nvPicPr>
        <xdr:cNvPr id="53" name="image253.jpg">
          <a:extLst>
            <a:ext uri="{FF2B5EF4-FFF2-40B4-BE49-F238E27FC236}">
              <a16:creationId xmlns:a16="http://schemas.microsoft.com/office/drawing/2014/main" id="{00000000-0008-0000-2E00-00003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42</xdr:row>
      <xdr:rowOff>0</xdr:rowOff>
    </xdr:from>
    <xdr:ext cx="190500" cy="200025"/>
    <xdr:pic>
      <xdr:nvPicPr>
        <xdr:cNvPr id="54" name="image253.jpg">
          <a:extLst>
            <a:ext uri="{FF2B5EF4-FFF2-40B4-BE49-F238E27FC236}">
              <a16:creationId xmlns:a16="http://schemas.microsoft.com/office/drawing/2014/main" id="{00000000-0008-0000-2E00-000036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43</xdr:row>
      <xdr:rowOff>0</xdr:rowOff>
    </xdr:from>
    <xdr:ext cx="190500" cy="200025"/>
    <xdr:pic>
      <xdr:nvPicPr>
        <xdr:cNvPr id="55" name="image253.jpg">
          <a:extLst>
            <a:ext uri="{FF2B5EF4-FFF2-40B4-BE49-F238E27FC236}">
              <a16:creationId xmlns:a16="http://schemas.microsoft.com/office/drawing/2014/main" id="{00000000-0008-0000-2E00-000037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44</xdr:row>
      <xdr:rowOff>0</xdr:rowOff>
    </xdr:from>
    <xdr:ext cx="190500" cy="200025"/>
    <xdr:pic>
      <xdr:nvPicPr>
        <xdr:cNvPr id="56" name="image253.jpg">
          <a:extLst>
            <a:ext uri="{FF2B5EF4-FFF2-40B4-BE49-F238E27FC236}">
              <a16:creationId xmlns:a16="http://schemas.microsoft.com/office/drawing/2014/main" id="{00000000-0008-0000-2E00-00003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45</xdr:row>
      <xdr:rowOff>0</xdr:rowOff>
    </xdr:from>
    <xdr:ext cx="190500" cy="200025"/>
    <xdr:pic>
      <xdr:nvPicPr>
        <xdr:cNvPr id="57" name="image253.jpg">
          <a:extLst>
            <a:ext uri="{FF2B5EF4-FFF2-40B4-BE49-F238E27FC236}">
              <a16:creationId xmlns:a16="http://schemas.microsoft.com/office/drawing/2014/main" id="{00000000-0008-0000-2E00-00003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46</xdr:row>
      <xdr:rowOff>0</xdr:rowOff>
    </xdr:from>
    <xdr:ext cx="190500" cy="200025"/>
    <xdr:pic>
      <xdr:nvPicPr>
        <xdr:cNvPr id="58" name="image253.jpg">
          <a:extLst>
            <a:ext uri="{FF2B5EF4-FFF2-40B4-BE49-F238E27FC236}">
              <a16:creationId xmlns:a16="http://schemas.microsoft.com/office/drawing/2014/main" id="{00000000-0008-0000-2E00-00003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47</xdr:row>
      <xdr:rowOff>0</xdr:rowOff>
    </xdr:from>
    <xdr:ext cx="190500" cy="200025"/>
    <xdr:pic>
      <xdr:nvPicPr>
        <xdr:cNvPr id="59" name="image253.jpg">
          <a:extLst>
            <a:ext uri="{FF2B5EF4-FFF2-40B4-BE49-F238E27FC236}">
              <a16:creationId xmlns:a16="http://schemas.microsoft.com/office/drawing/2014/main" id="{00000000-0008-0000-2E00-00003B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48</xdr:row>
      <xdr:rowOff>0</xdr:rowOff>
    </xdr:from>
    <xdr:ext cx="190500" cy="200025"/>
    <xdr:pic>
      <xdr:nvPicPr>
        <xdr:cNvPr id="60" name="image253.jpg">
          <a:extLst>
            <a:ext uri="{FF2B5EF4-FFF2-40B4-BE49-F238E27FC236}">
              <a16:creationId xmlns:a16="http://schemas.microsoft.com/office/drawing/2014/main" id="{00000000-0008-0000-2E00-00003C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49</xdr:row>
      <xdr:rowOff>0</xdr:rowOff>
    </xdr:from>
    <xdr:ext cx="190500" cy="200025"/>
    <xdr:pic>
      <xdr:nvPicPr>
        <xdr:cNvPr id="61" name="image253.jpg">
          <a:extLst>
            <a:ext uri="{FF2B5EF4-FFF2-40B4-BE49-F238E27FC236}">
              <a16:creationId xmlns:a16="http://schemas.microsoft.com/office/drawing/2014/main" id="{00000000-0008-0000-2E00-00003D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50</xdr:row>
      <xdr:rowOff>0</xdr:rowOff>
    </xdr:from>
    <xdr:ext cx="190500" cy="200025"/>
    <xdr:pic>
      <xdr:nvPicPr>
        <xdr:cNvPr id="62" name="image253.jpg">
          <a:extLst>
            <a:ext uri="{FF2B5EF4-FFF2-40B4-BE49-F238E27FC236}">
              <a16:creationId xmlns:a16="http://schemas.microsoft.com/office/drawing/2014/main" id="{00000000-0008-0000-2E00-00003E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51</xdr:row>
      <xdr:rowOff>0</xdr:rowOff>
    </xdr:from>
    <xdr:ext cx="190500" cy="200025"/>
    <xdr:pic>
      <xdr:nvPicPr>
        <xdr:cNvPr id="63" name="image253.jpg">
          <a:extLst>
            <a:ext uri="{FF2B5EF4-FFF2-40B4-BE49-F238E27FC236}">
              <a16:creationId xmlns:a16="http://schemas.microsoft.com/office/drawing/2014/main" id="{00000000-0008-0000-2E00-00003F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52</xdr:row>
      <xdr:rowOff>0</xdr:rowOff>
    </xdr:from>
    <xdr:ext cx="190500" cy="200025"/>
    <xdr:pic>
      <xdr:nvPicPr>
        <xdr:cNvPr id="64" name="image253.jpg">
          <a:extLst>
            <a:ext uri="{FF2B5EF4-FFF2-40B4-BE49-F238E27FC236}">
              <a16:creationId xmlns:a16="http://schemas.microsoft.com/office/drawing/2014/main" id="{00000000-0008-0000-2E00-00004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0</xdr:colOff>
      <xdr:row>53</xdr:row>
      <xdr:rowOff>0</xdr:rowOff>
    </xdr:from>
    <xdr:ext cx="190500" cy="200025"/>
    <xdr:pic>
      <xdr:nvPicPr>
        <xdr:cNvPr id="65" name="image247.jpg">
          <a:extLst>
            <a:ext uri="{FF2B5EF4-FFF2-40B4-BE49-F238E27FC236}">
              <a16:creationId xmlns:a16="http://schemas.microsoft.com/office/drawing/2014/main" id="{00000000-0008-0000-2E00-000041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54</xdr:row>
      <xdr:rowOff>0</xdr:rowOff>
    </xdr:from>
    <xdr:ext cx="190500" cy="200025"/>
    <xdr:pic>
      <xdr:nvPicPr>
        <xdr:cNvPr id="66" name="image247.jpg">
          <a:extLst>
            <a:ext uri="{FF2B5EF4-FFF2-40B4-BE49-F238E27FC236}">
              <a16:creationId xmlns:a16="http://schemas.microsoft.com/office/drawing/2014/main" id="{00000000-0008-0000-2E00-000042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55</xdr:row>
      <xdr:rowOff>0</xdr:rowOff>
    </xdr:from>
    <xdr:ext cx="190500" cy="200025"/>
    <xdr:pic>
      <xdr:nvPicPr>
        <xdr:cNvPr id="67" name="image247.jpg">
          <a:extLst>
            <a:ext uri="{FF2B5EF4-FFF2-40B4-BE49-F238E27FC236}">
              <a16:creationId xmlns:a16="http://schemas.microsoft.com/office/drawing/2014/main" id="{00000000-0008-0000-2E00-000043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56</xdr:row>
      <xdr:rowOff>0</xdr:rowOff>
    </xdr:from>
    <xdr:ext cx="190500" cy="200025"/>
    <xdr:pic>
      <xdr:nvPicPr>
        <xdr:cNvPr id="68" name="image247.jpg">
          <a:extLst>
            <a:ext uri="{FF2B5EF4-FFF2-40B4-BE49-F238E27FC236}">
              <a16:creationId xmlns:a16="http://schemas.microsoft.com/office/drawing/2014/main" id="{00000000-0008-0000-2E00-000044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57</xdr:row>
      <xdr:rowOff>0</xdr:rowOff>
    </xdr:from>
    <xdr:ext cx="190500" cy="200025"/>
    <xdr:pic>
      <xdr:nvPicPr>
        <xdr:cNvPr id="69" name="image247.jpg">
          <a:extLst>
            <a:ext uri="{FF2B5EF4-FFF2-40B4-BE49-F238E27FC236}">
              <a16:creationId xmlns:a16="http://schemas.microsoft.com/office/drawing/2014/main" id="{00000000-0008-0000-2E00-00004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58</xdr:row>
      <xdr:rowOff>0</xdr:rowOff>
    </xdr:from>
    <xdr:ext cx="190500" cy="200025"/>
    <xdr:pic>
      <xdr:nvPicPr>
        <xdr:cNvPr id="70" name="image247.jpg">
          <a:extLst>
            <a:ext uri="{FF2B5EF4-FFF2-40B4-BE49-F238E27FC236}">
              <a16:creationId xmlns:a16="http://schemas.microsoft.com/office/drawing/2014/main" id="{00000000-0008-0000-2E00-00004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59</xdr:row>
      <xdr:rowOff>0</xdr:rowOff>
    </xdr:from>
    <xdr:ext cx="190500" cy="200025"/>
    <xdr:pic>
      <xdr:nvPicPr>
        <xdr:cNvPr id="71" name="image247.jpg">
          <a:extLst>
            <a:ext uri="{FF2B5EF4-FFF2-40B4-BE49-F238E27FC236}">
              <a16:creationId xmlns:a16="http://schemas.microsoft.com/office/drawing/2014/main" id="{00000000-0008-0000-2E00-00004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60</xdr:row>
      <xdr:rowOff>0</xdr:rowOff>
    </xdr:from>
    <xdr:ext cx="190500" cy="200025"/>
    <xdr:pic>
      <xdr:nvPicPr>
        <xdr:cNvPr id="72" name="image247.jpg">
          <a:extLst>
            <a:ext uri="{FF2B5EF4-FFF2-40B4-BE49-F238E27FC236}">
              <a16:creationId xmlns:a16="http://schemas.microsoft.com/office/drawing/2014/main" id="{00000000-0008-0000-2E00-00004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61</xdr:row>
      <xdr:rowOff>0</xdr:rowOff>
    </xdr:from>
    <xdr:ext cx="190500" cy="200025"/>
    <xdr:pic>
      <xdr:nvPicPr>
        <xdr:cNvPr id="73" name="image247.jpg">
          <a:extLst>
            <a:ext uri="{FF2B5EF4-FFF2-40B4-BE49-F238E27FC236}">
              <a16:creationId xmlns:a16="http://schemas.microsoft.com/office/drawing/2014/main" id="{00000000-0008-0000-2E00-000049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0</xdr:colOff>
      <xdr:row>62</xdr:row>
      <xdr:rowOff>0</xdr:rowOff>
    </xdr:from>
    <xdr:ext cx="190500" cy="200025"/>
    <xdr:pic>
      <xdr:nvPicPr>
        <xdr:cNvPr id="74" name="image249.jpg">
          <a:extLst>
            <a:ext uri="{FF2B5EF4-FFF2-40B4-BE49-F238E27FC236}">
              <a16:creationId xmlns:a16="http://schemas.microsoft.com/office/drawing/2014/main" id="{00000000-0008-0000-2E00-00004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63</xdr:row>
      <xdr:rowOff>0</xdr:rowOff>
    </xdr:from>
    <xdr:ext cx="190500" cy="200025"/>
    <xdr:pic>
      <xdr:nvPicPr>
        <xdr:cNvPr id="75" name="image249.jpg">
          <a:extLst>
            <a:ext uri="{FF2B5EF4-FFF2-40B4-BE49-F238E27FC236}">
              <a16:creationId xmlns:a16="http://schemas.microsoft.com/office/drawing/2014/main" id="{00000000-0008-0000-2E00-00004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64</xdr:row>
      <xdr:rowOff>0</xdr:rowOff>
    </xdr:from>
    <xdr:ext cx="190500" cy="200025"/>
    <xdr:pic>
      <xdr:nvPicPr>
        <xdr:cNvPr id="76" name="image249.jpg">
          <a:extLst>
            <a:ext uri="{FF2B5EF4-FFF2-40B4-BE49-F238E27FC236}">
              <a16:creationId xmlns:a16="http://schemas.microsoft.com/office/drawing/2014/main" id="{00000000-0008-0000-2E00-00004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65</xdr:row>
      <xdr:rowOff>0</xdr:rowOff>
    </xdr:from>
    <xdr:ext cx="190500" cy="200025"/>
    <xdr:pic>
      <xdr:nvPicPr>
        <xdr:cNvPr id="77" name="image249.jpg">
          <a:extLst>
            <a:ext uri="{FF2B5EF4-FFF2-40B4-BE49-F238E27FC236}">
              <a16:creationId xmlns:a16="http://schemas.microsoft.com/office/drawing/2014/main" id="{00000000-0008-0000-2E00-00004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66</xdr:row>
      <xdr:rowOff>0</xdr:rowOff>
    </xdr:from>
    <xdr:ext cx="190500" cy="200025"/>
    <xdr:pic>
      <xdr:nvPicPr>
        <xdr:cNvPr id="78" name="image249.jpg">
          <a:extLst>
            <a:ext uri="{FF2B5EF4-FFF2-40B4-BE49-F238E27FC236}">
              <a16:creationId xmlns:a16="http://schemas.microsoft.com/office/drawing/2014/main" id="{00000000-0008-0000-2E00-00004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67</xdr:row>
      <xdr:rowOff>0</xdr:rowOff>
    </xdr:from>
    <xdr:ext cx="190500" cy="200025"/>
    <xdr:pic>
      <xdr:nvPicPr>
        <xdr:cNvPr id="79" name="image249.jpg">
          <a:extLst>
            <a:ext uri="{FF2B5EF4-FFF2-40B4-BE49-F238E27FC236}">
              <a16:creationId xmlns:a16="http://schemas.microsoft.com/office/drawing/2014/main" id="{00000000-0008-0000-2E00-00004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68</xdr:row>
      <xdr:rowOff>0</xdr:rowOff>
    </xdr:from>
    <xdr:ext cx="190500" cy="200025"/>
    <xdr:pic>
      <xdr:nvPicPr>
        <xdr:cNvPr id="80" name="image249.jpg">
          <a:extLst>
            <a:ext uri="{FF2B5EF4-FFF2-40B4-BE49-F238E27FC236}">
              <a16:creationId xmlns:a16="http://schemas.microsoft.com/office/drawing/2014/main" id="{00000000-0008-0000-2E00-000050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69</xdr:row>
      <xdr:rowOff>0</xdr:rowOff>
    </xdr:from>
    <xdr:ext cx="190500" cy="200025"/>
    <xdr:pic>
      <xdr:nvPicPr>
        <xdr:cNvPr id="81" name="image249.jpg">
          <a:extLst>
            <a:ext uri="{FF2B5EF4-FFF2-40B4-BE49-F238E27FC236}">
              <a16:creationId xmlns:a16="http://schemas.microsoft.com/office/drawing/2014/main" id="{00000000-0008-0000-2E00-000051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70</xdr:row>
      <xdr:rowOff>0</xdr:rowOff>
    </xdr:from>
    <xdr:ext cx="190500" cy="200025"/>
    <xdr:pic>
      <xdr:nvPicPr>
        <xdr:cNvPr id="82" name="image249.jpg">
          <a:extLst>
            <a:ext uri="{FF2B5EF4-FFF2-40B4-BE49-F238E27FC236}">
              <a16:creationId xmlns:a16="http://schemas.microsoft.com/office/drawing/2014/main" id="{00000000-0008-0000-2E00-000052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71</xdr:row>
      <xdr:rowOff>0</xdr:rowOff>
    </xdr:from>
    <xdr:ext cx="190500" cy="200025"/>
    <xdr:pic>
      <xdr:nvPicPr>
        <xdr:cNvPr id="83" name="image249.jpg">
          <a:extLst>
            <a:ext uri="{FF2B5EF4-FFF2-40B4-BE49-F238E27FC236}">
              <a16:creationId xmlns:a16="http://schemas.microsoft.com/office/drawing/2014/main" id="{00000000-0008-0000-2E00-00005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72</xdr:row>
      <xdr:rowOff>0</xdr:rowOff>
    </xdr:from>
    <xdr:ext cx="190500" cy="200025"/>
    <xdr:pic>
      <xdr:nvPicPr>
        <xdr:cNvPr id="84" name="image249.jpg">
          <a:extLst>
            <a:ext uri="{FF2B5EF4-FFF2-40B4-BE49-F238E27FC236}">
              <a16:creationId xmlns:a16="http://schemas.microsoft.com/office/drawing/2014/main" id="{00000000-0008-0000-2E00-000054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73</xdr:row>
      <xdr:rowOff>0</xdr:rowOff>
    </xdr:from>
    <xdr:ext cx="190500" cy="200025"/>
    <xdr:pic>
      <xdr:nvPicPr>
        <xdr:cNvPr id="85" name="image249.jpg">
          <a:extLst>
            <a:ext uri="{FF2B5EF4-FFF2-40B4-BE49-F238E27FC236}">
              <a16:creationId xmlns:a16="http://schemas.microsoft.com/office/drawing/2014/main" id="{00000000-0008-0000-2E00-000055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74</xdr:row>
      <xdr:rowOff>0</xdr:rowOff>
    </xdr:from>
    <xdr:ext cx="190500" cy="200025"/>
    <xdr:pic>
      <xdr:nvPicPr>
        <xdr:cNvPr id="86" name="image249.jpg">
          <a:extLst>
            <a:ext uri="{FF2B5EF4-FFF2-40B4-BE49-F238E27FC236}">
              <a16:creationId xmlns:a16="http://schemas.microsoft.com/office/drawing/2014/main" id="{00000000-0008-0000-2E00-00005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75</xdr:row>
      <xdr:rowOff>0</xdr:rowOff>
    </xdr:from>
    <xdr:ext cx="190500" cy="200025"/>
    <xdr:pic>
      <xdr:nvPicPr>
        <xdr:cNvPr id="87" name="image249.jpg">
          <a:extLst>
            <a:ext uri="{FF2B5EF4-FFF2-40B4-BE49-F238E27FC236}">
              <a16:creationId xmlns:a16="http://schemas.microsoft.com/office/drawing/2014/main" id="{00000000-0008-0000-2E00-00005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76</xdr:row>
      <xdr:rowOff>0</xdr:rowOff>
    </xdr:from>
    <xdr:ext cx="190500" cy="200025"/>
    <xdr:pic>
      <xdr:nvPicPr>
        <xdr:cNvPr id="88" name="image248.jpg">
          <a:extLst>
            <a:ext uri="{FF2B5EF4-FFF2-40B4-BE49-F238E27FC236}">
              <a16:creationId xmlns:a16="http://schemas.microsoft.com/office/drawing/2014/main" id="{00000000-0008-0000-2E00-00005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77</xdr:row>
      <xdr:rowOff>0</xdr:rowOff>
    </xdr:from>
    <xdr:ext cx="190500" cy="200025"/>
    <xdr:pic>
      <xdr:nvPicPr>
        <xdr:cNvPr id="89" name="image248.jpg">
          <a:extLst>
            <a:ext uri="{FF2B5EF4-FFF2-40B4-BE49-F238E27FC236}">
              <a16:creationId xmlns:a16="http://schemas.microsoft.com/office/drawing/2014/main" id="{00000000-0008-0000-2E00-00005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78</xdr:row>
      <xdr:rowOff>0</xdr:rowOff>
    </xdr:from>
    <xdr:ext cx="190500" cy="200025"/>
    <xdr:pic>
      <xdr:nvPicPr>
        <xdr:cNvPr id="90" name="image248.jpg">
          <a:extLst>
            <a:ext uri="{FF2B5EF4-FFF2-40B4-BE49-F238E27FC236}">
              <a16:creationId xmlns:a16="http://schemas.microsoft.com/office/drawing/2014/main" id="{00000000-0008-0000-2E00-00005A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79</xdr:row>
      <xdr:rowOff>0</xdr:rowOff>
    </xdr:from>
    <xdr:ext cx="190500" cy="200025"/>
    <xdr:pic>
      <xdr:nvPicPr>
        <xdr:cNvPr id="91" name="image248.jpg">
          <a:extLst>
            <a:ext uri="{FF2B5EF4-FFF2-40B4-BE49-F238E27FC236}">
              <a16:creationId xmlns:a16="http://schemas.microsoft.com/office/drawing/2014/main" id="{00000000-0008-0000-2E00-00005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80</xdr:row>
      <xdr:rowOff>0</xdr:rowOff>
    </xdr:from>
    <xdr:ext cx="190500" cy="200025"/>
    <xdr:pic>
      <xdr:nvPicPr>
        <xdr:cNvPr id="92" name="image248.jpg">
          <a:extLst>
            <a:ext uri="{FF2B5EF4-FFF2-40B4-BE49-F238E27FC236}">
              <a16:creationId xmlns:a16="http://schemas.microsoft.com/office/drawing/2014/main" id="{00000000-0008-0000-2E00-00005C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81</xdr:row>
      <xdr:rowOff>0</xdr:rowOff>
    </xdr:from>
    <xdr:ext cx="190500" cy="200025"/>
    <xdr:pic>
      <xdr:nvPicPr>
        <xdr:cNvPr id="93" name="image248.jpg">
          <a:extLst>
            <a:ext uri="{FF2B5EF4-FFF2-40B4-BE49-F238E27FC236}">
              <a16:creationId xmlns:a16="http://schemas.microsoft.com/office/drawing/2014/main" id="{00000000-0008-0000-2E00-00005D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82</xdr:row>
      <xdr:rowOff>0</xdr:rowOff>
    </xdr:from>
    <xdr:ext cx="190500" cy="200025"/>
    <xdr:pic>
      <xdr:nvPicPr>
        <xdr:cNvPr id="94" name="image248.jpg">
          <a:extLst>
            <a:ext uri="{FF2B5EF4-FFF2-40B4-BE49-F238E27FC236}">
              <a16:creationId xmlns:a16="http://schemas.microsoft.com/office/drawing/2014/main" id="{00000000-0008-0000-2E00-00005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83</xdr:row>
      <xdr:rowOff>0</xdr:rowOff>
    </xdr:from>
    <xdr:ext cx="190500" cy="200025"/>
    <xdr:pic>
      <xdr:nvPicPr>
        <xdr:cNvPr id="95" name="image248.jpg">
          <a:extLst>
            <a:ext uri="{FF2B5EF4-FFF2-40B4-BE49-F238E27FC236}">
              <a16:creationId xmlns:a16="http://schemas.microsoft.com/office/drawing/2014/main" id="{00000000-0008-0000-2E00-00005F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84</xdr:row>
      <xdr:rowOff>0</xdr:rowOff>
    </xdr:from>
    <xdr:ext cx="190500" cy="200025"/>
    <xdr:pic>
      <xdr:nvPicPr>
        <xdr:cNvPr id="96" name="image248.jpg">
          <a:extLst>
            <a:ext uri="{FF2B5EF4-FFF2-40B4-BE49-F238E27FC236}">
              <a16:creationId xmlns:a16="http://schemas.microsoft.com/office/drawing/2014/main" id="{00000000-0008-0000-2E00-000060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85</xdr:row>
      <xdr:rowOff>0</xdr:rowOff>
    </xdr:from>
    <xdr:ext cx="190500" cy="200025"/>
    <xdr:pic>
      <xdr:nvPicPr>
        <xdr:cNvPr id="97" name="image248.jpg">
          <a:extLst>
            <a:ext uri="{FF2B5EF4-FFF2-40B4-BE49-F238E27FC236}">
              <a16:creationId xmlns:a16="http://schemas.microsoft.com/office/drawing/2014/main" id="{00000000-0008-0000-2E00-00006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86</xdr:row>
      <xdr:rowOff>0</xdr:rowOff>
    </xdr:from>
    <xdr:ext cx="190500" cy="200025"/>
    <xdr:pic>
      <xdr:nvPicPr>
        <xdr:cNvPr id="98" name="image248.jpg">
          <a:extLst>
            <a:ext uri="{FF2B5EF4-FFF2-40B4-BE49-F238E27FC236}">
              <a16:creationId xmlns:a16="http://schemas.microsoft.com/office/drawing/2014/main" id="{00000000-0008-0000-2E00-000062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87</xdr:row>
      <xdr:rowOff>0</xdr:rowOff>
    </xdr:from>
    <xdr:ext cx="190500" cy="200025"/>
    <xdr:pic>
      <xdr:nvPicPr>
        <xdr:cNvPr id="99" name="image248.jpg">
          <a:extLst>
            <a:ext uri="{FF2B5EF4-FFF2-40B4-BE49-F238E27FC236}">
              <a16:creationId xmlns:a16="http://schemas.microsoft.com/office/drawing/2014/main" id="{00000000-0008-0000-2E00-000063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88</xdr:row>
      <xdr:rowOff>0</xdr:rowOff>
    </xdr:from>
    <xdr:ext cx="190500" cy="200025"/>
    <xdr:pic>
      <xdr:nvPicPr>
        <xdr:cNvPr id="100" name="image248.jpg">
          <a:extLst>
            <a:ext uri="{FF2B5EF4-FFF2-40B4-BE49-F238E27FC236}">
              <a16:creationId xmlns:a16="http://schemas.microsoft.com/office/drawing/2014/main" id="{00000000-0008-0000-2E00-000064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89</xdr:row>
      <xdr:rowOff>0</xdr:rowOff>
    </xdr:from>
    <xdr:ext cx="190500" cy="200025"/>
    <xdr:pic>
      <xdr:nvPicPr>
        <xdr:cNvPr id="101" name="image248.jpg">
          <a:extLst>
            <a:ext uri="{FF2B5EF4-FFF2-40B4-BE49-F238E27FC236}">
              <a16:creationId xmlns:a16="http://schemas.microsoft.com/office/drawing/2014/main" id="{00000000-0008-0000-2E00-000065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90</xdr:row>
      <xdr:rowOff>0</xdr:rowOff>
    </xdr:from>
    <xdr:ext cx="190500" cy="200025"/>
    <xdr:pic>
      <xdr:nvPicPr>
        <xdr:cNvPr id="102" name="image248.jpg">
          <a:extLst>
            <a:ext uri="{FF2B5EF4-FFF2-40B4-BE49-F238E27FC236}">
              <a16:creationId xmlns:a16="http://schemas.microsoft.com/office/drawing/2014/main" id="{00000000-0008-0000-2E00-000066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91</xdr:row>
      <xdr:rowOff>0</xdr:rowOff>
    </xdr:from>
    <xdr:ext cx="190500" cy="200025"/>
    <xdr:pic>
      <xdr:nvPicPr>
        <xdr:cNvPr id="103" name="image248.jpg">
          <a:extLst>
            <a:ext uri="{FF2B5EF4-FFF2-40B4-BE49-F238E27FC236}">
              <a16:creationId xmlns:a16="http://schemas.microsoft.com/office/drawing/2014/main" id="{00000000-0008-0000-2E00-000067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92</xdr:row>
      <xdr:rowOff>0</xdr:rowOff>
    </xdr:from>
    <xdr:ext cx="190500" cy="200025"/>
    <xdr:pic>
      <xdr:nvPicPr>
        <xdr:cNvPr id="104" name="image248.jpg">
          <a:extLst>
            <a:ext uri="{FF2B5EF4-FFF2-40B4-BE49-F238E27FC236}">
              <a16:creationId xmlns:a16="http://schemas.microsoft.com/office/drawing/2014/main" id="{00000000-0008-0000-2E00-00006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93</xdr:row>
      <xdr:rowOff>0</xdr:rowOff>
    </xdr:from>
    <xdr:ext cx="190500" cy="200025"/>
    <xdr:pic>
      <xdr:nvPicPr>
        <xdr:cNvPr id="105" name="image248.jpg">
          <a:extLst>
            <a:ext uri="{FF2B5EF4-FFF2-40B4-BE49-F238E27FC236}">
              <a16:creationId xmlns:a16="http://schemas.microsoft.com/office/drawing/2014/main" id="{00000000-0008-0000-2E00-00006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94</xdr:row>
      <xdr:rowOff>0</xdr:rowOff>
    </xdr:from>
    <xdr:ext cx="190500" cy="200025"/>
    <xdr:pic>
      <xdr:nvPicPr>
        <xdr:cNvPr id="106" name="image248.jpg">
          <a:extLst>
            <a:ext uri="{FF2B5EF4-FFF2-40B4-BE49-F238E27FC236}">
              <a16:creationId xmlns:a16="http://schemas.microsoft.com/office/drawing/2014/main" id="{00000000-0008-0000-2E00-00006A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95</xdr:row>
      <xdr:rowOff>0</xdr:rowOff>
    </xdr:from>
    <xdr:ext cx="190500" cy="200025"/>
    <xdr:pic>
      <xdr:nvPicPr>
        <xdr:cNvPr id="107" name="image248.jpg">
          <a:extLst>
            <a:ext uri="{FF2B5EF4-FFF2-40B4-BE49-F238E27FC236}">
              <a16:creationId xmlns:a16="http://schemas.microsoft.com/office/drawing/2014/main" id="{00000000-0008-0000-2E00-00006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96</xdr:row>
      <xdr:rowOff>0</xdr:rowOff>
    </xdr:from>
    <xdr:ext cx="190500" cy="200025"/>
    <xdr:pic>
      <xdr:nvPicPr>
        <xdr:cNvPr id="108" name="image248.jpg">
          <a:extLst>
            <a:ext uri="{FF2B5EF4-FFF2-40B4-BE49-F238E27FC236}">
              <a16:creationId xmlns:a16="http://schemas.microsoft.com/office/drawing/2014/main" id="{00000000-0008-0000-2E00-00006C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97</xdr:row>
      <xdr:rowOff>0</xdr:rowOff>
    </xdr:from>
    <xdr:ext cx="190500" cy="200025"/>
    <xdr:pic>
      <xdr:nvPicPr>
        <xdr:cNvPr id="109" name="image248.jpg">
          <a:extLst>
            <a:ext uri="{FF2B5EF4-FFF2-40B4-BE49-F238E27FC236}">
              <a16:creationId xmlns:a16="http://schemas.microsoft.com/office/drawing/2014/main" id="{00000000-0008-0000-2E00-00006D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98</xdr:row>
      <xdr:rowOff>0</xdr:rowOff>
    </xdr:from>
    <xdr:ext cx="190500" cy="200025"/>
    <xdr:pic>
      <xdr:nvPicPr>
        <xdr:cNvPr id="110" name="image248.jpg">
          <a:extLst>
            <a:ext uri="{FF2B5EF4-FFF2-40B4-BE49-F238E27FC236}">
              <a16:creationId xmlns:a16="http://schemas.microsoft.com/office/drawing/2014/main" id="{00000000-0008-0000-2E00-00006E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0</xdr:colOff>
      <xdr:row>99</xdr:row>
      <xdr:rowOff>0</xdr:rowOff>
    </xdr:from>
    <xdr:ext cx="190500" cy="200025"/>
    <xdr:pic>
      <xdr:nvPicPr>
        <xdr:cNvPr id="111" name="image255.jpg">
          <a:extLst>
            <a:ext uri="{FF2B5EF4-FFF2-40B4-BE49-F238E27FC236}">
              <a16:creationId xmlns:a16="http://schemas.microsoft.com/office/drawing/2014/main" id="{00000000-0008-0000-2E00-00006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100</xdr:row>
      <xdr:rowOff>0</xdr:rowOff>
    </xdr:from>
    <xdr:ext cx="190500" cy="200025"/>
    <xdr:pic>
      <xdr:nvPicPr>
        <xdr:cNvPr id="112" name="image255.jpg">
          <a:extLst>
            <a:ext uri="{FF2B5EF4-FFF2-40B4-BE49-F238E27FC236}">
              <a16:creationId xmlns:a16="http://schemas.microsoft.com/office/drawing/2014/main" id="{00000000-0008-0000-2E00-000070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101</xdr:row>
      <xdr:rowOff>0</xdr:rowOff>
    </xdr:from>
    <xdr:ext cx="190500" cy="200025"/>
    <xdr:pic>
      <xdr:nvPicPr>
        <xdr:cNvPr id="113" name="image255.jpg">
          <a:extLst>
            <a:ext uri="{FF2B5EF4-FFF2-40B4-BE49-F238E27FC236}">
              <a16:creationId xmlns:a16="http://schemas.microsoft.com/office/drawing/2014/main" id="{00000000-0008-0000-2E00-000071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102</xdr:row>
      <xdr:rowOff>0</xdr:rowOff>
    </xdr:from>
    <xdr:ext cx="190500" cy="200025"/>
    <xdr:pic>
      <xdr:nvPicPr>
        <xdr:cNvPr id="114" name="image255.jpg">
          <a:extLst>
            <a:ext uri="{FF2B5EF4-FFF2-40B4-BE49-F238E27FC236}">
              <a16:creationId xmlns:a16="http://schemas.microsoft.com/office/drawing/2014/main" id="{00000000-0008-0000-2E00-00007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103</xdr:row>
      <xdr:rowOff>0</xdr:rowOff>
    </xdr:from>
    <xdr:ext cx="190500" cy="200025"/>
    <xdr:pic>
      <xdr:nvPicPr>
        <xdr:cNvPr id="115" name="image255.jpg">
          <a:extLst>
            <a:ext uri="{FF2B5EF4-FFF2-40B4-BE49-F238E27FC236}">
              <a16:creationId xmlns:a16="http://schemas.microsoft.com/office/drawing/2014/main" id="{00000000-0008-0000-2E00-000073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104</xdr:row>
      <xdr:rowOff>0</xdr:rowOff>
    </xdr:from>
    <xdr:ext cx="190500" cy="200025"/>
    <xdr:pic>
      <xdr:nvPicPr>
        <xdr:cNvPr id="116" name="image255.jpg">
          <a:extLst>
            <a:ext uri="{FF2B5EF4-FFF2-40B4-BE49-F238E27FC236}">
              <a16:creationId xmlns:a16="http://schemas.microsoft.com/office/drawing/2014/main" id="{00000000-0008-0000-2E00-000074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105</xdr:row>
      <xdr:rowOff>0</xdr:rowOff>
    </xdr:from>
    <xdr:ext cx="190500" cy="200025"/>
    <xdr:pic>
      <xdr:nvPicPr>
        <xdr:cNvPr id="117" name="image255.jpg">
          <a:extLst>
            <a:ext uri="{FF2B5EF4-FFF2-40B4-BE49-F238E27FC236}">
              <a16:creationId xmlns:a16="http://schemas.microsoft.com/office/drawing/2014/main" id="{00000000-0008-0000-2E00-000075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106</xdr:row>
      <xdr:rowOff>0</xdr:rowOff>
    </xdr:from>
    <xdr:ext cx="190500" cy="200025"/>
    <xdr:pic>
      <xdr:nvPicPr>
        <xdr:cNvPr id="118" name="image255.jpg">
          <a:extLst>
            <a:ext uri="{FF2B5EF4-FFF2-40B4-BE49-F238E27FC236}">
              <a16:creationId xmlns:a16="http://schemas.microsoft.com/office/drawing/2014/main" id="{00000000-0008-0000-2E00-000076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0</xdr:colOff>
      <xdr:row>107</xdr:row>
      <xdr:rowOff>0</xdr:rowOff>
    </xdr:from>
    <xdr:ext cx="190500" cy="200025"/>
    <xdr:pic>
      <xdr:nvPicPr>
        <xdr:cNvPr id="119" name="image251.jpg">
          <a:extLst>
            <a:ext uri="{FF2B5EF4-FFF2-40B4-BE49-F238E27FC236}">
              <a16:creationId xmlns:a16="http://schemas.microsoft.com/office/drawing/2014/main" id="{00000000-0008-0000-2E00-000077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108</xdr:row>
      <xdr:rowOff>0</xdr:rowOff>
    </xdr:from>
    <xdr:ext cx="190500" cy="200025"/>
    <xdr:pic>
      <xdr:nvPicPr>
        <xdr:cNvPr id="120" name="image251.jpg">
          <a:extLst>
            <a:ext uri="{FF2B5EF4-FFF2-40B4-BE49-F238E27FC236}">
              <a16:creationId xmlns:a16="http://schemas.microsoft.com/office/drawing/2014/main" id="{00000000-0008-0000-2E00-000078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109</xdr:row>
      <xdr:rowOff>0</xdr:rowOff>
    </xdr:from>
    <xdr:ext cx="190500" cy="200025"/>
    <xdr:pic>
      <xdr:nvPicPr>
        <xdr:cNvPr id="121" name="image251.jpg">
          <a:extLst>
            <a:ext uri="{FF2B5EF4-FFF2-40B4-BE49-F238E27FC236}">
              <a16:creationId xmlns:a16="http://schemas.microsoft.com/office/drawing/2014/main" id="{00000000-0008-0000-2E00-000079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110</xdr:row>
      <xdr:rowOff>0</xdr:rowOff>
    </xdr:from>
    <xdr:ext cx="190500" cy="200025"/>
    <xdr:pic>
      <xdr:nvPicPr>
        <xdr:cNvPr id="122" name="image251.jpg">
          <a:extLst>
            <a:ext uri="{FF2B5EF4-FFF2-40B4-BE49-F238E27FC236}">
              <a16:creationId xmlns:a16="http://schemas.microsoft.com/office/drawing/2014/main" id="{00000000-0008-0000-2E00-00007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111</xdr:row>
      <xdr:rowOff>0</xdr:rowOff>
    </xdr:from>
    <xdr:ext cx="190500" cy="200025"/>
    <xdr:pic>
      <xdr:nvPicPr>
        <xdr:cNvPr id="123" name="image251.jpg">
          <a:extLst>
            <a:ext uri="{FF2B5EF4-FFF2-40B4-BE49-F238E27FC236}">
              <a16:creationId xmlns:a16="http://schemas.microsoft.com/office/drawing/2014/main" id="{00000000-0008-0000-2E00-00007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112</xdr:row>
      <xdr:rowOff>0</xdr:rowOff>
    </xdr:from>
    <xdr:ext cx="190500" cy="200025"/>
    <xdr:pic>
      <xdr:nvPicPr>
        <xdr:cNvPr id="124" name="image251.jpg">
          <a:extLst>
            <a:ext uri="{FF2B5EF4-FFF2-40B4-BE49-F238E27FC236}">
              <a16:creationId xmlns:a16="http://schemas.microsoft.com/office/drawing/2014/main" id="{00000000-0008-0000-2E00-00007C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113</xdr:row>
      <xdr:rowOff>0</xdr:rowOff>
    </xdr:from>
    <xdr:ext cx="190500" cy="200025"/>
    <xdr:pic>
      <xdr:nvPicPr>
        <xdr:cNvPr id="125" name="image251.jpg">
          <a:extLst>
            <a:ext uri="{FF2B5EF4-FFF2-40B4-BE49-F238E27FC236}">
              <a16:creationId xmlns:a16="http://schemas.microsoft.com/office/drawing/2014/main" id="{00000000-0008-0000-2E00-00007D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114</xdr:row>
      <xdr:rowOff>0</xdr:rowOff>
    </xdr:from>
    <xdr:ext cx="190500" cy="200025"/>
    <xdr:pic>
      <xdr:nvPicPr>
        <xdr:cNvPr id="126" name="image251.jpg">
          <a:extLst>
            <a:ext uri="{FF2B5EF4-FFF2-40B4-BE49-F238E27FC236}">
              <a16:creationId xmlns:a16="http://schemas.microsoft.com/office/drawing/2014/main" id="{00000000-0008-0000-2E00-00007E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115</xdr:row>
      <xdr:rowOff>0</xdr:rowOff>
    </xdr:from>
    <xdr:ext cx="190500" cy="200025"/>
    <xdr:pic>
      <xdr:nvPicPr>
        <xdr:cNvPr id="127" name="image251.jpg">
          <a:extLst>
            <a:ext uri="{FF2B5EF4-FFF2-40B4-BE49-F238E27FC236}">
              <a16:creationId xmlns:a16="http://schemas.microsoft.com/office/drawing/2014/main" id="{00000000-0008-0000-2E00-00007F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116</xdr:row>
      <xdr:rowOff>0</xdr:rowOff>
    </xdr:from>
    <xdr:ext cx="190500" cy="200025"/>
    <xdr:pic>
      <xdr:nvPicPr>
        <xdr:cNvPr id="128" name="image251.jpg">
          <a:extLst>
            <a:ext uri="{FF2B5EF4-FFF2-40B4-BE49-F238E27FC236}">
              <a16:creationId xmlns:a16="http://schemas.microsoft.com/office/drawing/2014/main" id="{00000000-0008-0000-2E00-000080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117</xdr:row>
      <xdr:rowOff>0</xdr:rowOff>
    </xdr:from>
    <xdr:ext cx="190500" cy="200025"/>
    <xdr:pic>
      <xdr:nvPicPr>
        <xdr:cNvPr id="129" name="image251.jpg">
          <a:extLst>
            <a:ext uri="{FF2B5EF4-FFF2-40B4-BE49-F238E27FC236}">
              <a16:creationId xmlns:a16="http://schemas.microsoft.com/office/drawing/2014/main" id="{00000000-0008-0000-2E00-000081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0</xdr:colOff>
      <xdr:row>118</xdr:row>
      <xdr:rowOff>0</xdr:rowOff>
    </xdr:from>
    <xdr:ext cx="190500" cy="200025"/>
    <xdr:pic>
      <xdr:nvPicPr>
        <xdr:cNvPr id="130" name="image258.jpg">
          <a:extLst>
            <a:ext uri="{FF2B5EF4-FFF2-40B4-BE49-F238E27FC236}">
              <a16:creationId xmlns:a16="http://schemas.microsoft.com/office/drawing/2014/main" id="{00000000-0008-0000-2E00-000082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119</xdr:row>
      <xdr:rowOff>0</xdr:rowOff>
    </xdr:from>
    <xdr:ext cx="190500" cy="200025"/>
    <xdr:pic>
      <xdr:nvPicPr>
        <xdr:cNvPr id="131" name="image258.jpg">
          <a:extLst>
            <a:ext uri="{FF2B5EF4-FFF2-40B4-BE49-F238E27FC236}">
              <a16:creationId xmlns:a16="http://schemas.microsoft.com/office/drawing/2014/main" id="{00000000-0008-0000-2E00-000083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120</xdr:row>
      <xdr:rowOff>0</xdr:rowOff>
    </xdr:from>
    <xdr:ext cx="190500" cy="200025"/>
    <xdr:pic>
      <xdr:nvPicPr>
        <xdr:cNvPr id="132" name="image258.jpg">
          <a:extLst>
            <a:ext uri="{FF2B5EF4-FFF2-40B4-BE49-F238E27FC236}">
              <a16:creationId xmlns:a16="http://schemas.microsoft.com/office/drawing/2014/main" id="{00000000-0008-0000-2E00-000084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xdr:col>
      <xdr:colOff>0</xdr:colOff>
      <xdr:row>121</xdr:row>
      <xdr:rowOff>0</xdr:rowOff>
    </xdr:from>
    <xdr:ext cx="190500" cy="200025"/>
    <xdr:pic>
      <xdr:nvPicPr>
        <xdr:cNvPr id="133" name="image260.jpg">
          <a:extLst>
            <a:ext uri="{FF2B5EF4-FFF2-40B4-BE49-F238E27FC236}">
              <a16:creationId xmlns:a16="http://schemas.microsoft.com/office/drawing/2014/main" id="{00000000-0008-0000-2E00-000085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122</xdr:row>
      <xdr:rowOff>0</xdr:rowOff>
    </xdr:from>
    <xdr:ext cx="190500" cy="200025"/>
    <xdr:pic>
      <xdr:nvPicPr>
        <xdr:cNvPr id="134" name="image260.jpg">
          <a:extLst>
            <a:ext uri="{FF2B5EF4-FFF2-40B4-BE49-F238E27FC236}">
              <a16:creationId xmlns:a16="http://schemas.microsoft.com/office/drawing/2014/main" id="{00000000-0008-0000-2E00-000086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123</xdr:row>
      <xdr:rowOff>0</xdr:rowOff>
    </xdr:from>
    <xdr:ext cx="190500" cy="200025"/>
    <xdr:pic>
      <xdr:nvPicPr>
        <xdr:cNvPr id="135" name="image260.jpg">
          <a:extLst>
            <a:ext uri="{FF2B5EF4-FFF2-40B4-BE49-F238E27FC236}">
              <a16:creationId xmlns:a16="http://schemas.microsoft.com/office/drawing/2014/main" id="{00000000-0008-0000-2E00-000087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124</xdr:row>
      <xdr:rowOff>0</xdr:rowOff>
    </xdr:from>
    <xdr:ext cx="190500" cy="200025"/>
    <xdr:pic>
      <xdr:nvPicPr>
        <xdr:cNvPr id="136" name="image260.jpg">
          <a:extLst>
            <a:ext uri="{FF2B5EF4-FFF2-40B4-BE49-F238E27FC236}">
              <a16:creationId xmlns:a16="http://schemas.microsoft.com/office/drawing/2014/main" id="{00000000-0008-0000-2E00-000088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125</xdr:row>
      <xdr:rowOff>0</xdr:rowOff>
    </xdr:from>
    <xdr:ext cx="190500" cy="200025"/>
    <xdr:pic>
      <xdr:nvPicPr>
        <xdr:cNvPr id="137" name="image260.jpg">
          <a:extLst>
            <a:ext uri="{FF2B5EF4-FFF2-40B4-BE49-F238E27FC236}">
              <a16:creationId xmlns:a16="http://schemas.microsoft.com/office/drawing/2014/main" id="{00000000-0008-0000-2E00-000089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xdr:col>
      <xdr:colOff>0</xdr:colOff>
      <xdr:row>126</xdr:row>
      <xdr:rowOff>0</xdr:rowOff>
    </xdr:from>
    <xdr:ext cx="190500" cy="200025"/>
    <xdr:pic>
      <xdr:nvPicPr>
        <xdr:cNvPr id="138" name="image257.jpg">
          <a:extLst>
            <a:ext uri="{FF2B5EF4-FFF2-40B4-BE49-F238E27FC236}">
              <a16:creationId xmlns:a16="http://schemas.microsoft.com/office/drawing/2014/main" id="{00000000-0008-0000-2E00-00008A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127</xdr:row>
      <xdr:rowOff>0</xdr:rowOff>
    </xdr:from>
    <xdr:ext cx="190500" cy="200025"/>
    <xdr:pic>
      <xdr:nvPicPr>
        <xdr:cNvPr id="139" name="image257.jpg">
          <a:extLst>
            <a:ext uri="{FF2B5EF4-FFF2-40B4-BE49-F238E27FC236}">
              <a16:creationId xmlns:a16="http://schemas.microsoft.com/office/drawing/2014/main" id="{00000000-0008-0000-2E00-00008B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128</xdr:row>
      <xdr:rowOff>0</xdr:rowOff>
    </xdr:from>
    <xdr:ext cx="190500" cy="200025"/>
    <xdr:pic>
      <xdr:nvPicPr>
        <xdr:cNvPr id="140" name="image257.jpg">
          <a:extLst>
            <a:ext uri="{FF2B5EF4-FFF2-40B4-BE49-F238E27FC236}">
              <a16:creationId xmlns:a16="http://schemas.microsoft.com/office/drawing/2014/main" id="{00000000-0008-0000-2E00-00008C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129</xdr:row>
      <xdr:rowOff>0</xdr:rowOff>
    </xdr:from>
    <xdr:ext cx="190500" cy="200025"/>
    <xdr:pic>
      <xdr:nvPicPr>
        <xdr:cNvPr id="141" name="image257.jpg">
          <a:extLst>
            <a:ext uri="{FF2B5EF4-FFF2-40B4-BE49-F238E27FC236}">
              <a16:creationId xmlns:a16="http://schemas.microsoft.com/office/drawing/2014/main" id="{00000000-0008-0000-2E00-00008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130</xdr:row>
      <xdr:rowOff>0</xdr:rowOff>
    </xdr:from>
    <xdr:ext cx="190500" cy="200025"/>
    <xdr:pic>
      <xdr:nvPicPr>
        <xdr:cNvPr id="142" name="image257.jpg">
          <a:extLst>
            <a:ext uri="{FF2B5EF4-FFF2-40B4-BE49-F238E27FC236}">
              <a16:creationId xmlns:a16="http://schemas.microsoft.com/office/drawing/2014/main" id="{00000000-0008-0000-2E00-00008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131</xdr:row>
      <xdr:rowOff>0</xdr:rowOff>
    </xdr:from>
    <xdr:ext cx="190500" cy="200025"/>
    <xdr:pic>
      <xdr:nvPicPr>
        <xdr:cNvPr id="143" name="image257.jpg">
          <a:extLst>
            <a:ext uri="{FF2B5EF4-FFF2-40B4-BE49-F238E27FC236}">
              <a16:creationId xmlns:a16="http://schemas.microsoft.com/office/drawing/2014/main" id="{00000000-0008-0000-2E00-00008F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132</xdr:row>
      <xdr:rowOff>0</xdr:rowOff>
    </xdr:from>
    <xdr:ext cx="190500" cy="200025"/>
    <xdr:pic>
      <xdr:nvPicPr>
        <xdr:cNvPr id="144" name="image257.jpg">
          <a:extLst>
            <a:ext uri="{FF2B5EF4-FFF2-40B4-BE49-F238E27FC236}">
              <a16:creationId xmlns:a16="http://schemas.microsoft.com/office/drawing/2014/main" id="{00000000-0008-0000-2E00-000090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133</xdr:row>
      <xdr:rowOff>0</xdr:rowOff>
    </xdr:from>
    <xdr:ext cx="190500" cy="200025"/>
    <xdr:pic>
      <xdr:nvPicPr>
        <xdr:cNvPr id="145" name="image257.jpg">
          <a:extLst>
            <a:ext uri="{FF2B5EF4-FFF2-40B4-BE49-F238E27FC236}">
              <a16:creationId xmlns:a16="http://schemas.microsoft.com/office/drawing/2014/main" id="{00000000-0008-0000-2E00-000091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134</xdr:row>
      <xdr:rowOff>0</xdr:rowOff>
    </xdr:from>
    <xdr:ext cx="190500" cy="200025"/>
    <xdr:pic>
      <xdr:nvPicPr>
        <xdr:cNvPr id="146" name="image257.jpg">
          <a:extLst>
            <a:ext uri="{FF2B5EF4-FFF2-40B4-BE49-F238E27FC236}">
              <a16:creationId xmlns:a16="http://schemas.microsoft.com/office/drawing/2014/main" id="{00000000-0008-0000-2E00-000092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135</xdr:row>
      <xdr:rowOff>0</xdr:rowOff>
    </xdr:from>
    <xdr:ext cx="190500" cy="200025"/>
    <xdr:pic>
      <xdr:nvPicPr>
        <xdr:cNvPr id="147" name="image257.jpg">
          <a:extLst>
            <a:ext uri="{FF2B5EF4-FFF2-40B4-BE49-F238E27FC236}">
              <a16:creationId xmlns:a16="http://schemas.microsoft.com/office/drawing/2014/main" id="{00000000-0008-0000-2E00-000093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xdr:col>
      <xdr:colOff>0</xdr:colOff>
      <xdr:row>136</xdr:row>
      <xdr:rowOff>0</xdr:rowOff>
    </xdr:from>
    <xdr:ext cx="190500" cy="200025"/>
    <xdr:pic>
      <xdr:nvPicPr>
        <xdr:cNvPr id="148" name="image257.jpg">
          <a:extLst>
            <a:ext uri="{FF2B5EF4-FFF2-40B4-BE49-F238E27FC236}">
              <a16:creationId xmlns:a16="http://schemas.microsoft.com/office/drawing/2014/main" id="{00000000-0008-0000-2E00-000094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drawings/drawing44.xml><?xml version="1.0" encoding="utf-8"?>
<xdr:wsDr xmlns:xdr="http://schemas.openxmlformats.org/drawingml/2006/spreadsheetDrawing" xmlns:a="http://schemas.openxmlformats.org/drawingml/2006/main">
  <xdr:oneCellAnchor>
    <xdr:from>
      <xdr:col>2</xdr:col>
      <xdr:colOff>0</xdr:colOff>
      <xdr:row>0</xdr:row>
      <xdr:rowOff>0</xdr:rowOff>
    </xdr:from>
    <xdr:ext cx="419100" cy="257175"/>
    <xdr:pic>
      <xdr:nvPicPr>
        <xdr:cNvPr id="2" name="image194.jpg">
          <a:extLst>
            <a:ext uri="{FF2B5EF4-FFF2-40B4-BE49-F238E27FC236}">
              <a16:creationId xmlns:a16="http://schemas.microsoft.com/office/drawing/2014/main" id="{00000000-0008-0000-2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0</xdr:row>
      <xdr:rowOff>0</xdr:rowOff>
    </xdr:from>
    <xdr:ext cx="428625" cy="266700"/>
    <xdr:pic>
      <xdr:nvPicPr>
        <xdr:cNvPr id="3" name="image189.jpg">
          <a:extLst>
            <a:ext uri="{FF2B5EF4-FFF2-40B4-BE49-F238E27FC236}">
              <a16:creationId xmlns:a16="http://schemas.microsoft.com/office/drawing/2014/main" id="{00000000-0008-0000-2F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38125"/>
    <xdr:pic>
      <xdr:nvPicPr>
        <xdr:cNvPr id="4" name="image261.jpg">
          <a:extLst>
            <a:ext uri="{FF2B5EF4-FFF2-40B4-BE49-F238E27FC236}">
              <a16:creationId xmlns:a16="http://schemas.microsoft.com/office/drawing/2014/main" id="{00000000-0008-0000-2F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5" name="image267.jpg">
          <a:extLst>
            <a:ext uri="{FF2B5EF4-FFF2-40B4-BE49-F238E27FC236}">
              <a16:creationId xmlns:a16="http://schemas.microsoft.com/office/drawing/2014/main" id="{00000000-0008-0000-2F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47650"/>
    <xdr:pic>
      <xdr:nvPicPr>
        <xdr:cNvPr id="6" name="image279.jpg">
          <a:extLst>
            <a:ext uri="{FF2B5EF4-FFF2-40B4-BE49-F238E27FC236}">
              <a16:creationId xmlns:a16="http://schemas.microsoft.com/office/drawing/2014/main" id="{00000000-0008-0000-2F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7" name="image262.jpg">
          <a:extLst>
            <a:ext uri="{FF2B5EF4-FFF2-40B4-BE49-F238E27FC236}">
              <a16:creationId xmlns:a16="http://schemas.microsoft.com/office/drawing/2014/main" id="{00000000-0008-0000-2F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57175"/>
    <xdr:pic>
      <xdr:nvPicPr>
        <xdr:cNvPr id="8" name="image273.jpg">
          <a:extLst>
            <a:ext uri="{FF2B5EF4-FFF2-40B4-BE49-F238E27FC236}">
              <a16:creationId xmlns:a16="http://schemas.microsoft.com/office/drawing/2014/main" id="{00000000-0008-0000-2F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57175"/>
    <xdr:pic>
      <xdr:nvPicPr>
        <xdr:cNvPr id="9" name="image213.jpg">
          <a:extLst>
            <a:ext uri="{FF2B5EF4-FFF2-40B4-BE49-F238E27FC236}">
              <a16:creationId xmlns:a16="http://schemas.microsoft.com/office/drawing/2014/main" id="{00000000-0008-0000-2F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0" name="image199.jpg">
          <a:extLst>
            <a:ext uri="{FF2B5EF4-FFF2-40B4-BE49-F238E27FC236}">
              <a16:creationId xmlns:a16="http://schemas.microsoft.com/office/drawing/2014/main" id="{00000000-0008-0000-2F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1" name="image198.jpg">
          <a:extLst>
            <a:ext uri="{FF2B5EF4-FFF2-40B4-BE49-F238E27FC236}">
              <a16:creationId xmlns:a16="http://schemas.microsoft.com/office/drawing/2014/main" id="{00000000-0008-0000-2F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57175"/>
    <xdr:pic>
      <xdr:nvPicPr>
        <xdr:cNvPr id="12" name="image200.jpg">
          <a:extLst>
            <a:ext uri="{FF2B5EF4-FFF2-40B4-BE49-F238E27FC236}">
              <a16:creationId xmlns:a16="http://schemas.microsoft.com/office/drawing/2014/main" id="{00000000-0008-0000-2F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57175"/>
    <xdr:pic>
      <xdr:nvPicPr>
        <xdr:cNvPr id="13" name="image206.jpg">
          <a:extLst>
            <a:ext uri="{FF2B5EF4-FFF2-40B4-BE49-F238E27FC236}">
              <a16:creationId xmlns:a16="http://schemas.microsoft.com/office/drawing/2014/main" id="{00000000-0008-0000-2F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47650"/>
    <xdr:pic>
      <xdr:nvPicPr>
        <xdr:cNvPr id="14" name="image203.jpg">
          <a:extLst>
            <a:ext uri="{FF2B5EF4-FFF2-40B4-BE49-F238E27FC236}">
              <a16:creationId xmlns:a16="http://schemas.microsoft.com/office/drawing/2014/main" id="{00000000-0008-0000-2F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47650"/>
    <xdr:pic>
      <xdr:nvPicPr>
        <xdr:cNvPr id="15" name="image184.jpg">
          <a:extLst>
            <a:ext uri="{FF2B5EF4-FFF2-40B4-BE49-F238E27FC236}">
              <a16:creationId xmlns:a16="http://schemas.microsoft.com/office/drawing/2014/main" id="{00000000-0008-0000-2F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6" name="image190.jpg">
          <a:extLst>
            <a:ext uri="{FF2B5EF4-FFF2-40B4-BE49-F238E27FC236}">
              <a16:creationId xmlns:a16="http://schemas.microsoft.com/office/drawing/2014/main" id="{00000000-0008-0000-2F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7" name="image188.jpg">
          <a:extLst>
            <a:ext uri="{FF2B5EF4-FFF2-40B4-BE49-F238E27FC236}">
              <a16:creationId xmlns:a16="http://schemas.microsoft.com/office/drawing/2014/main" id="{00000000-0008-0000-2F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57175"/>
    <xdr:pic>
      <xdr:nvPicPr>
        <xdr:cNvPr id="18" name="image191.jpg">
          <a:extLst>
            <a:ext uri="{FF2B5EF4-FFF2-40B4-BE49-F238E27FC236}">
              <a16:creationId xmlns:a16="http://schemas.microsoft.com/office/drawing/2014/main" id="{00000000-0008-0000-2F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0</xdr:col>
      <xdr:colOff>0</xdr:colOff>
      <xdr:row>2</xdr:row>
      <xdr:rowOff>0</xdr:rowOff>
    </xdr:from>
    <xdr:ext cx="276225" cy="314325"/>
    <xdr:pic>
      <xdr:nvPicPr>
        <xdr:cNvPr id="19" name="image274.png">
          <a:extLst>
            <a:ext uri="{FF2B5EF4-FFF2-40B4-BE49-F238E27FC236}">
              <a16:creationId xmlns:a16="http://schemas.microsoft.com/office/drawing/2014/main" id="{00000000-0008-0000-2F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0</xdr:col>
      <xdr:colOff>0</xdr:colOff>
      <xdr:row>3</xdr:row>
      <xdr:rowOff>0</xdr:rowOff>
    </xdr:from>
    <xdr:ext cx="295275" cy="314325"/>
    <xdr:pic>
      <xdr:nvPicPr>
        <xdr:cNvPr id="20" name="image271.png">
          <a:extLst>
            <a:ext uri="{FF2B5EF4-FFF2-40B4-BE49-F238E27FC236}">
              <a16:creationId xmlns:a16="http://schemas.microsoft.com/office/drawing/2014/main" id="{00000000-0008-0000-2F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4</xdr:row>
      <xdr:rowOff>0</xdr:rowOff>
    </xdr:from>
    <xdr:ext cx="295275" cy="314325"/>
    <xdr:pic>
      <xdr:nvPicPr>
        <xdr:cNvPr id="21" name="image277.png">
          <a:extLst>
            <a:ext uri="{FF2B5EF4-FFF2-40B4-BE49-F238E27FC236}">
              <a16:creationId xmlns:a16="http://schemas.microsoft.com/office/drawing/2014/main" id="{00000000-0008-0000-2F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0</xdr:col>
      <xdr:colOff>0</xdr:colOff>
      <xdr:row>5</xdr:row>
      <xdr:rowOff>0</xdr:rowOff>
    </xdr:from>
    <xdr:ext cx="323850" cy="276225"/>
    <xdr:pic>
      <xdr:nvPicPr>
        <xdr:cNvPr id="22" name="image293.png">
          <a:extLst>
            <a:ext uri="{FF2B5EF4-FFF2-40B4-BE49-F238E27FC236}">
              <a16:creationId xmlns:a16="http://schemas.microsoft.com/office/drawing/2014/main" id="{00000000-0008-0000-2F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0</xdr:col>
      <xdr:colOff>0</xdr:colOff>
      <xdr:row>6</xdr:row>
      <xdr:rowOff>0</xdr:rowOff>
    </xdr:from>
    <xdr:ext cx="295275" cy="314325"/>
    <xdr:pic>
      <xdr:nvPicPr>
        <xdr:cNvPr id="23" name="image281.png">
          <a:extLst>
            <a:ext uri="{FF2B5EF4-FFF2-40B4-BE49-F238E27FC236}">
              <a16:creationId xmlns:a16="http://schemas.microsoft.com/office/drawing/2014/main" id="{00000000-0008-0000-2F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0</xdr:col>
      <xdr:colOff>0</xdr:colOff>
      <xdr:row>7</xdr:row>
      <xdr:rowOff>0</xdr:rowOff>
    </xdr:from>
    <xdr:ext cx="295275" cy="314325"/>
    <xdr:pic>
      <xdr:nvPicPr>
        <xdr:cNvPr id="24" name="image265.png">
          <a:extLst>
            <a:ext uri="{FF2B5EF4-FFF2-40B4-BE49-F238E27FC236}">
              <a16:creationId xmlns:a16="http://schemas.microsoft.com/office/drawing/2014/main" id="{00000000-0008-0000-2F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0</xdr:col>
      <xdr:colOff>0</xdr:colOff>
      <xdr:row>8</xdr:row>
      <xdr:rowOff>0</xdr:rowOff>
    </xdr:from>
    <xdr:ext cx="276225" cy="314325"/>
    <xdr:pic>
      <xdr:nvPicPr>
        <xdr:cNvPr id="25" name="image289.png">
          <a:extLst>
            <a:ext uri="{FF2B5EF4-FFF2-40B4-BE49-F238E27FC236}">
              <a16:creationId xmlns:a16="http://schemas.microsoft.com/office/drawing/2014/main" id="{00000000-0008-0000-2F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0</xdr:col>
      <xdr:colOff>0</xdr:colOff>
      <xdr:row>9</xdr:row>
      <xdr:rowOff>0</xdr:rowOff>
    </xdr:from>
    <xdr:ext cx="314325" cy="314325"/>
    <xdr:pic>
      <xdr:nvPicPr>
        <xdr:cNvPr id="26" name="image264.png">
          <a:extLst>
            <a:ext uri="{FF2B5EF4-FFF2-40B4-BE49-F238E27FC236}">
              <a16:creationId xmlns:a16="http://schemas.microsoft.com/office/drawing/2014/main" id="{00000000-0008-0000-2F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0</xdr:col>
      <xdr:colOff>0</xdr:colOff>
      <xdr:row>10</xdr:row>
      <xdr:rowOff>0</xdr:rowOff>
    </xdr:from>
    <xdr:ext cx="295275" cy="314325"/>
    <xdr:pic>
      <xdr:nvPicPr>
        <xdr:cNvPr id="27" name="image270.png">
          <a:extLst>
            <a:ext uri="{FF2B5EF4-FFF2-40B4-BE49-F238E27FC236}">
              <a16:creationId xmlns:a16="http://schemas.microsoft.com/office/drawing/2014/main" id="{00000000-0008-0000-2F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0</xdr:col>
      <xdr:colOff>0</xdr:colOff>
      <xdr:row>11</xdr:row>
      <xdr:rowOff>0</xdr:rowOff>
    </xdr:from>
    <xdr:ext cx="295275" cy="314325"/>
    <xdr:pic>
      <xdr:nvPicPr>
        <xdr:cNvPr id="28" name="image269.png">
          <a:extLst>
            <a:ext uri="{FF2B5EF4-FFF2-40B4-BE49-F238E27FC236}">
              <a16:creationId xmlns:a16="http://schemas.microsoft.com/office/drawing/2014/main" id="{00000000-0008-0000-2F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0</xdr:col>
      <xdr:colOff>0</xdr:colOff>
      <xdr:row>12</xdr:row>
      <xdr:rowOff>0</xdr:rowOff>
    </xdr:from>
    <xdr:ext cx="304800" cy="314325"/>
    <xdr:pic>
      <xdr:nvPicPr>
        <xdr:cNvPr id="29" name="image263.png">
          <a:extLst>
            <a:ext uri="{FF2B5EF4-FFF2-40B4-BE49-F238E27FC236}">
              <a16:creationId xmlns:a16="http://schemas.microsoft.com/office/drawing/2014/main" id="{00000000-0008-0000-2F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wsDr>
</file>

<file path=xl/drawings/drawing45.xml><?xml version="1.0" encoding="utf-8"?>
<xdr:wsDr xmlns:xdr="http://schemas.openxmlformats.org/drawingml/2006/spreadsheetDrawing" xmlns:a="http://schemas.openxmlformats.org/drawingml/2006/main">
  <xdr:oneCellAnchor>
    <xdr:from>
      <xdr:col>2</xdr:col>
      <xdr:colOff>0</xdr:colOff>
      <xdr:row>0</xdr:row>
      <xdr:rowOff>0</xdr:rowOff>
    </xdr:from>
    <xdr:ext cx="419100" cy="257175"/>
    <xdr:pic>
      <xdr:nvPicPr>
        <xdr:cNvPr id="2" name="image194.jpg">
          <a:extLst>
            <a:ext uri="{FF2B5EF4-FFF2-40B4-BE49-F238E27FC236}">
              <a16:creationId xmlns:a16="http://schemas.microsoft.com/office/drawing/2014/main" id="{00000000-0008-0000-3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0</xdr:row>
      <xdr:rowOff>0</xdr:rowOff>
    </xdr:from>
    <xdr:ext cx="428625" cy="266700"/>
    <xdr:pic>
      <xdr:nvPicPr>
        <xdr:cNvPr id="3" name="image189.jpg">
          <a:extLst>
            <a:ext uri="{FF2B5EF4-FFF2-40B4-BE49-F238E27FC236}">
              <a16:creationId xmlns:a16="http://schemas.microsoft.com/office/drawing/2014/main" id="{00000000-0008-0000-3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4" name="image7.jpg">
          <a:extLst>
            <a:ext uri="{FF2B5EF4-FFF2-40B4-BE49-F238E27FC236}">
              <a16:creationId xmlns:a16="http://schemas.microsoft.com/office/drawing/2014/main" id="{00000000-0008-0000-3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57175"/>
    <xdr:pic>
      <xdr:nvPicPr>
        <xdr:cNvPr id="5" name="image220.jpg">
          <a:extLst>
            <a:ext uri="{FF2B5EF4-FFF2-40B4-BE49-F238E27FC236}">
              <a16:creationId xmlns:a16="http://schemas.microsoft.com/office/drawing/2014/main" id="{00000000-0008-0000-3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38125"/>
    <xdr:pic>
      <xdr:nvPicPr>
        <xdr:cNvPr id="6" name="image261.jpg">
          <a:extLst>
            <a:ext uri="{FF2B5EF4-FFF2-40B4-BE49-F238E27FC236}">
              <a16:creationId xmlns:a16="http://schemas.microsoft.com/office/drawing/2014/main" id="{00000000-0008-0000-3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47650"/>
    <xdr:pic>
      <xdr:nvPicPr>
        <xdr:cNvPr id="7" name="image267.jpg">
          <a:extLst>
            <a:ext uri="{FF2B5EF4-FFF2-40B4-BE49-F238E27FC236}">
              <a16:creationId xmlns:a16="http://schemas.microsoft.com/office/drawing/2014/main" id="{00000000-0008-0000-3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47650"/>
    <xdr:pic>
      <xdr:nvPicPr>
        <xdr:cNvPr id="8" name="image279.jpg">
          <a:extLst>
            <a:ext uri="{FF2B5EF4-FFF2-40B4-BE49-F238E27FC236}">
              <a16:creationId xmlns:a16="http://schemas.microsoft.com/office/drawing/2014/main" id="{00000000-0008-0000-3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57175"/>
    <xdr:pic>
      <xdr:nvPicPr>
        <xdr:cNvPr id="9" name="image262.jpg">
          <a:extLst>
            <a:ext uri="{FF2B5EF4-FFF2-40B4-BE49-F238E27FC236}">
              <a16:creationId xmlns:a16="http://schemas.microsoft.com/office/drawing/2014/main" id="{00000000-0008-0000-3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57175"/>
    <xdr:pic>
      <xdr:nvPicPr>
        <xdr:cNvPr id="10" name="image273.jpg">
          <a:extLst>
            <a:ext uri="{FF2B5EF4-FFF2-40B4-BE49-F238E27FC236}">
              <a16:creationId xmlns:a16="http://schemas.microsoft.com/office/drawing/2014/main" id="{00000000-0008-0000-3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1" name="image213.jpg">
          <a:extLst>
            <a:ext uri="{FF2B5EF4-FFF2-40B4-BE49-F238E27FC236}">
              <a16:creationId xmlns:a16="http://schemas.microsoft.com/office/drawing/2014/main" id="{00000000-0008-0000-30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2" name="image193.jpg">
          <a:extLst>
            <a:ext uri="{FF2B5EF4-FFF2-40B4-BE49-F238E27FC236}">
              <a16:creationId xmlns:a16="http://schemas.microsoft.com/office/drawing/2014/main" id="{00000000-0008-0000-30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3" name="image199.jpg">
          <a:extLst>
            <a:ext uri="{FF2B5EF4-FFF2-40B4-BE49-F238E27FC236}">
              <a16:creationId xmlns:a16="http://schemas.microsoft.com/office/drawing/2014/main" id="{00000000-0008-0000-30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57175"/>
    <xdr:pic>
      <xdr:nvPicPr>
        <xdr:cNvPr id="14" name="image198.jpg">
          <a:extLst>
            <a:ext uri="{FF2B5EF4-FFF2-40B4-BE49-F238E27FC236}">
              <a16:creationId xmlns:a16="http://schemas.microsoft.com/office/drawing/2014/main" id="{00000000-0008-0000-30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57175"/>
    <xdr:pic>
      <xdr:nvPicPr>
        <xdr:cNvPr id="15" name="image200.jpg">
          <a:extLst>
            <a:ext uri="{FF2B5EF4-FFF2-40B4-BE49-F238E27FC236}">
              <a16:creationId xmlns:a16="http://schemas.microsoft.com/office/drawing/2014/main" id="{00000000-0008-0000-30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57175"/>
    <xdr:pic>
      <xdr:nvPicPr>
        <xdr:cNvPr id="16" name="image206.jpg">
          <a:extLst>
            <a:ext uri="{FF2B5EF4-FFF2-40B4-BE49-F238E27FC236}">
              <a16:creationId xmlns:a16="http://schemas.microsoft.com/office/drawing/2014/main" id="{00000000-0008-0000-30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17" name="image203.jpg">
          <a:extLst>
            <a:ext uri="{FF2B5EF4-FFF2-40B4-BE49-F238E27FC236}">
              <a16:creationId xmlns:a16="http://schemas.microsoft.com/office/drawing/2014/main" id="{00000000-0008-0000-30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18" name="image184.jpg">
          <a:extLst>
            <a:ext uri="{FF2B5EF4-FFF2-40B4-BE49-F238E27FC236}">
              <a16:creationId xmlns:a16="http://schemas.microsoft.com/office/drawing/2014/main" id="{00000000-0008-0000-30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57175"/>
    <xdr:pic>
      <xdr:nvPicPr>
        <xdr:cNvPr id="19" name="image190.jpg">
          <a:extLst>
            <a:ext uri="{FF2B5EF4-FFF2-40B4-BE49-F238E27FC236}">
              <a16:creationId xmlns:a16="http://schemas.microsoft.com/office/drawing/2014/main" id="{00000000-0008-0000-30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0" name="image188.jpg">
          <a:extLst>
            <a:ext uri="{FF2B5EF4-FFF2-40B4-BE49-F238E27FC236}">
              <a16:creationId xmlns:a16="http://schemas.microsoft.com/office/drawing/2014/main" id="{00000000-0008-0000-30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25</xdr:col>
      <xdr:colOff>0</xdr:colOff>
      <xdr:row>0</xdr:row>
      <xdr:rowOff>0</xdr:rowOff>
    </xdr:from>
    <xdr:ext cx="419100" cy="257175"/>
    <xdr:pic>
      <xdr:nvPicPr>
        <xdr:cNvPr id="21" name="image191.jpg">
          <a:extLst>
            <a:ext uri="{FF2B5EF4-FFF2-40B4-BE49-F238E27FC236}">
              <a16:creationId xmlns:a16="http://schemas.microsoft.com/office/drawing/2014/main" id="{00000000-0008-0000-30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26</xdr:col>
      <xdr:colOff>0</xdr:colOff>
      <xdr:row>0</xdr:row>
      <xdr:rowOff>0</xdr:rowOff>
    </xdr:from>
    <xdr:ext cx="419100" cy="257175"/>
    <xdr:pic>
      <xdr:nvPicPr>
        <xdr:cNvPr id="22" name="image191.jpg">
          <a:extLst>
            <a:ext uri="{FF2B5EF4-FFF2-40B4-BE49-F238E27FC236}">
              <a16:creationId xmlns:a16="http://schemas.microsoft.com/office/drawing/2014/main" id="{00000000-0008-0000-30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27</xdr:col>
      <xdr:colOff>0</xdr:colOff>
      <xdr:row>0</xdr:row>
      <xdr:rowOff>0</xdr:rowOff>
    </xdr:from>
    <xdr:ext cx="419100" cy="257175"/>
    <xdr:pic>
      <xdr:nvPicPr>
        <xdr:cNvPr id="23" name="image227.jpg">
          <a:extLst>
            <a:ext uri="{FF2B5EF4-FFF2-40B4-BE49-F238E27FC236}">
              <a16:creationId xmlns:a16="http://schemas.microsoft.com/office/drawing/2014/main" id="{00000000-0008-0000-3000-00001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0</xdr:row>
      <xdr:rowOff>0</xdr:rowOff>
    </xdr:from>
    <xdr:ext cx="419100" cy="257175"/>
    <xdr:pic>
      <xdr:nvPicPr>
        <xdr:cNvPr id="24" name="image232.jpg">
          <a:extLst>
            <a:ext uri="{FF2B5EF4-FFF2-40B4-BE49-F238E27FC236}">
              <a16:creationId xmlns:a16="http://schemas.microsoft.com/office/drawing/2014/main" id="{00000000-0008-0000-3000-000018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0</xdr:col>
      <xdr:colOff>0</xdr:colOff>
      <xdr:row>2</xdr:row>
      <xdr:rowOff>0</xdr:rowOff>
    </xdr:from>
    <xdr:ext cx="314325" cy="314325"/>
    <xdr:pic>
      <xdr:nvPicPr>
        <xdr:cNvPr id="25" name="image266.jpg">
          <a:extLst>
            <a:ext uri="{FF2B5EF4-FFF2-40B4-BE49-F238E27FC236}">
              <a16:creationId xmlns:a16="http://schemas.microsoft.com/office/drawing/2014/main" id="{00000000-0008-0000-30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0</xdr:col>
      <xdr:colOff>0</xdr:colOff>
      <xdr:row>3</xdr:row>
      <xdr:rowOff>0</xdr:rowOff>
    </xdr:from>
    <xdr:ext cx="314325" cy="314325"/>
    <xdr:pic>
      <xdr:nvPicPr>
        <xdr:cNvPr id="26" name="image287.jpg">
          <a:extLst>
            <a:ext uri="{FF2B5EF4-FFF2-40B4-BE49-F238E27FC236}">
              <a16:creationId xmlns:a16="http://schemas.microsoft.com/office/drawing/2014/main" id="{00000000-0008-0000-3000-00001A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0</xdr:col>
      <xdr:colOff>0</xdr:colOff>
      <xdr:row>4</xdr:row>
      <xdr:rowOff>0</xdr:rowOff>
    </xdr:from>
    <xdr:ext cx="314325" cy="314325"/>
    <xdr:pic>
      <xdr:nvPicPr>
        <xdr:cNvPr id="27" name="image302.jpg">
          <a:extLst>
            <a:ext uri="{FF2B5EF4-FFF2-40B4-BE49-F238E27FC236}">
              <a16:creationId xmlns:a16="http://schemas.microsoft.com/office/drawing/2014/main" id="{00000000-0008-0000-3000-00001B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0</xdr:col>
      <xdr:colOff>0</xdr:colOff>
      <xdr:row>5</xdr:row>
      <xdr:rowOff>0</xdr:rowOff>
    </xdr:from>
    <xdr:ext cx="314325" cy="314325"/>
    <xdr:pic>
      <xdr:nvPicPr>
        <xdr:cNvPr id="28" name="image276.jpg">
          <a:extLst>
            <a:ext uri="{FF2B5EF4-FFF2-40B4-BE49-F238E27FC236}">
              <a16:creationId xmlns:a16="http://schemas.microsoft.com/office/drawing/2014/main" id="{00000000-0008-0000-3000-00001C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0</xdr:col>
      <xdr:colOff>0</xdr:colOff>
      <xdr:row>6</xdr:row>
      <xdr:rowOff>0</xdr:rowOff>
    </xdr:from>
    <xdr:ext cx="314325" cy="314325"/>
    <xdr:pic>
      <xdr:nvPicPr>
        <xdr:cNvPr id="29" name="image268.jpg">
          <a:extLst>
            <a:ext uri="{FF2B5EF4-FFF2-40B4-BE49-F238E27FC236}">
              <a16:creationId xmlns:a16="http://schemas.microsoft.com/office/drawing/2014/main" id="{00000000-0008-0000-3000-00001D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0</xdr:col>
      <xdr:colOff>0</xdr:colOff>
      <xdr:row>7</xdr:row>
      <xdr:rowOff>0</xdr:rowOff>
    </xdr:from>
    <xdr:ext cx="314325" cy="314325"/>
    <xdr:pic>
      <xdr:nvPicPr>
        <xdr:cNvPr id="30" name="image275.jpg">
          <a:extLst>
            <a:ext uri="{FF2B5EF4-FFF2-40B4-BE49-F238E27FC236}">
              <a16:creationId xmlns:a16="http://schemas.microsoft.com/office/drawing/2014/main" id="{00000000-0008-0000-3000-00001E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0</xdr:col>
      <xdr:colOff>0</xdr:colOff>
      <xdr:row>8</xdr:row>
      <xdr:rowOff>0</xdr:rowOff>
    </xdr:from>
    <xdr:ext cx="314325" cy="314325"/>
    <xdr:pic>
      <xdr:nvPicPr>
        <xdr:cNvPr id="31" name="image272.jpg">
          <a:extLst>
            <a:ext uri="{FF2B5EF4-FFF2-40B4-BE49-F238E27FC236}">
              <a16:creationId xmlns:a16="http://schemas.microsoft.com/office/drawing/2014/main" id="{00000000-0008-0000-3000-00001F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0</xdr:col>
      <xdr:colOff>0</xdr:colOff>
      <xdr:row>9</xdr:row>
      <xdr:rowOff>0</xdr:rowOff>
    </xdr:from>
    <xdr:ext cx="314325" cy="314325"/>
    <xdr:pic>
      <xdr:nvPicPr>
        <xdr:cNvPr id="32" name="image278.jpg">
          <a:extLst>
            <a:ext uri="{FF2B5EF4-FFF2-40B4-BE49-F238E27FC236}">
              <a16:creationId xmlns:a16="http://schemas.microsoft.com/office/drawing/2014/main" id="{00000000-0008-0000-3000-000020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0</xdr:col>
      <xdr:colOff>0</xdr:colOff>
      <xdr:row>10</xdr:row>
      <xdr:rowOff>0</xdr:rowOff>
    </xdr:from>
    <xdr:ext cx="314325" cy="314325"/>
    <xdr:pic>
      <xdr:nvPicPr>
        <xdr:cNvPr id="33" name="image299.jpg">
          <a:extLst>
            <a:ext uri="{FF2B5EF4-FFF2-40B4-BE49-F238E27FC236}">
              <a16:creationId xmlns:a16="http://schemas.microsoft.com/office/drawing/2014/main" id="{00000000-0008-0000-3000-000021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0</xdr:col>
      <xdr:colOff>0</xdr:colOff>
      <xdr:row>11</xdr:row>
      <xdr:rowOff>0</xdr:rowOff>
    </xdr:from>
    <xdr:ext cx="314325" cy="314325"/>
    <xdr:pic>
      <xdr:nvPicPr>
        <xdr:cNvPr id="34" name="image286.jpg">
          <a:extLst>
            <a:ext uri="{FF2B5EF4-FFF2-40B4-BE49-F238E27FC236}">
              <a16:creationId xmlns:a16="http://schemas.microsoft.com/office/drawing/2014/main" id="{00000000-0008-0000-3000-000022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0</xdr:col>
      <xdr:colOff>0</xdr:colOff>
      <xdr:row>12</xdr:row>
      <xdr:rowOff>0</xdr:rowOff>
    </xdr:from>
    <xdr:ext cx="314325" cy="314325"/>
    <xdr:pic>
      <xdr:nvPicPr>
        <xdr:cNvPr id="35" name="image284.jpg">
          <a:extLst>
            <a:ext uri="{FF2B5EF4-FFF2-40B4-BE49-F238E27FC236}">
              <a16:creationId xmlns:a16="http://schemas.microsoft.com/office/drawing/2014/main" id="{00000000-0008-0000-3000-000023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0</xdr:col>
      <xdr:colOff>0</xdr:colOff>
      <xdr:row>13</xdr:row>
      <xdr:rowOff>0</xdr:rowOff>
    </xdr:from>
    <xdr:ext cx="314325" cy="314325"/>
    <xdr:pic>
      <xdr:nvPicPr>
        <xdr:cNvPr id="36" name="image282.jpg">
          <a:extLst>
            <a:ext uri="{FF2B5EF4-FFF2-40B4-BE49-F238E27FC236}">
              <a16:creationId xmlns:a16="http://schemas.microsoft.com/office/drawing/2014/main" id="{00000000-0008-0000-3000-000024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0</xdr:col>
      <xdr:colOff>0</xdr:colOff>
      <xdr:row>14</xdr:row>
      <xdr:rowOff>0</xdr:rowOff>
    </xdr:from>
    <xdr:ext cx="314325" cy="314325"/>
    <xdr:pic>
      <xdr:nvPicPr>
        <xdr:cNvPr id="37" name="image295.jpg">
          <a:extLst>
            <a:ext uri="{FF2B5EF4-FFF2-40B4-BE49-F238E27FC236}">
              <a16:creationId xmlns:a16="http://schemas.microsoft.com/office/drawing/2014/main" id="{00000000-0008-0000-3000-000025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0</xdr:col>
      <xdr:colOff>0</xdr:colOff>
      <xdr:row>15</xdr:row>
      <xdr:rowOff>0</xdr:rowOff>
    </xdr:from>
    <xdr:ext cx="314325" cy="314325"/>
    <xdr:pic>
      <xdr:nvPicPr>
        <xdr:cNvPr id="38" name="image296.jpg">
          <a:extLst>
            <a:ext uri="{FF2B5EF4-FFF2-40B4-BE49-F238E27FC236}">
              <a16:creationId xmlns:a16="http://schemas.microsoft.com/office/drawing/2014/main" id="{00000000-0008-0000-3000-000026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0</xdr:col>
      <xdr:colOff>0</xdr:colOff>
      <xdr:row>16</xdr:row>
      <xdr:rowOff>0</xdr:rowOff>
    </xdr:from>
    <xdr:ext cx="314325" cy="314325"/>
    <xdr:pic>
      <xdr:nvPicPr>
        <xdr:cNvPr id="39" name="image280.jpg">
          <a:extLst>
            <a:ext uri="{FF2B5EF4-FFF2-40B4-BE49-F238E27FC236}">
              <a16:creationId xmlns:a16="http://schemas.microsoft.com/office/drawing/2014/main" id="{00000000-0008-0000-3000-000027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0</xdr:col>
      <xdr:colOff>0</xdr:colOff>
      <xdr:row>17</xdr:row>
      <xdr:rowOff>0</xdr:rowOff>
    </xdr:from>
    <xdr:ext cx="314325" cy="314325"/>
    <xdr:pic>
      <xdr:nvPicPr>
        <xdr:cNvPr id="40" name="image291.jpg">
          <a:extLst>
            <a:ext uri="{FF2B5EF4-FFF2-40B4-BE49-F238E27FC236}">
              <a16:creationId xmlns:a16="http://schemas.microsoft.com/office/drawing/2014/main" id="{00000000-0008-0000-3000-000028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0</xdr:col>
      <xdr:colOff>0</xdr:colOff>
      <xdr:row>18</xdr:row>
      <xdr:rowOff>0</xdr:rowOff>
    </xdr:from>
    <xdr:ext cx="314325" cy="314325"/>
    <xdr:pic>
      <xdr:nvPicPr>
        <xdr:cNvPr id="41" name="image301.jpg">
          <a:extLst>
            <a:ext uri="{FF2B5EF4-FFF2-40B4-BE49-F238E27FC236}">
              <a16:creationId xmlns:a16="http://schemas.microsoft.com/office/drawing/2014/main" id="{00000000-0008-0000-3000-000029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0</xdr:col>
      <xdr:colOff>0</xdr:colOff>
      <xdr:row>19</xdr:row>
      <xdr:rowOff>0</xdr:rowOff>
    </xdr:from>
    <xdr:ext cx="314325" cy="314325"/>
    <xdr:pic>
      <xdr:nvPicPr>
        <xdr:cNvPr id="42" name="image310.jpg">
          <a:extLst>
            <a:ext uri="{FF2B5EF4-FFF2-40B4-BE49-F238E27FC236}">
              <a16:creationId xmlns:a16="http://schemas.microsoft.com/office/drawing/2014/main" id="{00000000-0008-0000-3000-00002A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0</xdr:col>
      <xdr:colOff>0</xdr:colOff>
      <xdr:row>20</xdr:row>
      <xdr:rowOff>0</xdr:rowOff>
    </xdr:from>
    <xdr:ext cx="314325" cy="314325"/>
    <xdr:pic>
      <xdr:nvPicPr>
        <xdr:cNvPr id="43" name="image303.jpg">
          <a:extLst>
            <a:ext uri="{FF2B5EF4-FFF2-40B4-BE49-F238E27FC236}">
              <a16:creationId xmlns:a16="http://schemas.microsoft.com/office/drawing/2014/main" id="{00000000-0008-0000-3000-00002B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0</xdr:col>
      <xdr:colOff>0</xdr:colOff>
      <xdr:row>21</xdr:row>
      <xdr:rowOff>0</xdr:rowOff>
    </xdr:from>
    <xdr:ext cx="314325" cy="314325"/>
    <xdr:pic>
      <xdr:nvPicPr>
        <xdr:cNvPr id="44" name="image288.jpg">
          <a:extLst>
            <a:ext uri="{FF2B5EF4-FFF2-40B4-BE49-F238E27FC236}">
              <a16:creationId xmlns:a16="http://schemas.microsoft.com/office/drawing/2014/main" id="{00000000-0008-0000-3000-00002C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0</xdr:col>
      <xdr:colOff>0</xdr:colOff>
      <xdr:row>22</xdr:row>
      <xdr:rowOff>0</xdr:rowOff>
    </xdr:from>
    <xdr:ext cx="314325" cy="314325"/>
    <xdr:pic>
      <xdr:nvPicPr>
        <xdr:cNvPr id="45" name="image285.jpg">
          <a:extLst>
            <a:ext uri="{FF2B5EF4-FFF2-40B4-BE49-F238E27FC236}">
              <a16:creationId xmlns:a16="http://schemas.microsoft.com/office/drawing/2014/main" id="{00000000-0008-0000-3000-00002D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0</xdr:col>
      <xdr:colOff>0</xdr:colOff>
      <xdr:row>23</xdr:row>
      <xdr:rowOff>0</xdr:rowOff>
    </xdr:from>
    <xdr:ext cx="314325" cy="314325"/>
    <xdr:pic>
      <xdr:nvPicPr>
        <xdr:cNvPr id="46" name="image290.jpg">
          <a:extLst>
            <a:ext uri="{FF2B5EF4-FFF2-40B4-BE49-F238E27FC236}">
              <a16:creationId xmlns:a16="http://schemas.microsoft.com/office/drawing/2014/main" id="{00000000-0008-0000-3000-00002E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0</xdr:col>
      <xdr:colOff>0</xdr:colOff>
      <xdr:row>24</xdr:row>
      <xdr:rowOff>0</xdr:rowOff>
    </xdr:from>
    <xdr:ext cx="314325" cy="314325"/>
    <xdr:pic>
      <xdr:nvPicPr>
        <xdr:cNvPr id="47" name="image283.jpg">
          <a:extLst>
            <a:ext uri="{FF2B5EF4-FFF2-40B4-BE49-F238E27FC236}">
              <a16:creationId xmlns:a16="http://schemas.microsoft.com/office/drawing/2014/main" id="{00000000-0008-0000-3000-00002F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0</xdr:col>
      <xdr:colOff>0</xdr:colOff>
      <xdr:row>25</xdr:row>
      <xdr:rowOff>0</xdr:rowOff>
    </xdr:from>
    <xdr:ext cx="314325" cy="314325"/>
    <xdr:pic>
      <xdr:nvPicPr>
        <xdr:cNvPr id="48" name="image298.jpg">
          <a:extLst>
            <a:ext uri="{FF2B5EF4-FFF2-40B4-BE49-F238E27FC236}">
              <a16:creationId xmlns:a16="http://schemas.microsoft.com/office/drawing/2014/main" id="{00000000-0008-0000-3000-000030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0</xdr:col>
      <xdr:colOff>0</xdr:colOff>
      <xdr:row>26</xdr:row>
      <xdr:rowOff>0</xdr:rowOff>
    </xdr:from>
    <xdr:ext cx="314325" cy="314325"/>
    <xdr:pic>
      <xdr:nvPicPr>
        <xdr:cNvPr id="49" name="image306.jpg">
          <a:extLst>
            <a:ext uri="{FF2B5EF4-FFF2-40B4-BE49-F238E27FC236}">
              <a16:creationId xmlns:a16="http://schemas.microsoft.com/office/drawing/2014/main" id="{00000000-0008-0000-3000-000031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0</xdr:col>
      <xdr:colOff>0</xdr:colOff>
      <xdr:row>27</xdr:row>
      <xdr:rowOff>0</xdr:rowOff>
    </xdr:from>
    <xdr:ext cx="314325" cy="314325"/>
    <xdr:pic>
      <xdr:nvPicPr>
        <xdr:cNvPr id="50" name="image300.jpg">
          <a:extLst>
            <a:ext uri="{FF2B5EF4-FFF2-40B4-BE49-F238E27FC236}">
              <a16:creationId xmlns:a16="http://schemas.microsoft.com/office/drawing/2014/main" id="{00000000-0008-0000-3000-000032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0</xdr:col>
      <xdr:colOff>0</xdr:colOff>
      <xdr:row>28</xdr:row>
      <xdr:rowOff>0</xdr:rowOff>
    </xdr:from>
    <xdr:ext cx="314325" cy="314325"/>
    <xdr:pic>
      <xdr:nvPicPr>
        <xdr:cNvPr id="51" name="image292.jpg">
          <a:extLst>
            <a:ext uri="{FF2B5EF4-FFF2-40B4-BE49-F238E27FC236}">
              <a16:creationId xmlns:a16="http://schemas.microsoft.com/office/drawing/2014/main" id="{00000000-0008-0000-3000-000033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0</xdr:col>
      <xdr:colOff>0</xdr:colOff>
      <xdr:row>29</xdr:row>
      <xdr:rowOff>0</xdr:rowOff>
    </xdr:from>
    <xdr:ext cx="314325" cy="314325"/>
    <xdr:pic>
      <xdr:nvPicPr>
        <xdr:cNvPr id="52" name="image307.jpg">
          <a:extLst>
            <a:ext uri="{FF2B5EF4-FFF2-40B4-BE49-F238E27FC236}">
              <a16:creationId xmlns:a16="http://schemas.microsoft.com/office/drawing/2014/main" id="{00000000-0008-0000-3000-000034000000}"/>
            </a:ext>
          </a:extLst>
        </xdr:cNvPr>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0</xdr:col>
      <xdr:colOff>0</xdr:colOff>
      <xdr:row>30</xdr:row>
      <xdr:rowOff>0</xdr:rowOff>
    </xdr:from>
    <xdr:ext cx="314325" cy="314325"/>
    <xdr:pic>
      <xdr:nvPicPr>
        <xdr:cNvPr id="53" name="image311.jpg">
          <a:extLst>
            <a:ext uri="{FF2B5EF4-FFF2-40B4-BE49-F238E27FC236}">
              <a16:creationId xmlns:a16="http://schemas.microsoft.com/office/drawing/2014/main" id="{00000000-0008-0000-3000-000035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0</xdr:col>
      <xdr:colOff>0</xdr:colOff>
      <xdr:row>31</xdr:row>
      <xdr:rowOff>0</xdr:rowOff>
    </xdr:from>
    <xdr:ext cx="314325" cy="314325"/>
    <xdr:pic>
      <xdr:nvPicPr>
        <xdr:cNvPr id="54" name="image304.jpg">
          <a:extLst>
            <a:ext uri="{FF2B5EF4-FFF2-40B4-BE49-F238E27FC236}">
              <a16:creationId xmlns:a16="http://schemas.microsoft.com/office/drawing/2014/main" id="{00000000-0008-0000-3000-000036000000}"/>
            </a:ext>
          </a:extLst>
        </xdr:cNvPr>
        <xdr:cNvPicPr preferRelativeResize="0"/>
      </xdr:nvPicPr>
      <xdr:blipFill>
        <a:blip xmlns:r="http://schemas.openxmlformats.org/officeDocument/2006/relationships" r:embed="rId51" cstate="print"/>
        <a:stretch>
          <a:fillRect/>
        </a:stretch>
      </xdr:blipFill>
      <xdr:spPr>
        <a:prstGeom prst="rect">
          <a:avLst/>
        </a:prstGeom>
        <a:noFill/>
      </xdr:spPr>
    </xdr:pic>
    <xdr:clientData fLocksWithSheet="0"/>
  </xdr:oneCellAnchor>
  <xdr:oneCellAnchor>
    <xdr:from>
      <xdr:col>0</xdr:col>
      <xdr:colOff>0</xdr:colOff>
      <xdr:row>32</xdr:row>
      <xdr:rowOff>0</xdr:rowOff>
    </xdr:from>
    <xdr:ext cx="314325" cy="314325"/>
    <xdr:pic>
      <xdr:nvPicPr>
        <xdr:cNvPr id="55" name="image308.jpg">
          <a:extLst>
            <a:ext uri="{FF2B5EF4-FFF2-40B4-BE49-F238E27FC236}">
              <a16:creationId xmlns:a16="http://schemas.microsoft.com/office/drawing/2014/main" id="{00000000-0008-0000-3000-000037000000}"/>
            </a:ext>
          </a:extLst>
        </xdr:cNvPr>
        <xdr:cNvPicPr preferRelativeResize="0"/>
      </xdr:nvPicPr>
      <xdr:blipFill>
        <a:blip xmlns:r="http://schemas.openxmlformats.org/officeDocument/2006/relationships" r:embed="rId52" cstate="print"/>
        <a:stretch>
          <a:fillRect/>
        </a:stretch>
      </xdr:blipFill>
      <xdr:spPr>
        <a:prstGeom prst="rect">
          <a:avLst/>
        </a:prstGeom>
        <a:noFill/>
      </xdr:spPr>
    </xdr:pic>
    <xdr:clientData fLocksWithSheet="0"/>
  </xdr:oneCellAnchor>
  <xdr:oneCellAnchor>
    <xdr:from>
      <xdr:col>0</xdr:col>
      <xdr:colOff>0</xdr:colOff>
      <xdr:row>33</xdr:row>
      <xdr:rowOff>0</xdr:rowOff>
    </xdr:from>
    <xdr:ext cx="314325" cy="314325"/>
    <xdr:pic>
      <xdr:nvPicPr>
        <xdr:cNvPr id="56" name="image315.jpg">
          <a:extLst>
            <a:ext uri="{FF2B5EF4-FFF2-40B4-BE49-F238E27FC236}">
              <a16:creationId xmlns:a16="http://schemas.microsoft.com/office/drawing/2014/main" id="{00000000-0008-0000-3000-000038000000}"/>
            </a:ext>
          </a:extLst>
        </xdr:cNvPr>
        <xdr:cNvPicPr preferRelativeResize="0"/>
      </xdr:nvPicPr>
      <xdr:blipFill>
        <a:blip xmlns:r="http://schemas.openxmlformats.org/officeDocument/2006/relationships" r:embed="rId53" cstate="print"/>
        <a:stretch>
          <a:fillRect/>
        </a:stretch>
      </xdr:blipFill>
      <xdr:spPr>
        <a:prstGeom prst="rect">
          <a:avLst/>
        </a:prstGeom>
        <a:noFill/>
      </xdr:spPr>
    </xdr:pic>
    <xdr:clientData fLocksWithSheet="0"/>
  </xdr:oneCellAnchor>
  <xdr:oneCellAnchor>
    <xdr:from>
      <xdr:col>0</xdr:col>
      <xdr:colOff>0</xdr:colOff>
      <xdr:row>34</xdr:row>
      <xdr:rowOff>0</xdr:rowOff>
    </xdr:from>
    <xdr:ext cx="314325" cy="314325"/>
    <xdr:pic>
      <xdr:nvPicPr>
        <xdr:cNvPr id="57" name="image294.jpg">
          <a:extLst>
            <a:ext uri="{FF2B5EF4-FFF2-40B4-BE49-F238E27FC236}">
              <a16:creationId xmlns:a16="http://schemas.microsoft.com/office/drawing/2014/main" id="{00000000-0008-0000-3000-000039000000}"/>
            </a:ext>
          </a:extLst>
        </xdr:cNvPr>
        <xdr:cNvPicPr preferRelativeResize="0"/>
      </xdr:nvPicPr>
      <xdr:blipFill>
        <a:blip xmlns:r="http://schemas.openxmlformats.org/officeDocument/2006/relationships" r:embed="rId54" cstate="print"/>
        <a:stretch>
          <a:fillRect/>
        </a:stretch>
      </xdr:blipFill>
      <xdr:spPr>
        <a:prstGeom prst="rect">
          <a:avLst/>
        </a:prstGeom>
        <a:noFill/>
      </xdr:spPr>
    </xdr:pic>
    <xdr:clientData fLocksWithSheet="0"/>
  </xdr:oneCellAnchor>
  <xdr:oneCellAnchor>
    <xdr:from>
      <xdr:col>0</xdr:col>
      <xdr:colOff>0</xdr:colOff>
      <xdr:row>35</xdr:row>
      <xdr:rowOff>0</xdr:rowOff>
    </xdr:from>
    <xdr:ext cx="314325" cy="314325"/>
    <xdr:pic>
      <xdr:nvPicPr>
        <xdr:cNvPr id="58" name="image313.jpg">
          <a:extLst>
            <a:ext uri="{FF2B5EF4-FFF2-40B4-BE49-F238E27FC236}">
              <a16:creationId xmlns:a16="http://schemas.microsoft.com/office/drawing/2014/main" id="{00000000-0008-0000-3000-00003A000000}"/>
            </a:ext>
          </a:extLst>
        </xdr:cNvPr>
        <xdr:cNvPicPr preferRelativeResize="0"/>
      </xdr:nvPicPr>
      <xdr:blipFill>
        <a:blip xmlns:r="http://schemas.openxmlformats.org/officeDocument/2006/relationships" r:embed="rId55" cstate="print"/>
        <a:stretch>
          <a:fillRect/>
        </a:stretch>
      </xdr:blipFill>
      <xdr:spPr>
        <a:prstGeom prst="rect">
          <a:avLst/>
        </a:prstGeom>
        <a:noFill/>
      </xdr:spPr>
    </xdr:pic>
    <xdr:clientData fLocksWithSheet="0"/>
  </xdr:oneCellAnchor>
  <xdr:oneCellAnchor>
    <xdr:from>
      <xdr:col>0</xdr:col>
      <xdr:colOff>0</xdr:colOff>
      <xdr:row>36</xdr:row>
      <xdr:rowOff>0</xdr:rowOff>
    </xdr:from>
    <xdr:ext cx="314325" cy="314325"/>
    <xdr:pic>
      <xdr:nvPicPr>
        <xdr:cNvPr id="59" name="image314.jpg">
          <a:extLst>
            <a:ext uri="{FF2B5EF4-FFF2-40B4-BE49-F238E27FC236}">
              <a16:creationId xmlns:a16="http://schemas.microsoft.com/office/drawing/2014/main" id="{00000000-0008-0000-3000-00003B000000}"/>
            </a:ext>
          </a:extLst>
        </xdr:cNvPr>
        <xdr:cNvPicPr preferRelativeResize="0"/>
      </xdr:nvPicPr>
      <xdr:blipFill>
        <a:blip xmlns:r="http://schemas.openxmlformats.org/officeDocument/2006/relationships" r:embed="rId56" cstate="print"/>
        <a:stretch>
          <a:fillRect/>
        </a:stretch>
      </xdr:blipFill>
      <xdr:spPr>
        <a:prstGeom prst="rect">
          <a:avLst/>
        </a:prstGeom>
        <a:noFill/>
      </xdr:spPr>
    </xdr:pic>
    <xdr:clientData fLocksWithSheet="0"/>
  </xdr:oneCellAnchor>
  <xdr:oneCellAnchor>
    <xdr:from>
      <xdr:col>0</xdr:col>
      <xdr:colOff>0</xdr:colOff>
      <xdr:row>37</xdr:row>
      <xdr:rowOff>0</xdr:rowOff>
    </xdr:from>
    <xdr:ext cx="314325" cy="314325"/>
    <xdr:pic>
      <xdr:nvPicPr>
        <xdr:cNvPr id="60" name="image309.jpg">
          <a:extLst>
            <a:ext uri="{FF2B5EF4-FFF2-40B4-BE49-F238E27FC236}">
              <a16:creationId xmlns:a16="http://schemas.microsoft.com/office/drawing/2014/main" id="{00000000-0008-0000-3000-00003C000000}"/>
            </a:ext>
          </a:extLst>
        </xdr:cNvPr>
        <xdr:cNvPicPr preferRelativeResize="0"/>
      </xdr:nvPicPr>
      <xdr:blipFill>
        <a:blip xmlns:r="http://schemas.openxmlformats.org/officeDocument/2006/relationships" r:embed="rId57" cstate="print"/>
        <a:stretch>
          <a:fillRect/>
        </a:stretch>
      </xdr:blipFill>
      <xdr:spPr>
        <a:prstGeom prst="rect">
          <a:avLst/>
        </a:prstGeom>
        <a:noFill/>
      </xdr:spPr>
    </xdr:pic>
    <xdr:clientData fLocksWithSheet="0"/>
  </xdr:oneCellAnchor>
  <xdr:oneCellAnchor>
    <xdr:from>
      <xdr:col>0</xdr:col>
      <xdr:colOff>0</xdr:colOff>
      <xdr:row>38</xdr:row>
      <xdr:rowOff>0</xdr:rowOff>
    </xdr:from>
    <xdr:ext cx="314325" cy="314325"/>
    <xdr:pic>
      <xdr:nvPicPr>
        <xdr:cNvPr id="61" name="image318.jpg">
          <a:extLst>
            <a:ext uri="{FF2B5EF4-FFF2-40B4-BE49-F238E27FC236}">
              <a16:creationId xmlns:a16="http://schemas.microsoft.com/office/drawing/2014/main" id="{00000000-0008-0000-3000-00003D000000}"/>
            </a:ext>
          </a:extLst>
        </xdr:cNvPr>
        <xdr:cNvPicPr preferRelativeResize="0"/>
      </xdr:nvPicPr>
      <xdr:blipFill>
        <a:blip xmlns:r="http://schemas.openxmlformats.org/officeDocument/2006/relationships" r:embed="rId58" cstate="print"/>
        <a:stretch>
          <a:fillRect/>
        </a:stretch>
      </xdr:blipFill>
      <xdr:spPr>
        <a:prstGeom prst="rect">
          <a:avLst/>
        </a:prstGeom>
        <a:noFill/>
      </xdr:spPr>
    </xdr:pic>
    <xdr:clientData fLocksWithSheet="0"/>
  </xdr:oneCellAnchor>
  <xdr:oneCellAnchor>
    <xdr:from>
      <xdr:col>0</xdr:col>
      <xdr:colOff>0</xdr:colOff>
      <xdr:row>39</xdr:row>
      <xdr:rowOff>0</xdr:rowOff>
    </xdr:from>
    <xdr:ext cx="314325" cy="314325"/>
    <xdr:pic>
      <xdr:nvPicPr>
        <xdr:cNvPr id="62" name="image320.jpg">
          <a:extLst>
            <a:ext uri="{FF2B5EF4-FFF2-40B4-BE49-F238E27FC236}">
              <a16:creationId xmlns:a16="http://schemas.microsoft.com/office/drawing/2014/main" id="{00000000-0008-0000-3000-00003E000000}"/>
            </a:ext>
          </a:extLst>
        </xdr:cNvPr>
        <xdr:cNvPicPr preferRelativeResize="0"/>
      </xdr:nvPicPr>
      <xdr:blipFill>
        <a:blip xmlns:r="http://schemas.openxmlformats.org/officeDocument/2006/relationships" r:embed="rId59" cstate="print"/>
        <a:stretch>
          <a:fillRect/>
        </a:stretch>
      </xdr:blipFill>
      <xdr:spPr>
        <a:prstGeom prst="rect">
          <a:avLst/>
        </a:prstGeom>
        <a:noFill/>
      </xdr:spPr>
    </xdr:pic>
    <xdr:clientData fLocksWithSheet="0"/>
  </xdr:oneCellAnchor>
  <xdr:oneCellAnchor>
    <xdr:from>
      <xdr:col>0</xdr:col>
      <xdr:colOff>0</xdr:colOff>
      <xdr:row>40</xdr:row>
      <xdr:rowOff>0</xdr:rowOff>
    </xdr:from>
    <xdr:ext cx="314325" cy="314325"/>
    <xdr:pic>
      <xdr:nvPicPr>
        <xdr:cNvPr id="63" name="image297.jpg">
          <a:extLst>
            <a:ext uri="{FF2B5EF4-FFF2-40B4-BE49-F238E27FC236}">
              <a16:creationId xmlns:a16="http://schemas.microsoft.com/office/drawing/2014/main" id="{00000000-0008-0000-3000-00003F000000}"/>
            </a:ext>
          </a:extLst>
        </xdr:cNvPr>
        <xdr:cNvPicPr preferRelativeResize="0"/>
      </xdr:nvPicPr>
      <xdr:blipFill>
        <a:blip xmlns:r="http://schemas.openxmlformats.org/officeDocument/2006/relationships" r:embed="rId60" cstate="print"/>
        <a:stretch>
          <a:fillRect/>
        </a:stretch>
      </xdr:blipFill>
      <xdr:spPr>
        <a:prstGeom prst="rect">
          <a:avLst/>
        </a:prstGeom>
        <a:noFill/>
      </xdr:spPr>
    </xdr:pic>
    <xdr:clientData fLocksWithSheet="0"/>
  </xdr:oneCellAnchor>
</xdr:wsDr>
</file>

<file path=xl/drawings/drawing46.xml><?xml version="1.0" encoding="utf-8"?>
<xdr:wsDr xmlns:xdr="http://schemas.openxmlformats.org/drawingml/2006/spreadsheetDrawing" xmlns:a="http://schemas.openxmlformats.org/drawingml/2006/main">
  <xdr:oneCellAnchor>
    <xdr:from>
      <xdr:col>2</xdr:col>
      <xdr:colOff>0</xdr:colOff>
      <xdr:row>0</xdr:row>
      <xdr:rowOff>0</xdr:rowOff>
    </xdr:from>
    <xdr:ext cx="419100" cy="257175"/>
    <xdr:pic>
      <xdr:nvPicPr>
        <xdr:cNvPr id="2" name="image194.jpg">
          <a:extLst>
            <a:ext uri="{FF2B5EF4-FFF2-40B4-BE49-F238E27FC236}">
              <a16:creationId xmlns:a16="http://schemas.microsoft.com/office/drawing/2014/main" id="{00000000-0008-0000-3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0</xdr:row>
      <xdr:rowOff>0</xdr:rowOff>
    </xdr:from>
    <xdr:ext cx="428625" cy="266700"/>
    <xdr:pic>
      <xdr:nvPicPr>
        <xdr:cNvPr id="3" name="image189.jpg">
          <a:extLst>
            <a:ext uri="{FF2B5EF4-FFF2-40B4-BE49-F238E27FC236}">
              <a16:creationId xmlns:a16="http://schemas.microsoft.com/office/drawing/2014/main" id="{00000000-0008-0000-3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4" name="image7.jpg">
          <a:extLst>
            <a:ext uri="{FF2B5EF4-FFF2-40B4-BE49-F238E27FC236}">
              <a16:creationId xmlns:a16="http://schemas.microsoft.com/office/drawing/2014/main" id="{00000000-0008-0000-3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57175"/>
    <xdr:pic>
      <xdr:nvPicPr>
        <xdr:cNvPr id="5" name="image220.jpg">
          <a:extLst>
            <a:ext uri="{FF2B5EF4-FFF2-40B4-BE49-F238E27FC236}">
              <a16:creationId xmlns:a16="http://schemas.microsoft.com/office/drawing/2014/main" id="{00000000-0008-0000-3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2</xdr:row>
      <xdr:rowOff>0</xdr:rowOff>
    </xdr:from>
    <xdr:ext cx="314325" cy="314325"/>
    <xdr:pic>
      <xdr:nvPicPr>
        <xdr:cNvPr id="6" name="image305.jpg">
          <a:extLst>
            <a:ext uri="{FF2B5EF4-FFF2-40B4-BE49-F238E27FC236}">
              <a16:creationId xmlns:a16="http://schemas.microsoft.com/office/drawing/2014/main" id="{00000000-0008-0000-3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3</xdr:row>
      <xdr:rowOff>0</xdr:rowOff>
    </xdr:from>
    <xdr:ext cx="314325" cy="314325"/>
    <xdr:pic>
      <xdr:nvPicPr>
        <xdr:cNvPr id="7" name="image319.jpg">
          <a:extLst>
            <a:ext uri="{FF2B5EF4-FFF2-40B4-BE49-F238E27FC236}">
              <a16:creationId xmlns:a16="http://schemas.microsoft.com/office/drawing/2014/main" id="{00000000-0008-0000-3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4</xdr:row>
      <xdr:rowOff>0</xdr:rowOff>
    </xdr:from>
    <xdr:ext cx="314325" cy="314325"/>
    <xdr:pic>
      <xdr:nvPicPr>
        <xdr:cNvPr id="8" name="image328.jpg">
          <a:extLst>
            <a:ext uri="{FF2B5EF4-FFF2-40B4-BE49-F238E27FC236}">
              <a16:creationId xmlns:a16="http://schemas.microsoft.com/office/drawing/2014/main" id="{00000000-0008-0000-3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5</xdr:row>
      <xdr:rowOff>0</xdr:rowOff>
    </xdr:from>
    <xdr:ext cx="314325" cy="314325"/>
    <xdr:pic>
      <xdr:nvPicPr>
        <xdr:cNvPr id="9" name="image312.jpg">
          <a:extLst>
            <a:ext uri="{FF2B5EF4-FFF2-40B4-BE49-F238E27FC236}">
              <a16:creationId xmlns:a16="http://schemas.microsoft.com/office/drawing/2014/main" id="{00000000-0008-0000-3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0</xdr:colOff>
      <xdr:row>6</xdr:row>
      <xdr:rowOff>0</xdr:rowOff>
    </xdr:from>
    <xdr:ext cx="314325" cy="314325"/>
    <xdr:pic>
      <xdr:nvPicPr>
        <xdr:cNvPr id="10" name="image323.jpg">
          <a:extLst>
            <a:ext uri="{FF2B5EF4-FFF2-40B4-BE49-F238E27FC236}">
              <a16:creationId xmlns:a16="http://schemas.microsoft.com/office/drawing/2014/main" id="{00000000-0008-0000-3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7</xdr:row>
      <xdr:rowOff>0</xdr:rowOff>
    </xdr:from>
    <xdr:ext cx="314325" cy="314325"/>
    <xdr:pic>
      <xdr:nvPicPr>
        <xdr:cNvPr id="11" name="image316.jpg">
          <a:extLst>
            <a:ext uri="{FF2B5EF4-FFF2-40B4-BE49-F238E27FC236}">
              <a16:creationId xmlns:a16="http://schemas.microsoft.com/office/drawing/2014/main" id="{00000000-0008-0000-3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8</xdr:row>
      <xdr:rowOff>0</xdr:rowOff>
    </xdr:from>
    <xdr:ext cx="314325" cy="314325"/>
    <xdr:pic>
      <xdr:nvPicPr>
        <xdr:cNvPr id="12" name="image331.jpg">
          <a:extLst>
            <a:ext uri="{FF2B5EF4-FFF2-40B4-BE49-F238E27FC236}">
              <a16:creationId xmlns:a16="http://schemas.microsoft.com/office/drawing/2014/main" id="{00000000-0008-0000-31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0</xdr:col>
      <xdr:colOff>0</xdr:colOff>
      <xdr:row>9</xdr:row>
      <xdr:rowOff>0</xdr:rowOff>
    </xdr:from>
    <xdr:ext cx="314325" cy="314325"/>
    <xdr:pic>
      <xdr:nvPicPr>
        <xdr:cNvPr id="13" name="image332.jpg">
          <a:extLst>
            <a:ext uri="{FF2B5EF4-FFF2-40B4-BE49-F238E27FC236}">
              <a16:creationId xmlns:a16="http://schemas.microsoft.com/office/drawing/2014/main" id="{00000000-0008-0000-31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0</xdr:col>
      <xdr:colOff>0</xdr:colOff>
      <xdr:row>10</xdr:row>
      <xdr:rowOff>0</xdr:rowOff>
    </xdr:from>
    <xdr:ext cx="314325" cy="314325"/>
    <xdr:pic>
      <xdr:nvPicPr>
        <xdr:cNvPr id="14" name="image322.jpg">
          <a:extLst>
            <a:ext uri="{FF2B5EF4-FFF2-40B4-BE49-F238E27FC236}">
              <a16:creationId xmlns:a16="http://schemas.microsoft.com/office/drawing/2014/main" id="{00000000-0008-0000-31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0</xdr:col>
      <xdr:colOff>0</xdr:colOff>
      <xdr:row>11</xdr:row>
      <xdr:rowOff>0</xdr:rowOff>
    </xdr:from>
    <xdr:ext cx="314325" cy="314325"/>
    <xdr:pic>
      <xdr:nvPicPr>
        <xdr:cNvPr id="15" name="image342.jpg">
          <a:extLst>
            <a:ext uri="{FF2B5EF4-FFF2-40B4-BE49-F238E27FC236}">
              <a16:creationId xmlns:a16="http://schemas.microsoft.com/office/drawing/2014/main" id="{00000000-0008-0000-31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0</xdr:col>
      <xdr:colOff>0</xdr:colOff>
      <xdr:row>12</xdr:row>
      <xdr:rowOff>0</xdr:rowOff>
    </xdr:from>
    <xdr:ext cx="314325" cy="314325"/>
    <xdr:pic>
      <xdr:nvPicPr>
        <xdr:cNvPr id="16" name="image325.jpg">
          <a:extLst>
            <a:ext uri="{FF2B5EF4-FFF2-40B4-BE49-F238E27FC236}">
              <a16:creationId xmlns:a16="http://schemas.microsoft.com/office/drawing/2014/main" id="{00000000-0008-0000-31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0</xdr:col>
      <xdr:colOff>0</xdr:colOff>
      <xdr:row>13</xdr:row>
      <xdr:rowOff>0</xdr:rowOff>
    </xdr:from>
    <xdr:ext cx="314325" cy="314325"/>
    <xdr:pic>
      <xdr:nvPicPr>
        <xdr:cNvPr id="17" name="image317.jpg">
          <a:extLst>
            <a:ext uri="{FF2B5EF4-FFF2-40B4-BE49-F238E27FC236}">
              <a16:creationId xmlns:a16="http://schemas.microsoft.com/office/drawing/2014/main" id="{00000000-0008-0000-31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0</xdr:col>
      <xdr:colOff>0</xdr:colOff>
      <xdr:row>14</xdr:row>
      <xdr:rowOff>0</xdr:rowOff>
    </xdr:from>
    <xdr:ext cx="314325" cy="314325"/>
    <xdr:pic>
      <xdr:nvPicPr>
        <xdr:cNvPr id="18" name="image321.jpg">
          <a:extLst>
            <a:ext uri="{FF2B5EF4-FFF2-40B4-BE49-F238E27FC236}">
              <a16:creationId xmlns:a16="http://schemas.microsoft.com/office/drawing/2014/main" id="{00000000-0008-0000-31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0</xdr:col>
      <xdr:colOff>0</xdr:colOff>
      <xdr:row>15</xdr:row>
      <xdr:rowOff>0</xdr:rowOff>
    </xdr:from>
    <xdr:ext cx="314325" cy="314325"/>
    <xdr:pic>
      <xdr:nvPicPr>
        <xdr:cNvPr id="19" name="image324.jpg">
          <a:extLst>
            <a:ext uri="{FF2B5EF4-FFF2-40B4-BE49-F238E27FC236}">
              <a16:creationId xmlns:a16="http://schemas.microsoft.com/office/drawing/2014/main" id="{00000000-0008-0000-31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0</xdr:col>
      <xdr:colOff>0</xdr:colOff>
      <xdr:row>16</xdr:row>
      <xdr:rowOff>0</xdr:rowOff>
    </xdr:from>
    <xdr:ext cx="314325" cy="314325"/>
    <xdr:pic>
      <xdr:nvPicPr>
        <xdr:cNvPr id="20" name="image329.jpg">
          <a:extLst>
            <a:ext uri="{FF2B5EF4-FFF2-40B4-BE49-F238E27FC236}">
              <a16:creationId xmlns:a16="http://schemas.microsoft.com/office/drawing/2014/main" id="{00000000-0008-0000-31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17</xdr:row>
      <xdr:rowOff>0</xdr:rowOff>
    </xdr:from>
    <xdr:ext cx="314325" cy="314325"/>
    <xdr:pic>
      <xdr:nvPicPr>
        <xdr:cNvPr id="21" name="image327.jpg">
          <a:extLst>
            <a:ext uri="{FF2B5EF4-FFF2-40B4-BE49-F238E27FC236}">
              <a16:creationId xmlns:a16="http://schemas.microsoft.com/office/drawing/2014/main" id="{00000000-0008-0000-31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0</xdr:col>
      <xdr:colOff>0</xdr:colOff>
      <xdr:row>18</xdr:row>
      <xdr:rowOff>0</xdr:rowOff>
    </xdr:from>
    <xdr:ext cx="314325" cy="314325"/>
    <xdr:pic>
      <xdr:nvPicPr>
        <xdr:cNvPr id="22" name="image333.jpg">
          <a:extLst>
            <a:ext uri="{FF2B5EF4-FFF2-40B4-BE49-F238E27FC236}">
              <a16:creationId xmlns:a16="http://schemas.microsoft.com/office/drawing/2014/main" id="{00000000-0008-0000-31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0</xdr:col>
      <xdr:colOff>0</xdr:colOff>
      <xdr:row>19</xdr:row>
      <xdr:rowOff>0</xdr:rowOff>
    </xdr:from>
    <xdr:ext cx="314325" cy="314325"/>
    <xdr:pic>
      <xdr:nvPicPr>
        <xdr:cNvPr id="23" name="image334.jpg">
          <a:extLst>
            <a:ext uri="{FF2B5EF4-FFF2-40B4-BE49-F238E27FC236}">
              <a16:creationId xmlns:a16="http://schemas.microsoft.com/office/drawing/2014/main" id="{00000000-0008-0000-31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0</xdr:col>
      <xdr:colOff>0</xdr:colOff>
      <xdr:row>20</xdr:row>
      <xdr:rowOff>0</xdr:rowOff>
    </xdr:from>
    <xdr:ext cx="314325" cy="314325"/>
    <xdr:pic>
      <xdr:nvPicPr>
        <xdr:cNvPr id="24" name="image330.jpg">
          <a:extLst>
            <a:ext uri="{FF2B5EF4-FFF2-40B4-BE49-F238E27FC236}">
              <a16:creationId xmlns:a16="http://schemas.microsoft.com/office/drawing/2014/main" id="{00000000-0008-0000-31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0</xdr:col>
      <xdr:colOff>0</xdr:colOff>
      <xdr:row>21</xdr:row>
      <xdr:rowOff>0</xdr:rowOff>
    </xdr:from>
    <xdr:ext cx="314325" cy="314325"/>
    <xdr:pic>
      <xdr:nvPicPr>
        <xdr:cNvPr id="25" name="image340.jpg">
          <a:extLst>
            <a:ext uri="{FF2B5EF4-FFF2-40B4-BE49-F238E27FC236}">
              <a16:creationId xmlns:a16="http://schemas.microsoft.com/office/drawing/2014/main" id="{00000000-0008-0000-31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0</xdr:col>
      <xdr:colOff>0</xdr:colOff>
      <xdr:row>22</xdr:row>
      <xdr:rowOff>0</xdr:rowOff>
    </xdr:from>
    <xdr:ext cx="314325" cy="314325"/>
    <xdr:pic>
      <xdr:nvPicPr>
        <xdr:cNvPr id="26" name="image336.jpg">
          <a:extLst>
            <a:ext uri="{FF2B5EF4-FFF2-40B4-BE49-F238E27FC236}">
              <a16:creationId xmlns:a16="http://schemas.microsoft.com/office/drawing/2014/main" id="{00000000-0008-0000-31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0</xdr:col>
      <xdr:colOff>0</xdr:colOff>
      <xdr:row>23</xdr:row>
      <xdr:rowOff>0</xdr:rowOff>
    </xdr:from>
    <xdr:ext cx="314325" cy="314325"/>
    <xdr:pic>
      <xdr:nvPicPr>
        <xdr:cNvPr id="27" name="image338.jpg">
          <a:extLst>
            <a:ext uri="{FF2B5EF4-FFF2-40B4-BE49-F238E27FC236}">
              <a16:creationId xmlns:a16="http://schemas.microsoft.com/office/drawing/2014/main" id="{00000000-0008-0000-31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0</xdr:col>
      <xdr:colOff>0</xdr:colOff>
      <xdr:row>24</xdr:row>
      <xdr:rowOff>0</xdr:rowOff>
    </xdr:from>
    <xdr:ext cx="314325" cy="314325"/>
    <xdr:pic>
      <xdr:nvPicPr>
        <xdr:cNvPr id="28" name="image337.jpg">
          <a:extLst>
            <a:ext uri="{FF2B5EF4-FFF2-40B4-BE49-F238E27FC236}">
              <a16:creationId xmlns:a16="http://schemas.microsoft.com/office/drawing/2014/main" id="{00000000-0008-0000-31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0</xdr:col>
      <xdr:colOff>0</xdr:colOff>
      <xdr:row>25</xdr:row>
      <xdr:rowOff>0</xdr:rowOff>
    </xdr:from>
    <xdr:ext cx="314325" cy="314325"/>
    <xdr:pic>
      <xdr:nvPicPr>
        <xdr:cNvPr id="29" name="image343.jpg">
          <a:extLst>
            <a:ext uri="{FF2B5EF4-FFF2-40B4-BE49-F238E27FC236}">
              <a16:creationId xmlns:a16="http://schemas.microsoft.com/office/drawing/2014/main" id="{00000000-0008-0000-31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0</xdr:col>
      <xdr:colOff>0</xdr:colOff>
      <xdr:row>26</xdr:row>
      <xdr:rowOff>0</xdr:rowOff>
    </xdr:from>
    <xdr:ext cx="314325" cy="314325"/>
    <xdr:pic>
      <xdr:nvPicPr>
        <xdr:cNvPr id="30" name="image346.jpg">
          <a:extLst>
            <a:ext uri="{FF2B5EF4-FFF2-40B4-BE49-F238E27FC236}">
              <a16:creationId xmlns:a16="http://schemas.microsoft.com/office/drawing/2014/main" id="{00000000-0008-0000-31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0</xdr:col>
      <xdr:colOff>0</xdr:colOff>
      <xdr:row>27</xdr:row>
      <xdr:rowOff>0</xdr:rowOff>
    </xdr:from>
    <xdr:ext cx="314325" cy="314325"/>
    <xdr:pic>
      <xdr:nvPicPr>
        <xdr:cNvPr id="31" name="image335.jpg">
          <a:extLst>
            <a:ext uri="{FF2B5EF4-FFF2-40B4-BE49-F238E27FC236}">
              <a16:creationId xmlns:a16="http://schemas.microsoft.com/office/drawing/2014/main" id="{00000000-0008-0000-31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0</xdr:col>
      <xdr:colOff>0</xdr:colOff>
      <xdr:row>28</xdr:row>
      <xdr:rowOff>0</xdr:rowOff>
    </xdr:from>
    <xdr:ext cx="314325" cy="314325"/>
    <xdr:pic>
      <xdr:nvPicPr>
        <xdr:cNvPr id="32" name="image345.jpg">
          <a:extLst>
            <a:ext uri="{FF2B5EF4-FFF2-40B4-BE49-F238E27FC236}">
              <a16:creationId xmlns:a16="http://schemas.microsoft.com/office/drawing/2014/main" id="{00000000-0008-0000-3100-000020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0</xdr:col>
      <xdr:colOff>0</xdr:colOff>
      <xdr:row>29</xdr:row>
      <xdr:rowOff>0</xdr:rowOff>
    </xdr:from>
    <xdr:ext cx="314325" cy="314325"/>
    <xdr:pic>
      <xdr:nvPicPr>
        <xdr:cNvPr id="33" name="image347.jpg">
          <a:extLst>
            <a:ext uri="{FF2B5EF4-FFF2-40B4-BE49-F238E27FC236}">
              <a16:creationId xmlns:a16="http://schemas.microsoft.com/office/drawing/2014/main" id="{00000000-0008-0000-3100-000021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0</xdr:col>
      <xdr:colOff>0</xdr:colOff>
      <xdr:row>30</xdr:row>
      <xdr:rowOff>0</xdr:rowOff>
    </xdr:from>
    <xdr:ext cx="314325" cy="314325"/>
    <xdr:pic>
      <xdr:nvPicPr>
        <xdr:cNvPr id="34" name="image326.jpg">
          <a:extLst>
            <a:ext uri="{FF2B5EF4-FFF2-40B4-BE49-F238E27FC236}">
              <a16:creationId xmlns:a16="http://schemas.microsoft.com/office/drawing/2014/main" id="{00000000-0008-0000-3100-000022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0</xdr:col>
      <xdr:colOff>0</xdr:colOff>
      <xdr:row>31</xdr:row>
      <xdr:rowOff>0</xdr:rowOff>
    </xdr:from>
    <xdr:ext cx="314325" cy="314325"/>
    <xdr:pic>
      <xdr:nvPicPr>
        <xdr:cNvPr id="35" name="image341.jpg">
          <a:extLst>
            <a:ext uri="{FF2B5EF4-FFF2-40B4-BE49-F238E27FC236}">
              <a16:creationId xmlns:a16="http://schemas.microsoft.com/office/drawing/2014/main" id="{00000000-0008-0000-3100-000023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0</xdr:col>
      <xdr:colOff>0</xdr:colOff>
      <xdr:row>32</xdr:row>
      <xdr:rowOff>0</xdr:rowOff>
    </xdr:from>
    <xdr:ext cx="314325" cy="314325"/>
    <xdr:pic>
      <xdr:nvPicPr>
        <xdr:cNvPr id="36" name="image339.jpg">
          <a:extLst>
            <a:ext uri="{FF2B5EF4-FFF2-40B4-BE49-F238E27FC236}">
              <a16:creationId xmlns:a16="http://schemas.microsoft.com/office/drawing/2014/main" id="{00000000-0008-0000-3100-000024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wsDr>
</file>

<file path=xl/drawings/drawing47.xml><?xml version="1.0" encoding="utf-8"?>
<xdr:wsDr xmlns:xdr="http://schemas.openxmlformats.org/drawingml/2006/spreadsheetDrawing" xmlns:a="http://schemas.openxmlformats.org/drawingml/2006/main">
  <xdr:oneCellAnchor>
    <xdr:from>
      <xdr:col>0</xdr:col>
      <xdr:colOff>0</xdr:colOff>
      <xdr:row>1</xdr:row>
      <xdr:rowOff>0</xdr:rowOff>
    </xdr:from>
    <xdr:ext cx="314325" cy="314325"/>
    <xdr:pic>
      <xdr:nvPicPr>
        <xdr:cNvPr id="2" name="image302.jpg">
          <a:extLst>
            <a:ext uri="{FF2B5EF4-FFF2-40B4-BE49-F238E27FC236}">
              <a16:creationId xmlns:a16="http://schemas.microsoft.com/office/drawing/2014/main" id="{00000000-0008-0000-3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xdr:row>
      <xdr:rowOff>0</xdr:rowOff>
    </xdr:from>
    <xdr:ext cx="314325" cy="314325"/>
    <xdr:pic>
      <xdr:nvPicPr>
        <xdr:cNvPr id="3" name="image321.jpg">
          <a:extLst>
            <a:ext uri="{FF2B5EF4-FFF2-40B4-BE49-F238E27FC236}">
              <a16:creationId xmlns:a16="http://schemas.microsoft.com/office/drawing/2014/main" id="{00000000-0008-0000-3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xdr:row>
      <xdr:rowOff>0</xdr:rowOff>
    </xdr:from>
    <xdr:ext cx="314325" cy="314325"/>
    <xdr:pic>
      <xdr:nvPicPr>
        <xdr:cNvPr id="4" name="image325.jpg">
          <a:extLst>
            <a:ext uri="{FF2B5EF4-FFF2-40B4-BE49-F238E27FC236}">
              <a16:creationId xmlns:a16="http://schemas.microsoft.com/office/drawing/2014/main" id="{00000000-0008-0000-3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2</xdr:row>
      <xdr:rowOff>0</xdr:rowOff>
    </xdr:from>
    <xdr:ext cx="314325" cy="314325"/>
    <xdr:pic>
      <xdr:nvPicPr>
        <xdr:cNvPr id="5" name="image276.jpg">
          <a:extLst>
            <a:ext uri="{FF2B5EF4-FFF2-40B4-BE49-F238E27FC236}">
              <a16:creationId xmlns:a16="http://schemas.microsoft.com/office/drawing/2014/main" id="{00000000-0008-0000-3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0</xdr:colOff>
      <xdr:row>2</xdr:row>
      <xdr:rowOff>0</xdr:rowOff>
    </xdr:from>
    <xdr:ext cx="314325" cy="314325"/>
    <xdr:pic>
      <xdr:nvPicPr>
        <xdr:cNvPr id="6" name="image304.jpg">
          <a:extLst>
            <a:ext uri="{FF2B5EF4-FFF2-40B4-BE49-F238E27FC236}">
              <a16:creationId xmlns:a16="http://schemas.microsoft.com/office/drawing/2014/main" id="{00000000-0008-0000-3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2</xdr:row>
      <xdr:rowOff>0</xdr:rowOff>
    </xdr:from>
    <xdr:ext cx="314325" cy="314325"/>
    <xdr:pic>
      <xdr:nvPicPr>
        <xdr:cNvPr id="7" name="image268.jpg">
          <a:extLst>
            <a:ext uri="{FF2B5EF4-FFF2-40B4-BE49-F238E27FC236}">
              <a16:creationId xmlns:a16="http://schemas.microsoft.com/office/drawing/2014/main" id="{00000000-0008-0000-3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3</xdr:row>
      <xdr:rowOff>0</xdr:rowOff>
    </xdr:from>
    <xdr:ext cx="314325" cy="314325"/>
    <xdr:pic>
      <xdr:nvPicPr>
        <xdr:cNvPr id="8" name="image268.jpg">
          <a:extLst>
            <a:ext uri="{FF2B5EF4-FFF2-40B4-BE49-F238E27FC236}">
              <a16:creationId xmlns:a16="http://schemas.microsoft.com/office/drawing/2014/main" id="{00000000-0008-0000-32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4</xdr:col>
      <xdr:colOff>0</xdr:colOff>
      <xdr:row>3</xdr:row>
      <xdr:rowOff>0</xdr:rowOff>
    </xdr:from>
    <xdr:ext cx="314325" cy="314325"/>
    <xdr:pic>
      <xdr:nvPicPr>
        <xdr:cNvPr id="9" name="image314.jpg">
          <a:extLst>
            <a:ext uri="{FF2B5EF4-FFF2-40B4-BE49-F238E27FC236}">
              <a16:creationId xmlns:a16="http://schemas.microsoft.com/office/drawing/2014/main" id="{00000000-0008-0000-32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0</xdr:colOff>
      <xdr:row>3</xdr:row>
      <xdr:rowOff>0</xdr:rowOff>
    </xdr:from>
    <xdr:ext cx="314325" cy="314325"/>
    <xdr:pic>
      <xdr:nvPicPr>
        <xdr:cNvPr id="10" name="image309.jpg">
          <a:extLst>
            <a:ext uri="{FF2B5EF4-FFF2-40B4-BE49-F238E27FC236}">
              <a16:creationId xmlns:a16="http://schemas.microsoft.com/office/drawing/2014/main" id="{00000000-0008-0000-32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0</xdr:colOff>
      <xdr:row>4</xdr:row>
      <xdr:rowOff>0</xdr:rowOff>
    </xdr:from>
    <xdr:ext cx="314325" cy="314325"/>
    <xdr:pic>
      <xdr:nvPicPr>
        <xdr:cNvPr id="11" name="image275.jpg">
          <a:extLst>
            <a:ext uri="{FF2B5EF4-FFF2-40B4-BE49-F238E27FC236}">
              <a16:creationId xmlns:a16="http://schemas.microsoft.com/office/drawing/2014/main" id="{00000000-0008-0000-32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4</xdr:col>
      <xdr:colOff>0</xdr:colOff>
      <xdr:row>4</xdr:row>
      <xdr:rowOff>0</xdr:rowOff>
    </xdr:from>
    <xdr:ext cx="314325" cy="314325"/>
    <xdr:pic>
      <xdr:nvPicPr>
        <xdr:cNvPr id="12" name="image268.jpg">
          <a:extLst>
            <a:ext uri="{FF2B5EF4-FFF2-40B4-BE49-F238E27FC236}">
              <a16:creationId xmlns:a16="http://schemas.microsoft.com/office/drawing/2014/main" id="{00000000-0008-0000-3200-00000C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0</xdr:colOff>
      <xdr:row>4</xdr:row>
      <xdr:rowOff>0</xdr:rowOff>
    </xdr:from>
    <xdr:ext cx="314325" cy="314325"/>
    <xdr:pic>
      <xdr:nvPicPr>
        <xdr:cNvPr id="13" name="image278.jpg">
          <a:extLst>
            <a:ext uri="{FF2B5EF4-FFF2-40B4-BE49-F238E27FC236}">
              <a16:creationId xmlns:a16="http://schemas.microsoft.com/office/drawing/2014/main" id="{00000000-0008-0000-3200-00000D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5</xdr:row>
      <xdr:rowOff>0</xdr:rowOff>
    </xdr:from>
    <xdr:ext cx="314325" cy="314325"/>
    <xdr:pic>
      <xdr:nvPicPr>
        <xdr:cNvPr id="14" name="image272.jpg">
          <a:extLst>
            <a:ext uri="{FF2B5EF4-FFF2-40B4-BE49-F238E27FC236}">
              <a16:creationId xmlns:a16="http://schemas.microsoft.com/office/drawing/2014/main" id="{00000000-0008-0000-3200-00000E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4</xdr:col>
      <xdr:colOff>0</xdr:colOff>
      <xdr:row>5</xdr:row>
      <xdr:rowOff>0</xdr:rowOff>
    </xdr:from>
    <xdr:ext cx="314325" cy="314325"/>
    <xdr:pic>
      <xdr:nvPicPr>
        <xdr:cNvPr id="15" name="image297.jpg">
          <a:extLst>
            <a:ext uri="{FF2B5EF4-FFF2-40B4-BE49-F238E27FC236}">
              <a16:creationId xmlns:a16="http://schemas.microsoft.com/office/drawing/2014/main" id="{00000000-0008-0000-3200-00000F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6</xdr:col>
      <xdr:colOff>0</xdr:colOff>
      <xdr:row>5</xdr:row>
      <xdr:rowOff>0</xdr:rowOff>
    </xdr:from>
    <xdr:ext cx="314325" cy="314325"/>
    <xdr:pic>
      <xdr:nvPicPr>
        <xdr:cNvPr id="16" name="image295.jpg">
          <a:extLst>
            <a:ext uri="{FF2B5EF4-FFF2-40B4-BE49-F238E27FC236}">
              <a16:creationId xmlns:a16="http://schemas.microsoft.com/office/drawing/2014/main" id="{00000000-0008-0000-3200-000010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9</xdr:col>
      <xdr:colOff>0</xdr:colOff>
      <xdr:row>5</xdr:row>
      <xdr:rowOff>0</xdr:rowOff>
    </xdr:from>
    <xdr:ext cx="314325" cy="314325"/>
    <xdr:pic>
      <xdr:nvPicPr>
        <xdr:cNvPr id="17" name="image276.jpg">
          <a:extLst>
            <a:ext uri="{FF2B5EF4-FFF2-40B4-BE49-F238E27FC236}">
              <a16:creationId xmlns:a16="http://schemas.microsoft.com/office/drawing/2014/main" id="{00000000-0008-0000-3200-000011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6</xdr:row>
      <xdr:rowOff>0</xdr:rowOff>
    </xdr:from>
    <xdr:ext cx="314325" cy="314325"/>
    <xdr:pic>
      <xdr:nvPicPr>
        <xdr:cNvPr id="18" name="image278.jpg">
          <a:extLst>
            <a:ext uri="{FF2B5EF4-FFF2-40B4-BE49-F238E27FC236}">
              <a16:creationId xmlns:a16="http://schemas.microsoft.com/office/drawing/2014/main" id="{00000000-0008-0000-3200-000012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4</xdr:col>
      <xdr:colOff>0</xdr:colOff>
      <xdr:row>6</xdr:row>
      <xdr:rowOff>0</xdr:rowOff>
    </xdr:from>
    <xdr:ext cx="314325" cy="314325"/>
    <xdr:pic>
      <xdr:nvPicPr>
        <xdr:cNvPr id="19" name="image298.jpg">
          <a:extLst>
            <a:ext uri="{FF2B5EF4-FFF2-40B4-BE49-F238E27FC236}">
              <a16:creationId xmlns:a16="http://schemas.microsoft.com/office/drawing/2014/main" id="{00000000-0008-0000-3200-000013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6</xdr:col>
      <xdr:colOff>0</xdr:colOff>
      <xdr:row>6</xdr:row>
      <xdr:rowOff>0</xdr:rowOff>
    </xdr:from>
    <xdr:ext cx="314325" cy="314325"/>
    <xdr:pic>
      <xdr:nvPicPr>
        <xdr:cNvPr id="20" name="image288.jpg">
          <a:extLst>
            <a:ext uri="{FF2B5EF4-FFF2-40B4-BE49-F238E27FC236}">
              <a16:creationId xmlns:a16="http://schemas.microsoft.com/office/drawing/2014/main" id="{00000000-0008-0000-3200-000014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0</xdr:col>
      <xdr:colOff>0</xdr:colOff>
      <xdr:row>7</xdr:row>
      <xdr:rowOff>0</xdr:rowOff>
    </xdr:from>
    <xdr:ext cx="314325" cy="314325"/>
    <xdr:pic>
      <xdr:nvPicPr>
        <xdr:cNvPr id="21" name="image286.jpg">
          <a:extLst>
            <a:ext uri="{FF2B5EF4-FFF2-40B4-BE49-F238E27FC236}">
              <a16:creationId xmlns:a16="http://schemas.microsoft.com/office/drawing/2014/main" id="{00000000-0008-0000-3200-000015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4</xdr:col>
      <xdr:colOff>0</xdr:colOff>
      <xdr:row>7</xdr:row>
      <xdr:rowOff>0</xdr:rowOff>
    </xdr:from>
    <xdr:ext cx="314325" cy="314325"/>
    <xdr:pic>
      <xdr:nvPicPr>
        <xdr:cNvPr id="22" name="image285.jpg">
          <a:extLst>
            <a:ext uri="{FF2B5EF4-FFF2-40B4-BE49-F238E27FC236}">
              <a16:creationId xmlns:a16="http://schemas.microsoft.com/office/drawing/2014/main" id="{00000000-0008-0000-3200-000016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6</xdr:col>
      <xdr:colOff>0</xdr:colOff>
      <xdr:row>7</xdr:row>
      <xdr:rowOff>0</xdr:rowOff>
    </xdr:from>
    <xdr:ext cx="314325" cy="314325"/>
    <xdr:pic>
      <xdr:nvPicPr>
        <xdr:cNvPr id="23" name="image306.jpg">
          <a:extLst>
            <a:ext uri="{FF2B5EF4-FFF2-40B4-BE49-F238E27FC236}">
              <a16:creationId xmlns:a16="http://schemas.microsoft.com/office/drawing/2014/main" id="{00000000-0008-0000-3200-000017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0</xdr:col>
      <xdr:colOff>0</xdr:colOff>
      <xdr:row>8</xdr:row>
      <xdr:rowOff>0</xdr:rowOff>
    </xdr:from>
    <xdr:ext cx="314325" cy="314325"/>
    <xdr:pic>
      <xdr:nvPicPr>
        <xdr:cNvPr id="24" name="image284.jpg">
          <a:extLst>
            <a:ext uri="{FF2B5EF4-FFF2-40B4-BE49-F238E27FC236}">
              <a16:creationId xmlns:a16="http://schemas.microsoft.com/office/drawing/2014/main" id="{00000000-0008-0000-3200-000018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4</xdr:col>
      <xdr:colOff>0</xdr:colOff>
      <xdr:row>8</xdr:row>
      <xdr:rowOff>0</xdr:rowOff>
    </xdr:from>
    <xdr:ext cx="314325" cy="314325"/>
    <xdr:pic>
      <xdr:nvPicPr>
        <xdr:cNvPr id="25" name="image315.jpg">
          <a:extLst>
            <a:ext uri="{FF2B5EF4-FFF2-40B4-BE49-F238E27FC236}">
              <a16:creationId xmlns:a16="http://schemas.microsoft.com/office/drawing/2014/main" id="{00000000-0008-0000-3200-000019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6</xdr:col>
      <xdr:colOff>0</xdr:colOff>
      <xdr:row>8</xdr:row>
      <xdr:rowOff>0</xdr:rowOff>
    </xdr:from>
    <xdr:ext cx="314325" cy="314325"/>
    <xdr:pic>
      <xdr:nvPicPr>
        <xdr:cNvPr id="26" name="image298.jpg">
          <a:extLst>
            <a:ext uri="{FF2B5EF4-FFF2-40B4-BE49-F238E27FC236}">
              <a16:creationId xmlns:a16="http://schemas.microsoft.com/office/drawing/2014/main" id="{00000000-0008-0000-3200-00001A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0</xdr:col>
      <xdr:colOff>0</xdr:colOff>
      <xdr:row>9</xdr:row>
      <xdr:rowOff>0</xdr:rowOff>
    </xdr:from>
    <xdr:ext cx="314325" cy="314325"/>
    <xdr:pic>
      <xdr:nvPicPr>
        <xdr:cNvPr id="27" name="image282.jpg">
          <a:extLst>
            <a:ext uri="{FF2B5EF4-FFF2-40B4-BE49-F238E27FC236}">
              <a16:creationId xmlns:a16="http://schemas.microsoft.com/office/drawing/2014/main" id="{00000000-0008-0000-3200-00001B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4</xdr:col>
      <xdr:colOff>0</xdr:colOff>
      <xdr:row>9</xdr:row>
      <xdr:rowOff>0</xdr:rowOff>
    </xdr:from>
    <xdr:ext cx="314325" cy="314325"/>
    <xdr:pic>
      <xdr:nvPicPr>
        <xdr:cNvPr id="28" name="image311.jpg">
          <a:extLst>
            <a:ext uri="{FF2B5EF4-FFF2-40B4-BE49-F238E27FC236}">
              <a16:creationId xmlns:a16="http://schemas.microsoft.com/office/drawing/2014/main" id="{00000000-0008-0000-3200-00001C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6</xdr:col>
      <xdr:colOff>0</xdr:colOff>
      <xdr:row>9</xdr:row>
      <xdr:rowOff>0</xdr:rowOff>
    </xdr:from>
    <xdr:ext cx="314325" cy="314325"/>
    <xdr:pic>
      <xdr:nvPicPr>
        <xdr:cNvPr id="29" name="image283.jpg">
          <a:extLst>
            <a:ext uri="{FF2B5EF4-FFF2-40B4-BE49-F238E27FC236}">
              <a16:creationId xmlns:a16="http://schemas.microsoft.com/office/drawing/2014/main" id="{00000000-0008-0000-3200-00001D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0</xdr:col>
      <xdr:colOff>0</xdr:colOff>
      <xdr:row>10</xdr:row>
      <xdr:rowOff>0</xdr:rowOff>
    </xdr:from>
    <xdr:ext cx="314325" cy="314325"/>
    <xdr:pic>
      <xdr:nvPicPr>
        <xdr:cNvPr id="30" name="image295.jpg">
          <a:extLst>
            <a:ext uri="{FF2B5EF4-FFF2-40B4-BE49-F238E27FC236}">
              <a16:creationId xmlns:a16="http://schemas.microsoft.com/office/drawing/2014/main" id="{00000000-0008-0000-3200-00001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4</xdr:col>
      <xdr:colOff>0</xdr:colOff>
      <xdr:row>10</xdr:row>
      <xdr:rowOff>0</xdr:rowOff>
    </xdr:from>
    <xdr:ext cx="314325" cy="314325"/>
    <xdr:pic>
      <xdr:nvPicPr>
        <xdr:cNvPr id="31" name="image290.jpg">
          <a:extLst>
            <a:ext uri="{FF2B5EF4-FFF2-40B4-BE49-F238E27FC236}">
              <a16:creationId xmlns:a16="http://schemas.microsoft.com/office/drawing/2014/main" id="{00000000-0008-0000-3200-00001F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6</xdr:col>
      <xdr:colOff>0</xdr:colOff>
      <xdr:row>10</xdr:row>
      <xdr:rowOff>0</xdr:rowOff>
    </xdr:from>
    <xdr:ext cx="314325" cy="314325"/>
    <xdr:pic>
      <xdr:nvPicPr>
        <xdr:cNvPr id="32" name="image284.jpg">
          <a:extLst>
            <a:ext uri="{FF2B5EF4-FFF2-40B4-BE49-F238E27FC236}">
              <a16:creationId xmlns:a16="http://schemas.microsoft.com/office/drawing/2014/main" id="{00000000-0008-0000-3200-000020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11</xdr:row>
      <xdr:rowOff>0</xdr:rowOff>
    </xdr:from>
    <xdr:ext cx="314325" cy="314325"/>
    <xdr:pic>
      <xdr:nvPicPr>
        <xdr:cNvPr id="33" name="image296.jpg">
          <a:extLst>
            <a:ext uri="{FF2B5EF4-FFF2-40B4-BE49-F238E27FC236}">
              <a16:creationId xmlns:a16="http://schemas.microsoft.com/office/drawing/2014/main" id="{00000000-0008-0000-3200-000021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4</xdr:col>
      <xdr:colOff>0</xdr:colOff>
      <xdr:row>11</xdr:row>
      <xdr:rowOff>0</xdr:rowOff>
    </xdr:from>
    <xdr:ext cx="314325" cy="314325"/>
    <xdr:pic>
      <xdr:nvPicPr>
        <xdr:cNvPr id="34" name="image278.jpg">
          <a:extLst>
            <a:ext uri="{FF2B5EF4-FFF2-40B4-BE49-F238E27FC236}">
              <a16:creationId xmlns:a16="http://schemas.microsoft.com/office/drawing/2014/main" id="{00000000-0008-0000-3200-000022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11</xdr:row>
      <xdr:rowOff>0</xdr:rowOff>
    </xdr:from>
    <xdr:ext cx="314325" cy="314325"/>
    <xdr:pic>
      <xdr:nvPicPr>
        <xdr:cNvPr id="35" name="image284.jpg">
          <a:extLst>
            <a:ext uri="{FF2B5EF4-FFF2-40B4-BE49-F238E27FC236}">
              <a16:creationId xmlns:a16="http://schemas.microsoft.com/office/drawing/2014/main" id="{00000000-0008-0000-3200-000023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12</xdr:row>
      <xdr:rowOff>0</xdr:rowOff>
    </xdr:from>
    <xdr:ext cx="314325" cy="314325"/>
    <xdr:pic>
      <xdr:nvPicPr>
        <xdr:cNvPr id="36" name="image280.jpg">
          <a:extLst>
            <a:ext uri="{FF2B5EF4-FFF2-40B4-BE49-F238E27FC236}">
              <a16:creationId xmlns:a16="http://schemas.microsoft.com/office/drawing/2014/main" id="{00000000-0008-0000-3200-000024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4</xdr:col>
      <xdr:colOff>0</xdr:colOff>
      <xdr:row>12</xdr:row>
      <xdr:rowOff>0</xdr:rowOff>
    </xdr:from>
    <xdr:ext cx="314325" cy="314325"/>
    <xdr:pic>
      <xdr:nvPicPr>
        <xdr:cNvPr id="37" name="image313.jpg">
          <a:extLst>
            <a:ext uri="{FF2B5EF4-FFF2-40B4-BE49-F238E27FC236}">
              <a16:creationId xmlns:a16="http://schemas.microsoft.com/office/drawing/2014/main" id="{00000000-0008-0000-3200-000025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6</xdr:col>
      <xdr:colOff>0</xdr:colOff>
      <xdr:row>12</xdr:row>
      <xdr:rowOff>0</xdr:rowOff>
    </xdr:from>
    <xdr:ext cx="314325" cy="314325"/>
    <xdr:pic>
      <xdr:nvPicPr>
        <xdr:cNvPr id="38" name="image300.jpg">
          <a:extLst>
            <a:ext uri="{FF2B5EF4-FFF2-40B4-BE49-F238E27FC236}">
              <a16:creationId xmlns:a16="http://schemas.microsoft.com/office/drawing/2014/main" id="{00000000-0008-0000-3200-000026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0</xdr:col>
      <xdr:colOff>0</xdr:colOff>
      <xdr:row>13</xdr:row>
      <xdr:rowOff>0</xdr:rowOff>
    </xdr:from>
    <xdr:ext cx="314325" cy="314325"/>
    <xdr:pic>
      <xdr:nvPicPr>
        <xdr:cNvPr id="39" name="image291.jpg">
          <a:extLst>
            <a:ext uri="{FF2B5EF4-FFF2-40B4-BE49-F238E27FC236}">
              <a16:creationId xmlns:a16="http://schemas.microsoft.com/office/drawing/2014/main" id="{00000000-0008-0000-3200-000027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4</xdr:col>
      <xdr:colOff>0</xdr:colOff>
      <xdr:row>13</xdr:row>
      <xdr:rowOff>0</xdr:rowOff>
    </xdr:from>
    <xdr:ext cx="314325" cy="314325"/>
    <xdr:pic>
      <xdr:nvPicPr>
        <xdr:cNvPr id="40" name="image304.jpg">
          <a:extLst>
            <a:ext uri="{FF2B5EF4-FFF2-40B4-BE49-F238E27FC236}">
              <a16:creationId xmlns:a16="http://schemas.microsoft.com/office/drawing/2014/main" id="{00000000-0008-0000-3200-00002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13</xdr:row>
      <xdr:rowOff>0</xdr:rowOff>
    </xdr:from>
    <xdr:ext cx="314325" cy="314325"/>
    <xdr:pic>
      <xdr:nvPicPr>
        <xdr:cNvPr id="41" name="image286.jpg">
          <a:extLst>
            <a:ext uri="{FF2B5EF4-FFF2-40B4-BE49-F238E27FC236}">
              <a16:creationId xmlns:a16="http://schemas.microsoft.com/office/drawing/2014/main" id="{00000000-0008-0000-3200-000029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9</xdr:col>
      <xdr:colOff>0</xdr:colOff>
      <xdr:row>13</xdr:row>
      <xdr:rowOff>0</xdr:rowOff>
    </xdr:from>
    <xdr:ext cx="314325" cy="314325"/>
    <xdr:pic>
      <xdr:nvPicPr>
        <xdr:cNvPr id="42" name="image308.jpg">
          <a:extLst>
            <a:ext uri="{FF2B5EF4-FFF2-40B4-BE49-F238E27FC236}">
              <a16:creationId xmlns:a16="http://schemas.microsoft.com/office/drawing/2014/main" id="{00000000-0008-0000-3200-00002A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0</xdr:col>
      <xdr:colOff>0</xdr:colOff>
      <xdr:row>14</xdr:row>
      <xdr:rowOff>0</xdr:rowOff>
    </xdr:from>
    <xdr:ext cx="314325" cy="314325"/>
    <xdr:pic>
      <xdr:nvPicPr>
        <xdr:cNvPr id="43" name="image301.jpg">
          <a:extLst>
            <a:ext uri="{FF2B5EF4-FFF2-40B4-BE49-F238E27FC236}">
              <a16:creationId xmlns:a16="http://schemas.microsoft.com/office/drawing/2014/main" id="{00000000-0008-0000-3200-00002B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4</xdr:col>
      <xdr:colOff>0</xdr:colOff>
      <xdr:row>14</xdr:row>
      <xdr:rowOff>0</xdr:rowOff>
    </xdr:from>
    <xdr:ext cx="314325" cy="314325"/>
    <xdr:pic>
      <xdr:nvPicPr>
        <xdr:cNvPr id="44" name="image310.jpg">
          <a:extLst>
            <a:ext uri="{FF2B5EF4-FFF2-40B4-BE49-F238E27FC236}">
              <a16:creationId xmlns:a16="http://schemas.microsoft.com/office/drawing/2014/main" id="{00000000-0008-0000-3200-00002C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6</xdr:col>
      <xdr:colOff>0</xdr:colOff>
      <xdr:row>14</xdr:row>
      <xdr:rowOff>0</xdr:rowOff>
    </xdr:from>
    <xdr:ext cx="314325" cy="314325"/>
    <xdr:pic>
      <xdr:nvPicPr>
        <xdr:cNvPr id="45" name="image290.jpg">
          <a:extLst>
            <a:ext uri="{FF2B5EF4-FFF2-40B4-BE49-F238E27FC236}">
              <a16:creationId xmlns:a16="http://schemas.microsoft.com/office/drawing/2014/main" id="{00000000-0008-0000-3200-00002D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0</xdr:col>
      <xdr:colOff>0</xdr:colOff>
      <xdr:row>15</xdr:row>
      <xdr:rowOff>0</xdr:rowOff>
    </xdr:from>
    <xdr:ext cx="314325" cy="314325"/>
    <xdr:pic>
      <xdr:nvPicPr>
        <xdr:cNvPr id="46" name="image310.jpg">
          <a:extLst>
            <a:ext uri="{FF2B5EF4-FFF2-40B4-BE49-F238E27FC236}">
              <a16:creationId xmlns:a16="http://schemas.microsoft.com/office/drawing/2014/main" id="{00000000-0008-0000-3200-00002E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4</xdr:col>
      <xdr:colOff>0</xdr:colOff>
      <xdr:row>15</xdr:row>
      <xdr:rowOff>0</xdr:rowOff>
    </xdr:from>
    <xdr:ext cx="314325" cy="314325"/>
    <xdr:pic>
      <xdr:nvPicPr>
        <xdr:cNvPr id="47" name="image292.jpg">
          <a:extLst>
            <a:ext uri="{FF2B5EF4-FFF2-40B4-BE49-F238E27FC236}">
              <a16:creationId xmlns:a16="http://schemas.microsoft.com/office/drawing/2014/main" id="{00000000-0008-0000-3200-00002F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6</xdr:col>
      <xdr:colOff>0</xdr:colOff>
      <xdr:row>15</xdr:row>
      <xdr:rowOff>0</xdr:rowOff>
    </xdr:from>
    <xdr:ext cx="314325" cy="314325"/>
    <xdr:pic>
      <xdr:nvPicPr>
        <xdr:cNvPr id="48" name="image288.jpg">
          <a:extLst>
            <a:ext uri="{FF2B5EF4-FFF2-40B4-BE49-F238E27FC236}">
              <a16:creationId xmlns:a16="http://schemas.microsoft.com/office/drawing/2014/main" id="{00000000-0008-0000-3200-00003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0</xdr:col>
      <xdr:colOff>0</xdr:colOff>
      <xdr:row>16</xdr:row>
      <xdr:rowOff>0</xdr:rowOff>
    </xdr:from>
    <xdr:ext cx="314325" cy="314325"/>
    <xdr:pic>
      <xdr:nvPicPr>
        <xdr:cNvPr id="49" name="image303.jpg">
          <a:extLst>
            <a:ext uri="{FF2B5EF4-FFF2-40B4-BE49-F238E27FC236}">
              <a16:creationId xmlns:a16="http://schemas.microsoft.com/office/drawing/2014/main" id="{00000000-0008-0000-3200-000031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4</xdr:col>
      <xdr:colOff>0</xdr:colOff>
      <xdr:row>16</xdr:row>
      <xdr:rowOff>0</xdr:rowOff>
    </xdr:from>
    <xdr:ext cx="314325" cy="314325"/>
    <xdr:pic>
      <xdr:nvPicPr>
        <xdr:cNvPr id="50" name="image295.jpg">
          <a:extLst>
            <a:ext uri="{FF2B5EF4-FFF2-40B4-BE49-F238E27FC236}">
              <a16:creationId xmlns:a16="http://schemas.microsoft.com/office/drawing/2014/main" id="{00000000-0008-0000-3200-000032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6</xdr:col>
      <xdr:colOff>0</xdr:colOff>
      <xdr:row>16</xdr:row>
      <xdr:rowOff>0</xdr:rowOff>
    </xdr:from>
    <xdr:ext cx="314325" cy="314325"/>
    <xdr:pic>
      <xdr:nvPicPr>
        <xdr:cNvPr id="51" name="image275.jpg">
          <a:extLst>
            <a:ext uri="{FF2B5EF4-FFF2-40B4-BE49-F238E27FC236}">
              <a16:creationId xmlns:a16="http://schemas.microsoft.com/office/drawing/2014/main" id="{00000000-0008-0000-3200-00003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17</xdr:row>
      <xdr:rowOff>0</xdr:rowOff>
    </xdr:from>
    <xdr:ext cx="314325" cy="314325"/>
    <xdr:pic>
      <xdr:nvPicPr>
        <xdr:cNvPr id="52" name="image288.jpg">
          <a:extLst>
            <a:ext uri="{FF2B5EF4-FFF2-40B4-BE49-F238E27FC236}">
              <a16:creationId xmlns:a16="http://schemas.microsoft.com/office/drawing/2014/main" id="{00000000-0008-0000-3200-000034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4</xdr:col>
      <xdr:colOff>0</xdr:colOff>
      <xdr:row>17</xdr:row>
      <xdr:rowOff>0</xdr:rowOff>
    </xdr:from>
    <xdr:ext cx="314325" cy="314325"/>
    <xdr:pic>
      <xdr:nvPicPr>
        <xdr:cNvPr id="53" name="image337.jpg">
          <a:extLst>
            <a:ext uri="{FF2B5EF4-FFF2-40B4-BE49-F238E27FC236}">
              <a16:creationId xmlns:a16="http://schemas.microsoft.com/office/drawing/2014/main" id="{00000000-0008-0000-3200-000035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6</xdr:col>
      <xdr:colOff>0</xdr:colOff>
      <xdr:row>17</xdr:row>
      <xdr:rowOff>0</xdr:rowOff>
    </xdr:from>
    <xdr:ext cx="314325" cy="314325"/>
    <xdr:pic>
      <xdr:nvPicPr>
        <xdr:cNvPr id="54" name="image316.jpg">
          <a:extLst>
            <a:ext uri="{FF2B5EF4-FFF2-40B4-BE49-F238E27FC236}">
              <a16:creationId xmlns:a16="http://schemas.microsoft.com/office/drawing/2014/main" id="{00000000-0008-0000-3200-000036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0</xdr:col>
      <xdr:colOff>0</xdr:colOff>
      <xdr:row>18</xdr:row>
      <xdr:rowOff>0</xdr:rowOff>
    </xdr:from>
    <xdr:ext cx="314325" cy="314325"/>
    <xdr:pic>
      <xdr:nvPicPr>
        <xdr:cNvPr id="55" name="image285.jpg">
          <a:extLst>
            <a:ext uri="{FF2B5EF4-FFF2-40B4-BE49-F238E27FC236}">
              <a16:creationId xmlns:a16="http://schemas.microsoft.com/office/drawing/2014/main" id="{00000000-0008-0000-3200-000037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4</xdr:col>
      <xdr:colOff>0</xdr:colOff>
      <xdr:row>18</xdr:row>
      <xdr:rowOff>0</xdr:rowOff>
    </xdr:from>
    <xdr:ext cx="314325" cy="314325"/>
    <xdr:pic>
      <xdr:nvPicPr>
        <xdr:cNvPr id="56" name="image347.jpg">
          <a:extLst>
            <a:ext uri="{FF2B5EF4-FFF2-40B4-BE49-F238E27FC236}">
              <a16:creationId xmlns:a16="http://schemas.microsoft.com/office/drawing/2014/main" id="{00000000-0008-0000-3200-000038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6</xdr:col>
      <xdr:colOff>0</xdr:colOff>
      <xdr:row>18</xdr:row>
      <xdr:rowOff>0</xdr:rowOff>
    </xdr:from>
    <xdr:ext cx="314325" cy="314325"/>
    <xdr:pic>
      <xdr:nvPicPr>
        <xdr:cNvPr id="57" name="image322.jpg">
          <a:extLst>
            <a:ext uri="{FF2B5EF4-FFF2-40B4-BE49-F238E27FC236}">
              <a16:creationId xmlns:a16="http://schemas.microsoft.com/office/drawing/2014/main" id="{00000000-0008-0000-3200-000039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0</xdr:col>
      <xdr:colOff>0</xdr:colOff>
      <xdr:row>19</xdr:row>
      <xdr:rowOff>0</xdr:rowOff>
    </xdr:from>
    <xdr:ext cx="314325" cy="314325"/>
    <xdr:pic>
      <xdr:nvPicPr>
        <xdr:cNvPr id="58" name="image327.jpg">
          <a:extLst>
            <a:ext uri="{FF2B5EF4-FFF2-40B4-BE49-F238E27FC236}">
              <a16:creationId xmlns:a16="http://schemas.microsoft.com/office/drawing/2014/main" id="{00000000-0008-0000-3200-00003A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4</xdr:col>
      <xdr:colOff>0</xdr:colOff>
      <xdr:row>19</xdr:row>
      <xdr:rowOff>0</xdr:rowOff>
    </xdr:from>
    <xdr:ext cx="314325" cy="314325"/>
    <xdr:pic>
      <xdr:nvPicPr>
        <xdr:cNvPr id="59" name="image296.jpg">
          <a:extLst>
            <a:ext uri="{FF2B5EF4-FFF2-40B4-BE49-F238E27FC236}">
              <a16:creationId xmlns:a16="http://schemas.microsoft.com/office/drawing/2014/main" id="{00000000-0008-0000-3200-00003B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6</xdr:col>
      <xdr:colOff>0</xdr:colOff>
      <xdr:row>19</xdr:row>
      <xdr:rowOff>0</xdr:rowOff>
    </xdr:from>
    <xdr:ext cx="314325" cy="314325"/>
    <xdr:pic>
      <xdr:nvPicPr>
        <xdr:cNvPr id="60" name="image282.jpg">
          <a:extLst>
            <a:ext uri="{FF2B5EF4-FFF2-40B4-BE49-F238E27FC236}">
              <a16:creationId xmlns:a16="http://schemas.microsoft.com/office/drawing/2014/main" id="{00000000-0008-0000-3200-00003C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9</xdr:col>
      <xdr:colOff>0</xdr:colOff>
      <xdr:row>19</xdr:row>
      <xdr:rowOff>0</xdr:rowOff>
    </xdr:from>
    <xdr:ext cx="314325" cy="314325"/>
    <xdr:pic>
      <xdr:nvPicPr>
        <xdr:cNvPr id="61" name="image301.jpg">
          <a:extLst>
            <a:ext uri="{FF2B5EF4-FFF2-40B4-BE49-F238E27FC236}">
              <a16:creationId xmlns:a16="http://schemas.microsoft.com/office/drawing/2014/main" id="{00000000-0008-0000-3200-00003D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0</xdr:col>
      <xdr:colOff>0</xdr:colOff>
      <xdr:row>20</xdr:row>
      <xdr:rowOff>0</xdr:rowOff>
    </xdr:from>
    <xdr:ext cx="314325" cy="314325"/>
    <xdr:pic>
      <xdr:nvPicPr>
        <xdr:cNvPr id="62" name="image290.jpg">
          <a:extLst>
            <a:ext uri="{FF2B5EF4-FFF2-40B4-BE49-F238E27FC236}">
              <a16:creationId xmlns:a16="http://schemas.microsoft.com/office/drawing/2014/main" id="{00000000-0008-0000-3200-00003E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4</xdr:col>
      <xdr:colOff>0</xdr:colOff>
      <xdr:row>20</xdr:row>
      <xdr:rowOff>0</xdr:rowOff>
    </xdr:from>
    <xdr:ext cx="314325" cy="314325"/>
    <xdr:pic>
      <xdr:nvPicPr>
        <xdr:cNvPr id="63" name="image315.jpg">
          <a:extLst>
            <a:ext uri="{FF2B5EF4-FFF2-40B4-BE49-F238E27FC236}">
              <a16:creationId xmlns:a16="http://schemas.microsoft.com/office/drawing/2014/main" id="{00000000-0008-0000-3200-00003F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6</xdr:col>
      <xdr:colOff>0</xdr:colOff>
      <xdr:row>20</xdr:row>
      <xdr:rowOff>0</xdr:rowOff>
    </xdr:from>
    <xdr:ext cx="314325" cy="314325"/>
    <xdr:pic>
      <xdr:nvPicPr>
        <xdr:cNvPr id="64" name="image314.jpg">
          <a:extLst>
            <a:ext uri="{FF2B5EF4-FFF2-40B4-BE49-F238E27FC236}">
              <a16:creationId xmlns:a16="http://schemas.microsoft.com/office/drawing/2014/main" id="{00000000-0008-0000-3200-000040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21</xdr:row>
      <xdr:rowOff>0</xdr:rowOff>
    </xdr:from>
    <xdr:ext cx="314325" cy="314325"/>
    <xdr:pic>
      <xdr:nvPicPr>
        <xdr:cNvPr id="65" name="image283.jpg">
          <a:extLst>
            <a:ext uri="{FF2B5EF4-FFF2-40B4-BE49-F238E27FC236}">
              <a16:creationId xmlns:a16="http://schemas.microsoft.com/office/drawing/2014/main" id="{00000000-0008-0000-3200-000041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4</xdr:col>
      <xdr:colOff>0</xdr:colOff>
      <xdr:row>21</xdr:row>
      <xdr:rowOff>0</xdr:rowOff>
    </xdr:from>
    <xdr:ext cx="314325" cy="314325"/>
    <xdr:pic>
      <xdr:nvPicPr>
        <xdr:cNvPr id="66" name="image307.jpg">
          <a:extLst>
            <a:ext uri="{FF2B5EF4-FFF2-40B4-BE49-F238E27FC236}">
              <a16:creationId xmlns:a16="http://schemas.microsoft.com/office/drawing/2014/main" id="{00000000-0008-0000-3200-000042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6</xdr:col>
      <xdr:colOff>0</xdr:colOff>
      <xdr:row>21</xdr:row>
      <xdr:rowOff>0</xdr:rowOff>
    </xdr:from>
    <xdr:ext cx="314325" cy="314325"/>
    <xdr:pic>
      <xdr:nvPicPr>
        <xdr:cNvPr id="67" name="image309.jpg">
          <a:extLst>
            <a:ext uri="{FF2B5EF4-FFF2-40B4-BE49-F238E27FC236}">
              <a16:creationId xmlns:a16="http://schemas.microsoft.com/office/drawing/2014/main" id="{00000000-0008-0000-3200-000043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0</xdr:colOff>
      <xdr:row>22</xdr:row>
      <xdr:rowOff>0</xdr:rowOff>
    </xdr:from>
    <xdr:ext cx="314325" cy="314325"/>
    <xdr:pic>
      <xdr:nvPicPr>
        <xdr:cNvPr id="68" name="image298.jpg">
          <a:extLst>
            <a:ext uri="{FF2B5EF4-FFF2-40B4-BE49-F238E27FC236}">
              <a16:creationId xmlns:a16="http://schemas.microsoft.com/office/drawing/2014/main" id="{00000000-0008-0000-3200-000044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4</xdr:col>
      <xdr:colOff>0</xdr:colOff>
      <xdr:row>22</xdr:row>
      <xdr:rowOff>0</xdr:rowOff>
    </xdr:from>
    <xdr:ext cx="314325" cy="314325"/>
    <xdr:pic>
      <xdr:nvPicPr>
        <xdr:cNvPr id="69" name="image326.jpg">
          <a:extLst>
            <a:ext uri="{FF2B5EF4-FFF2-40B4-BE49-F238E27FC236}">
              <a16:creationId xmlns:a16="http://schemas.microsoft.com/office/drawing/2014/main" id="{00000000-0008-0000-3200-000045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6</xdr:col>
      <xdr:colOff>0</xdr:colOff>
      <xdr:row>22</xdr:row>
      <xdr:rowOff>0</xdr:rowOff>
    </xdr:from>
    <xdr:ext cx="314325" cy="314325"/>
    <xdr:pic>
      <xdr:nvPicPr>
        <xdr:cNvPr id="70" name="image341.jpg">
          <a:extLst>
            <a:ext uri="{FF2B5EF4-FFF2-40B4-BE49-F238E27FC236}">
              <a16:creationId xmlns:a16="http://schemas.microsoft.com/office/drawing/2014/main" id="{00000000-0008-0000-3200-000046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0</xdr:col>
      <xdr:colOff>0</xdr:colOff>
      <xdr:row>23</xdr:row>
      <xdr:rowOff>0</xdr:rowOff>
    </xdr:from>
    <xdr:ext cx="314325" cy="314325"/>
    <xdr:pic>
      <xdr:nvPicPr>
        <xdr:cNvPr id="71" name="image306.jpg">
          <a:extLst>
            <a:ext uri="{FF2B5EF4-FFF2-40B4-BE49-F238E27FC236}">
              <a16:creationId xmlns:a16="http://schemas.microsoft.com/office/drawing/2014/main" id="{00000000-0008-0000-3200-000047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4</xdr:col>
      <xdr:colOff>0</xdr:colOff>
      <xdr:row>23</xdr:row>
      <xdr:rowOff>0</xdr:rowOff>
    </xdr:from>
    <xdr:ext cx="314325" cy="314325"/>
    <xdr:pic>
      <xdr:nvPicPr>
        <xdr:cNvPr id="72" name="image336.jpg">
          <a:extLst>
            <a:ext uri="{FF2B5EF4-FFF2-40B4-BE49-F238E27FC236}">
              <a16:creationId xmlns:a16="http://schemas.microsoft.com/office/drawing/2014/main" id="{00000000-0008-0000-3200-000048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6</xdr:col>
      <xdr:colOff>0</xdr:colOff>
      <xdr:row>23</xdr:row>
      <xdr:rowOff>0</xdr:rowOff>
    </xdr:from>
    <xdr:ext cx="314325" cy="314325"/>
    <xdr:pic>
      <xdr:nvPicPr>
        <xdr:cNvPr id="73" name="image319.jpg">
          <a:extLst>
            <a:ext uri="{FF2B5EF4-FFF2-40B4-BE49-F238E27FC236}">
              <a16:creationId xmlns:a16="http://schemas.microsoft.com/office/drawing/2014/main" id="{00000000-0008-0000-3200-000049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0</xdr:col>
      <xdr:colOff>0</xdr:colOff>
      <xdr:row>24</xdr:row>
      <xdr:rowOff>0</xdr:rowOff>
    </xdr:from>
    <xdr:ext cx="314325" cy="314325"/>
    <xdr:pic>
      <xdr:nvPicPr>
        <xdr:cNvPr id="74" name="image300.jpg">
          <a:extLst>
            <a:ext uri="{FF2B5EF4-FFF2-40B4-BE49-F238E27FC236}">
              <a16:creationId xmlns:a16="http://schemas.microsoft.com/office/drawing/2014/main" id="{00000000-0008-0000-3200-00004A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4</xdr:col>
      <xdr:colOff>0</xdr:colOff>
      <xdr:row>24</xdr:row>
      <xdr:rowOff>0</xdr:rowOff>
    </xdr:from>
    <xdr:ext cx="314325" cy="314325"/>
    <xdr:pic>
      <xdr:nvPicPr>
        <xdr:cNvPr id="75" name="image294.jpg">
          <a:extLst>
            <a:ext uri="{FF2B5EF4-FFF2-40B4-BE49-F238E27FC236}">
              <a16:creationId xmlns:a16="http://schemas.microsoft.com/office/drawing/2014/main" id="{00000000-0008-0000-3200-00004B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6</xdr:col>
      <xdr:colOff>0</xdr:colOff>
      <xdr:row>24</xdr:row>
      <xdr:rowOff>0</xdr:rowOff>
    </xdr:from>
    <xdr:ext cx="314325" cy="314325"/>
    <xdr:pic>
      <xdr:nvPicPr>
        <xdr:cNvPr id="76" name="image306.jpg">
          <a:extLst>
            <a:ext uri="{FF2B5EF4-FFF2-40B4-BE49-F238E27FC236}">
              <a16:creationId xmlns:a16="http://schemas.microsoft.com/office/drawing/2014/main" id="{00000000-0008-0000-3200-00004C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0</xdr:col>
      <xdr:colOff>0</xdr:colOff>
      <xdr:row>25</xdr:row>
      <xdr:rowOff>0</xdr:rowOff>
    </xdr:from>
    <xdr:ext cx="314325" cy="314325"/>
    <xdr:pic>
      <xdr:nvPicPr>
        <xdr:cNvPr id="77" name="image292.jpg">
          <a:extLst>
            <a:ext uri="{FF2B5EF4-FFF2-40B4-BE49-F238E27FC236}">
              <a16:creationId xmlns:a16="http://schemas.microsoft.com/office/drawing/2014/main" id="{00000000-0008-0000-3200-00004D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4</xdr:col>
      <xdr:colOff>0</xdr:colOff>
      <xdr:row>25</xdr:row>
      <xdr:rowOff>0</xdr:rowOff>
    </xdr:from>
    <xdr:ext cx="314325" cy="314325"/>
    <xdr:pic>
      <xdr:nvPicPr>
        <xdr:cNvPr id="78" name="image330.jpg">
          <a:extLst>
            <a:ext uri="{FF2B5EF4-FFF2-40B4-BE49-F238E27FC236}">
              <a16:creationId xmlns:a16="http://schemas.microsoft.com/office/drawing/2014/main" id="{00000000-0008-0000-3200-00004E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6</xdr:col>
      <xdr:colOff>0</xdr:colOff>
      <xdr:row>25</xdr:row>
      <xdr:rowOff>0</xdr:rowOff>
    </xdr:from>
    <xdr:ext cx="314325" cy="314325"/>
    <xdr:pic>
      <xdr:nvPicPr>
        <xdr:cNvPr id="79" name="image339.jpg">
          <a:extLst>
            <a:ext uri="{FF2B5EF4-FFF2-40B4-BE49-F238E27FC236}">
              <a16:creationId xmlns:a16="http://schemas.microsoft.com/office/drawing/2014/main" id="{00000000-0008-0000-3200-00004F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0</xdr:col>
      <xdr:colOff>0</xdr:colOff>
      <xdr:row>26</xdr:row>
      <xdr:rowOff>0</xdr:rowOff>
    </xdr:from>
    <xdr:ext cx="314325" cy="314325"/>
    <xdr:pic>
      <xdr:nvPicPr>
        <xdr:cNvPr id="80" name="image307.jpg">
          <a:extLst>
            <a:ext uri="{FF2B5EF4-FFF2-40B4-BE49-F238E27FC236}">
              <a16:creationId xmlns:a16="http://schemas.microsoft.com/office/drawing/2014/main" id="{00000000-0008-0000-3200-000050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4</xdr:col>
      <xdr:colOff>0</xdr:colOff>
      <xdr:row>26</xdr:row>
      <xdr:rowOff>0</xdr:rowOff>
    </xdr:from>
    <xdr:ext cx="314325" cy="314325"/>
    <xdr:pic>
      <xdr:nvPicPr>
        <xdr:cNvPr id="81" name="image342.jpg">
          <a:extLst>
            <a:ext uri="{FF2B5EF4-FFF2-40B4-BE49-F238E27FC236}">
              <a16:creationId xmlns:a16="http://schemas.microsoft.com/office/drawing/2014/main" id="{00000000-0008-0000-3200-000051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6</xdr:col>
      <xdr:colOff>0</xdr:colOff>
      <xdr:row>26</xdr:row>
      <xdr:rowOff>0</xdr:rowOff>
    </xdr:from>
    <xdr:ext cx="314325" cy="314325"/>
    <xdr:pic>
      <xdr:nvPicPr>
        <xdr:cNvPr id="82" name="image345.jpg">
          <a:extLst>
            <a:ext uri="{FF2B5EF4-FFF2-40B4-BE49-F238E27FC236}">
              <a16:creationId xmlns:a16="http://schemas.microsoft.com/office/drawing/2014/main" id="{00000000-0008-0000-3200-000052000000}"/>
            </a:ext>
          </a:extLst>
        </xdr:cNvPr>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0</xdr:col>
      <xdr:colOff>0</xdr:colOff>
      <xdr:row>27</xdr:row>
      <xdr:rowOff>0</xdr:rowOff>
    </xdr:from>
    <xdr:ext cx="314325" cy="314325"/>
    <xdr:pic>
      <xdr:nvPicPr>
        <xdr:cNvPr id="83" name="image311.jpg">
          <a:extLst>
            <a:ext uri="{FF2B5EF4-FFF2-40B4-BE49-F238E27FC236}">
              <a16:creationId xmlns:a16="http://schemas.microsoft.com/office/drawing/2014/main" id="{00000000-0008-0000-3200-000053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4</xdr:col>
      <xdr:colOff>0</xdr:colOff>
      <xdr:row>27</xdr:row>
      <xdr:rowOff>0</xdr:rowOff>
    </xdr:from>
    <xdr:ext cx="314325" cy="314325"/>
    <xdr:pic>
      <xdr:nvPicPr>
        <xdr:cNvPr id="84" name="image302.jpg">
          <a:extLst>
            <a:ext uri="{FF2B5EF4-FFF2-40B4-BE49-F238E27FC236}">
              <a16:creationId xmlns:a16="http://schemas.microsoft.com/office/drawing/2014/main" id="{00000000-0008-0000-3200-00005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27</xdr:row>
      <xdr:rowOff>0</xdr:rowOff>
    </xdr:from>
    <xdr:ext cx="314325" cy="314325"/>
    <xdr:pic>
      <xdr:nvPicPr>
        <xdr:cNvPr id="85" name="image294.jpg">
          <a:extLst>
            <a:ext uri="{FF2B5EF4-FFF2-40B4-BE49-F238E27FC236}">
              <a16:creationId xmlns:a16="http://schemas.microsoft.com/office/drawing/2014/main" id="{00000000-0008-0000-3200-000055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0</xdr:col>
      <xdr:colOff>0</xdr:colOff>
      <xdr:row>28</xdr:row>
      <xdr:rowOff>0</xdr:rowOff>
    </xdr:from>
    <xdr:ext cx="314325" cy="314325"/>
    <xdr:pic>
      <xdr:nvPicPr>
        <xdr:cNvPr id="86" name="image304.jpg">
          <a:extLst>
            <a:ext uri="{FF2B5EF4-FFF2-40B4-BE49-F238E27FC236}">
              <a16:creationId xmlns:a16="http://schemas.microsoft.com/office/drawing/2014/main" id="{00000000-0008-0000-3200-00005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xdr:col>
      <xdr:colOff>0</xdr:colOff>
      <xdr:row>28</xdr:row>
      <xdr:rowOff>0</xdr:rowOff>
    </xdr:from>
    <xdr:ext cx="314325" cy="314325"/>
    <xdr:pic>
      <xdr:nvPicPr>
        <xdr:cNvPr id="87" name="image309.jpg">
          <a:extLst>
            <a:ext uri="{FF2B5EF4-FFF2-40B4-BE49-F238E27FC236}">
              <a16:creationId xmlns:a16="http://schemas.microsoft.com/office/drawing/2014/main" id="{00000000-0008-0000-3200-000057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0</xdr:colOff>
      <xdr:row>28</xdr:row>
      <xdr:rowOff>0</xdr:rowOff>
    </xdr:from>
    <xdr:ext cx="314325" cy="314325"/>
    <xdr:pic>
      <xdr:nvPicPr>
        <xdr:cNvPr id="88" name="image294.jpg">
          <a:extLst>
            <a:ext uri="{FF2B5EF4-FFF2-40B4-BE49-F238E27FC236}">
              <a16:creationId xmlns:a16="http://schemas.microsoft.com/office/drawing/2014/main" id="{00000000-0008-0000-3200-000058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0</xdr:col>
      <xdr:colOff>0</xdr:colOff>
      <xdr:row>29</xdr:row>
      <xdr:rowOff>0</xdr:rowOff>
    </xdr:from>
    <xdr:ext cx="314325" cy="314325"/>
    <xdr:pic>
      <xdr:nvPicPr>
        <xdr:cNvPr id="89" name="image308.jpg">
          <a:extLst>
            <a:ext uri="{FF2B5EF4-FFF2-40B4-BE49-F238E27FC236}">
              <a16:creationId xmlns:a16="http://schemas.microsoft.com/office/drawing/2014/main" id="{00000000-0008-0000-3200-000059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4</xdr:col>
      <xdr:colOff>0</xdr:colOff>
      <xdr:row>29</xdr:row>
      <xdr:rowOff>0</xdr:rowOff>
    </xdr:from>
    <xdr:ext cx="314325" cy="314325"/>
    <xdr:pic>
      <xdr:nvPicPr>
        <xdr:cNvPr id="90" name="image311.jpg">
          <a:extLst>
            <a:ext uri="{FF2B5EF4-FFF2-40B4-BE49-F238E27FC236}">
              <a16:creationId xmlns:a16="http://schemas.microsoft.com/office/drawing/2014/main" id="{00000000-0008-0000-3200-00005A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6</xdr:col>
      <xdr:colOff>0</xdr:colOff>
      <xdr:row>29</xdr:row>
      <xdr:rowOff>0</xdr:rowOff>
    </xdr:from>
    <xdr:ext cx="314325" cy="314325"/>
    <xdr:pic>
      <xdr:nvPicPr>
        <xdr:cNvPr id="91" name="image290.jpg">
          <a:extLst>
            <a:ext uri="{FF2B5EF4-FFF2-40B4-BE49-F238E27FC236}">
              <a16:creationId xmlns:a16="http://schemas.microsoft.com/office/drawing/2014/main" id="{00000000-0008-0000-3200-00005B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0</xdr:col>
      <xdr:colOff>0</xdr:colOff>
      <xdr:row>30</xdr:row>
      <xdr:rowOff>0</xdr:rowOff>
    </xdr:from>
    <xdr:ext cx="314325" cy="314325"/>
    <xdr:pic>
      <xdr:nvPicPr>
        <xdr:cNvPr id="92" name="image315.jpg">
          <a:extLst>
            <a:ext uri="{FF2B5EF4-FFF2-40B4-BE49-F238E27FC236}">
              <a16:creationId xmlns:a16="http://schemas.microsoft.com/office/drawing/2014/main" id="{00000000-0008-0000-3200-00005C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4</xdr:col>
      <xdr:colOff>0</xdr:colOff>
      <xdr:row>30</xdr:row>
      <xdr:rowOff>0</xdr:rowOff>
    </xdr:from>
    <xdr:ext cx="314325" cy="314325"/>
    <xdr:pic>
      <xdr:nvPicPr>
        <xdr:cNvPr id="93" name="image329.jpg">
          <a:extLst>
            <a:ext uri="{FF2B5EF4-FFF2-40B4-BE49-F238E27FC236}">
              <a16:creationId xmlns:a16="http://schemas.microsoft.com/office/drawing/2014/main" id="{00000000-0008-0000-3200-00005D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6</xdr:col>
      <xdr:colOff>0</xdr:colOff>
      <xdr:row>30</xdr:row>
      <xdr:rowOff>0</xdr:rowOff>
    </xdr:from>
    <xdr:ext cx="314325" cy="314325"/>
    <xdr:pic>
      <xdr:nvPicPr>
        <xdr:cNvPr id="94" name="image343.jpg">
          <a:extLst>
            <a:ext uri="{FF2B5EF4-FFF2-40B4-BE49-F238E27FC236}">
              <a16:creationId xmlns:a16="http://schemas.microsoft.com/office/drawing/2014/main" id="{00000000-0008-0000-3200-00005E000000}"/>
            </a:ext>
          </a:extLst>
        </xdr:cNvPr>
        <xdr:cNvPicPr preferRelativeResize="0"/>
      </xdr:nvPicPr>
      <xdr:blipFill>
        <a:blip xmlns:r="http://schemas.openxmlformats.org/officeDocument/2006/relationships" r:embed="rId51" cstate="print"/>
        <a:stretch>
          <a:fillRect/>
        </a:stretch>
      </xdr:blipFill>
      <xdr:spPr>
        <a:prstGeom prst="rect">
          <a:avLst/>
        </a:prstGeom>
        <a:noFill/>
      </xdr:spPr>
    </xdr:pic>
    <xdr:clientData fLocksWithSheet="0"/>
  </xdr:oneCellAnchor>
  <xdr:oneCellAnchor>
    <xdr:from>
      <xdr:col>0</xdr:col>
      <xdr:colOff>0</xdr:colOff>
      <xdr:row>31</xdr:row>
      <xdr:rowOff>0</xdr:rowOff>
    </xdr:from>
    <xdr:ext cx="314325" cy="314325"/>
    <xdr:pic>
      <xdr:nvPicPr>
        <xdr:cNvPr id="95" name="image294.jpg">
          <a:extLst>
            <a:ext uri="{FF2B5EF4-FFF2-40B4-BE49-F238E27FC236}">
              <a16:creationId xmlns:a16="http://schemas.microsoft.com/office/drawing/2014/main" id="{00000000-0008-0000-3200-00005F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4</xdr:col>
      <xdr:colOff>0</xdr:colOff>
      <xdr:row>31</xdr:row>
      <xdr:rowOff>0</xdr:rowOff>
    </xdr:from>
    <xdr:ext cx="314325" cy="314325"/>
    <xdr:pic>
      <xdr:nvPicPr>
        <xdr:cNvPr id="96" name="image332.jpg">
          <a:extLst>
            <a:ext uri="{FF2B5EF4-FFF2-40B4-BE49-F238E27FC236}">
              <a16:creationId xmlns:a16="http://schemas.microsoft.com/office/drawing/2014/main" id="{00000000-0008-0000-3200-000060000000}"/>
            </a:ext>
          </a:extLst>
        </xdr:cNvPr>
        <xdr:cNvPicPr preferRelativeResize="0"/>
      </xdr:nvPicPr>
      <xdr:blipFill>
        <a:blip xmlns:r="http://schemas.openxmlformats.org/officeDocument/2006/relationships" r:embed="rId52" cstate="print"/>
        <a:stretch>
          <a:fillRect/>
        </a:stretch>
      </xdr:blipFill>
      <xdr:spPr>
        <a:prstGeom prst="rect">
          <a:avLst/>
        </a:prstGeom>
        <a:noFill/>
      </xdr:spPr>
    </xdr:pic>
    <xdr:clientData fLocksWithSheet="0"/>
  </xdr:oneCellAnchor>
  <xdr:oneCellAnchor>
    <xdr:from>
      <xdr:col>6</xdr:col>
      <xdr:colOff>0</xdr:colOff>
      <xdr:row>31</xdr:row>
      <xdr:rowOff>0</xdr:rowOff>
    </xdr:from>
    <xdr:ext cx="314325" cy="314325"/>
    <xdr:pic>
      <xdr:nvPicPr>
        <xdr:cNvPr id="97" name="image324.jpg">
          <a:extLst>
            <a:ext uri="{FF2B5EF4-FFF2-40B4-BE49-F238E27FC236}">
              <a16:creationId xmlns:a16="http://schemas.microsoft.com/office/drawing/2014/main" id="{00000000-0008-0000-3200-000061000000}"/>
            </a:ext>
          </a:extLst>
        </xdr:cNvPr>
        <xdr:cNvPicPr preferRelativeResize="0"/>
      </xdr:nvPicPr>
      <xdr:blipFill>
        <a:blip xmlns:r="http://schemas.openxmlformats.org/officeDocument/2006/relationships" r:embed="rId53" cstate="print"/>
        <a:stretch>
          <a:fillRect/>
        </a:stretch>
      </xdr:blipFill>
      <xdr:spPr>
        <a:prstGeom prst="rect">
          <a:avLst/>
        </a:prstGeom>
        <a:noFill/>
      </xdr:spPr>
    </xdr:pic>
    <xdr:clientData fLocksWithSheet="0"/>
  </xdr:oneCellAnchor>
  <xdr:oneCellAnchor>
    <xdr:from>
      <xdr:col>0</xdr:col>
      <xdr:colOff>0</xdr:colOff>
      <xdr:row>32</xdr:row>
      <xdr:rowOff>0</xdr:rowOff>
    </xdr:from>
    <xdr:ext cx="314325" cy="314325"/>
    <xdr:pic>
      <xdr:nvPicPr>
        <xdr:cNvPr id="98" name="image313.jpg">
          <a:extLst>
            <a:ext uri="{FF2B5EF4-FFF2-40B4-BE49-F238E27FC236}">
              <a16:creationId xmlns:a16="http://schemas.microsoft.com/office/drawing/2014/main" id="{00000000-0008-0000-3200-000062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4</xdr:col>
      <xdr:colOff>0</xdr:colOff>
      <xdr:row>32</xdr:row>
      <xdr:rowOff>0</xdr:rowOff>
    </xdr:from>
    <xdr:ext cx="314325" cy="314325"/>
    <xdr:pic>
      <xdr:nvPicPr>
        <xdr:cNvPr id="99" name="image306.jpg">
          <a:extLst>
            <a:ext uri="{FF2B5EF4-FFF2-40B4-BE49-F238E27FC236}">
              <a16:creationId xmlns:a16="http://schemas.microsoft.com/office/drawing/2014/main" id="{00000000-0008-0000-3200-00006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6</xdr:col>
      <xdr:colOff>0</xdr:colOff>
      <xdr:row>32</xdr:row>
      <xdr:rowOff>0</xdr:rowOff>
    </xdr:from>
    <xdr:ext cx="314325" cy="314325"/>
    <xdr:pic>
      <xdr:nvPicPr>
        <xdr:cNvPr id="100" name="image302.jpg">
          <a:extLst>
            <a:ext uri="{FF2B5EF4-FFF2-40B4-BE49-F238E27FC236}">
              <a16:creationId xmlns:a16="http://schemas.microsoft.com/office/drawing/2014/main" id="{00000000-0008-0000-3200-00006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33</xdr:row>
      <xdr:rowOff>0</xdr:rowOff>
    </xdr:from>
    <xdr:ext cx="314325" cy="314325"/>
    <xdr:pic>
      <xdr:nvPicPr>
        <xdr:cNvPr id="101" name="image314.jpg">
          <a:extLst>
            <a:ext uri="{FF2B5EF4-FFF2-40B4-BE49-F238E27FC236}">
              <a16:creationId xmlns:a16="http://schemas.microsoft.com/office/drawing/2014/main" id="{00000000-0008-0000-3200-000065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4</xdr:col>
      <xdr:colOff>0</xdr:colOff>
      <xdr:row>33</xdr:row>
      <xdr:rowOff>0</xdr:rowOff>
    </xdr:from>
    <xdr:ext cx="314325" cy="314325"/>
    <xdr:pic>
      <xdr:nvPicPr>
        <xdr:cNvPr id="102" name="image345.jpg">
          <a:extLst>
            <a:ext uri="{FF2B5EF4-FFF2-40B4-BE49-F238E27FC236}">
              <a16:creationId xmlns:a16="http://schemas.microsoft.com/office/drawing/2014/main" id="{00000000-0008-0000-3200-000066000000}"/>
            </a:ext>
          </a:extLst>
        </xdr:cNvPr>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6</xdr:col>
      <xdr:colOff>0</xdr:colOff>
      <xdr:row>33</xdr:row>
      <xdr:rowOff>0</xdr:rowOff>
    </xdr:from>
    <xdr:ext cx="314325" cy="314325"/>
    <xdr:pic>
      <xdr:nvPicPr>
        <xdr:cNvPr id="103" name="image335.jpg">
          <a:extLst>
            <a:ext uri="{FF2B5EF4-FFF2-40B4-BE49-F238E27FC236}">
              <a16:creationId xmlns:a16="http://schemas.microsoft.com/office/drawing/2014/main" id="{00000000-0008-0000-3200-000067000000}"/>
            </a:ext>
          </a:extLst>
        </xdr:cNvPr>
        <xdr:cNvPicPr preferRelativeResize="0"/>
      </xdr:nvPicPr>
      <xdr:blipFill>
        <a:blip xmlns:r="http://schemas.openxmlformats.org/officeDocument/2006/relationships" r:embed="rId54" cstate="print"/>
        <a:stretch>
          <a:fillRect/>
        </a:stretch>
      </xdr:blipFill>
      <xdr:spPr>
        <a:prstGeom prst="rect">
          <a:avLst/>
        </a:prstGeom>
        <a:noFill/>
      </xdr:spPr>
    </xdr:pic>
    <xdr:clientData fLocksWithSheet="0"/>
  </xdr:oneCellAnchor>
  <xdr:oneCellAnchor>
    <xdr:from>
      <xdr:col>0</xdr:col>
      <xdr:colOff>0</xdr:colOff>
      <xdr:row>34</xdr:row>
      <xdr:rowOff>0</xdr:rowOff>
    </xdr:from>
    <xdr:ext cx="314325" cy="314325"/>
    <xdr:pic>
      <xdr:nvPicPr>
        <xdr:cNvPr id="104" name="image309.jpg">
          <a:extLst>
            <a:ext uri="{FF2B5EF4-FFF2-40B4-BE49-F238E27FC236}">
              <a16:creationId xmlns:a16="http://schemas.microsoft.com/office/drawing/2014/main" id="{00000000-0008-0000-3200-000068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4</xdr:col>
      <xdr:colOff>0</xdr:colOff>
      <xdr:row>34</xdr:row>
      <xdr:rowOff>0</xdr:rowOff>
    </xdr:from>
    <xdr:ext cx="314325" cy="314325"/>
    <xdr:pic>
      <xdr:nvPicPr>
        <xdr:cNvPr id="105" name="image330.jpg">
          <a:extLst>
            <a:ext uri="{FF2B5EF4-FFF2-40B4-BE49-F238E27FC236}">
              <a16:creationId xmlns:a16="http://schemas.microsoft.com/office/drawing/2014/main" id="{00000000-0008-0000-3200-000069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6</xdr:col>
      <xdr:colOff>0</xdr:colOff>
      <xdr:row>34</xdr:row>
      <xdr:rowOff>0</xdr:rowOff>
    </xdr:from>
    <xdr:ext cx="314325" cy="314325"/>
    <xdr:pic>
      <xdr:nvPicPr>
        <xdr:cNvPr id="106" name="image323.jpg">
          <a:extLst>
            <a:ext uri="{FF2B5EF4-FFF2-40B4-BE49-F238E27FC236}">
              <a16:creationId xmlns:a16="http://schemas.microsoft.com/office/drawing/2014/main" id="{00000000-0008-0000-3200-00006A000000}"/>
            </a:ext>
          </a:extLst>
        </xdr:cNvPr>
        <xdr:cNvPicPr preferRelativeResize="0"/>
      </xdr:nvPicPr>
      <xdr:blipFill>
        <a:blip xmlns:r="http://schemas.openxmlformats.org/officeDocument/2006/relationships" r:embed="rId55" cstate="print"/>
        <a:stretch>
          <a:fillRect/>
        </a:stretch>
      </xdr:blipFill>
      <xdr:spPr>
        <a:prstGeom prst="rect">
          <a:avLst/>
        </a:prstGeom>
        <a:noFill/>
      </xdr:spPr>
    </xdr:pic>
    <xdr:clientData fLocksWithSheet="0"/>
  </xdr:oneCellAnchor>
  <xdr:oneCellAnchor>
    <xdr:from>
      <xdr:col>0</xdr:col>
      <xdr:colOff>0</xdr:colOff>
      <xdr:row>35</xdr:row>
      <xdr:rowOff>0</xdr:rowOff>
    </xdr:from>
    <xdr:ext cx="314325" cy="314325"/>
    <xdr:pic>
      <xdr:nvPicPr>
        <xdr:cNvPr id="107" name="image320.jpg">
          <a:extLst>
            <a:ext uri="{FF2B5EF4-FFF2-40B4-BE49-F238E27FC236}">
              <a16:creationId xmlns:a16="http://schemas.microsoft.com/office/drawing/2014/main" id="{00000000-0008-0000-3200-00006B000000}"/>
            </a:ext>
          </a:extLst>
        </xdr:cNvPr>
        <xdr:cNvPicPr preferRelativeResize="0"/>
      </xdr:nvPicPr>
      <xdr:blipFill>
        <a:blip xmlns:r="http://schemas.openxmlformats.org/officeDocument/2006/relationships" r:embed="rId56" cstate="print"/>
        <a:stretch>
          <a:fillRect/>
        </a:stretch>
      </xdr:blipFill>
      <xdr:spPr>
        <a:prstGeom prst="rect">
          <a:avLst/>
        </a:prstGeom>
        <a:noFill/>
      </xdr:spPr>
    </xdr:pic>
    <xdr:clientData fLocksWithSheet="0"/>
  </xdr:oneCellAnchor>
  <xdr:oneCellAnchor>
    <xdr:from>
      <xdr:col>4</xdr:col>
      <xdr:colOff>0</xdr:colOff>
      <xdr:row>35</xdr:row>
      <xdr:rowOff>0</xdr:rowOff>
    </xdr:from>
    <xdr:ext cx="314325" cy="314325"/>
    <xdr:pic>
      <xdr:nvPicPr>
        <xdr:cNvPr id="108" name="image280.jpg">
          <a:extLst>
            <a:ext uri="{FF2B5EF4-FFF2-40B4-BE49-F238E27FC236}">
              <a16:creationId xmlns:a16="http://schemas.microsoft.com/office/drawing/2014/main" id="{00000000-0008-0000-3200-00006C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6</xdr:col>
      <xdr:colOff>0</xdr:colOff>
      <xdr:row>35</xdr:row>
      <xdr:rowOff>0</xdr:rowOff>
    </xdr:from>
    <xdr:ext cx="314325" cy="314325"/>
    <xdr:pic>
      <xdr:nvPicPr>
        <xdr:cNvPr id="109" name="image275.jpg">
          <a:extLst>
            <a:ext uri="{FF2B5EF4-FFF2-40B4-BE49-F238E27FC236}">
              <a16:creationId xmlns:a16="http://schemas.microsoft.com/office/drawing/2014/main" id="{00000000-0008-0000-3200-00006D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36</xdr:row>
      <xdr:rowOff>0</xdr:rowOff>
    </xdr:from>
    <xdr:ext cx="314325" cy="314325"/>
    <xdr:pic>
      <xdr:nvPicPr>
        <xdr:cNvPr id="110" name="image297.jpg">
          <a:extLst>
            <a:ext uri="{FF2B5EF4-FFF2-40B4-BE49-F238E27FC236}">
              <a16:creationId xmlns:a16="http://schemas.microsoft.com/office/drawing/2014/main" id="{00000000-0008-0000-3200-00006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4</xdr:col>
      <xdr:colOff>0</xdr:colOff>
      <xdr:row>36</xdr:row>
      <xdr:rowOff>0</xdr:rowOff>
    </xdr:from>
    <xdr:ext cx="314325" cy="314325"/>
    <xdr:pic>
      <xdr:nvPicPr>
        <xdr:cNvPr id="111" name="image285.jpg">
          <a:extLst>
            <a:ext uri="{FF2B5EF4-FFF2-40B4-BE49-F238E27FC236}">
              <a16:creationId xmlns:a16="http://schemas.microsoft.com/office/drawing/2014/main" id="{00000000-0008-0000-3200-00006F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6</xdr:col>
      <xdr:colOff>0</xdr:colOff>
      <xdr:row>36</xdr:row>
      <xdr:rowOff>0</xdr:rowOff>
    </xdr:from>
    <xdr:ext cx="314325" cy="314325"/>
    <xdr:pic>
      <xdr:nvPicPr>
        <xdr:cNvPr id="112" name="image314.jpg">
          <a:extLst>
            <a:ext uri="{FF2B5EF4-FFF2-40B4-BE49-F238E27FC236}">
              <a16:creationId xmlns:a16="http://schemas.microsoft.com/office/drawing/2014/main" id="{00000000-0008-0000-3200-000070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48.xml><?xml version="1.0" encoding="utf-8"?>
<xdr:wsDr xmlns:xdr="http://schemas.openxmlformats.org/drawingml/2006/spreadsheetDrawing" xmlns:a="http://schemas.openxmlformats.org/drawingml/2006/main">
  <xdr:oneCellAnchor>
    <xdr:from>
      <xdr:col>0</xdr:col>
      <xdr:colOff>0</xdr:colOff>
      <xdr:row>1</xdr:row>
      <xdr:rowOff>0</xdr:rowOff>
    </xdr:from>
    <xdr:ext cx="18449925" cy="9525000"/>
    <xdr:pic>
      <xdr:nvPicPr>
        <xdr:cNvPr id="2" name="image351.png">
          <a:extLst>
            <a:ext uri="{FF2B5EF4-FFF2-40B4-BE49-F238E27FC236}">
              <a16:creationId xmlns:a16="http://schemas.microsoft.com/office/drawing/2014/main" id="{00000000-0008-0000-3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9.xml><?xml version="1.0" encoding="utf-8"?>
<xdr:wsDr xmlns:xdr="http://schemas.openxmlformats.org/drawingml/2006/spreadsheetDrawing" xmlns:a="http://schemas.openxmlformats.org/drawingml/2006/main">
  <xdr:oneCellAnchor>
    <xdr:from>
      <xdr:col>1</xdr:col>
      <xdr:colOff>0</xdr:colOff>
      <xdr:row>0</xdr:row>
      <xdr:rowOff>0</xdr:rowOff>
    </xdr:from>
    <xdr:ext cx="419100" cy="257175"/>
    <xdr:pic>
      <xdr:nvPicPr>
        <xdr:cNvPr id="2" name="image194.jpg">
          <a:extLst>
            <a:ext uri="{FF2B5EF4-FFF2-40B4-BE49-F238E27FC236}">
              <a16:creationId xmlns:a16="http://schemas.microsoft.com/office/drawing/2014/main" id="{00000000-0008-0000-3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28625" cy="266700"/>
    <xdr:pic>
      <xdr:nvPicPr>
        <xdr:cNvPr id="3" name="image189.jpg">
          <a:extLst>
            <a:ext uri="{FF2B5EF4-FFF2-40B4-BE49-F238E27FC236}">
              <a16:creationId xmlns:a16="http://schemas.microsoft.com/office/drawing/2014/main" id="{00000000-0008-0000-3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47650"/>
    <xdr:pic>
      <xdr:nvPicPr>
        <xdr:cNvPr id="4" name="image267.jpg">
          <a:extLst>
            <a:ext uri="{FF2B5EF4-FFF2-40B4-BE49-F238E27FC236}">
              <a16:creationId xmlns:a16="http://schemas.microsoft.com/office/drawing/2014/main" id="{00000000-0008-0000-3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279.jpg">
          <a:extLst>
            <a:ext uri="{FF2B5EF4-FFF2-40B4-BE49-F238E27FC236}">
              <a16:creationId xmlns:a16="http://schemas.microsoft.com/office/drawing/2014/main" id="{00000000-0008-0000-3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57175"/>
    <xdr:pic>
      <xdr:nvPicPr>
        <xdr:cNvPr id="6" name="image348.jpg">
          <a:extLst>
            <a:ext uri="{FF2B5EF4-FFF2-40B4-BE49-F238E27FC236}">
              <a16:creationId xmlns:a16="http://schemas.microsoft.com/office/drawing/2014/main" id="{00000000-0008-0000-35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344.jpg">
          <a:extLst>
            <a:ext uri="{FF2B5EF4-FFF2-40B4-BE49-F238E27FC236}">
              <a16:creationId xmlns:a16="http://schemas.microsoft.com/office/drawing/2014/main" id="{00000000-0008-0000-35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38125"/>
    <xdr:pic>
      <xdr:nvPicPr>
        <xdr:cNvPr id="8" name="image261.jpg">
          <a:extLst>
            <a:ext uri="{FF2B5EF4-FFF2-40B4-BE49-F238E27FC236}">
              <a16:creationId xmlns:a16="http://schemas.microsoft.com/office/drawing/2014/main" id="{00000000-0008-0000-35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279.jpg">
          <a:extLst>
            <a:ext uri="{FF2B5EF4-FFF2-40B4-BE49-F238E27FC236}">
              <a16:creationId xmlns:a16="http://schemas.microsoft.com/office/drawing/2014/main" id="{00000000-0008-0000-3500-000009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57175"/>
    <xdr:pic>
      <xdr:nvPicPr>
        <xdr:cNvPr id="10" name="image191.jpg">
          <a:extLst>
            <a:ext uri="{FF2B5EF4-FFF2-40B4-BE49-F238E27FC236}">
              <a16:creationId xmlns:a16="http://schemas.microsoft.com/office/drawing/2014/main" id="{00000000-0008-0000-35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57175"/>
    <xdr:pic>
      <xdr:nvPicPr>
        <xdr:cNvPr id="11" name="image220.jpg">
          <a:extLst>
            <a:ext uri="{FF2B5EF4-FFF2-40B4-BE49-F238E27FC236}">
              <a16:creationId xmlns:a16="http://schemas.microsoft.com/office/drawing/2014/main" id="{00000000-0008-0000-35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47650"/>
    <xdr:pic>
      <xdr:nvPicPr>
        <xdr:cNvPr id="12" name="image199.jpg">
          <a:extLst>
            <a:ext uri="{FF2B5EF4-FFF2-40B4-BE49-F238E27FC236}">
              <a16:creationId xmlns:a16="http://schemas.microsoft.com/office/drawing/2014/main" id="{00000000-0008-0000-35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57175"/>
    <xdr:pic>
      <xdr:nvPicPr>
        <xdr:cNvPr id="13" name="image349.jpg">
          <a:extLst>
            <a:ext uri="{FF2B5EF4-FFF2-40B4-BE49-F238E27FC236}">
              <a16:creationId xmlns:a16="http://schemas.microsoft.com/office/drawing/2014/main" id="{00000000-0008-0000-35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57175"/>
    <xdr:pic>
      <xdr:nvPicPr>
        <xdr:cNvPr id="14" name="image350.jpg">
          <a:extLst>
            <a:ext uri="{FF2B5EF4-FFF2-40B4-BE49-F238E27FC236}">
              <a16:creationId xmlns:a16="http://schemas.microsoft.com/office/drawing/2014/main" id="{00000000-0008-0000-35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57175"/>
    <xdr:pic>
      <xdr:nvPicPr>
        <xdr:cNvPr id="15" name="image262.jpg">
          <a:extLst>
            <a:ext uri="{FF2B5EF4-FFF2-40B4-BE49-F238E27FC236}">
              <a16:creationId xmlns:a16="http://schemas.microsoft.com/office/drawing/2014/main" id="{00000000-0008-0000-35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193.jpg">
          <a:extLst>
            <a:ext uri="{FF2B5EF4-FFF2-40B4-BE49-F238E27FC236}">
              <a16:creationId xmlns:a16="http://schemas.microsoft.com/office/drawing/2014/main" id="{00000000-0008-0000-35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7" name="image193.jpg">
          <a:extLst>
            <a:ext uri="{FF2B5EF4-FFF2-40B4-BE49-F238E27FC236}">
              <a16:creationId xmlns:a16="http://schemas.microsoft.com/office/drawing/2014/main" id="{00000000-0008-0000-3500-000011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57175"/>
    <xdr:pic>
      <xdr:nvPicPr>
        <xdr:cNvPr id="18" name="image206.jpg">
          <a:extLst>
            <a:ext uri="{FF2B5EF4-FFF2-40B4-BE49-F238E27FC236}">
              <a16:creationId xmlns:a16="http://schemas.microsoft.com/office/drawing/2014/main" id="{00000000-0008-0000-3500-000012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57175"/>
    <xdr:pic>
      <xdr:nvPicPr>
        <xdr:cNvPr id="19" name="image200.jpg">
          <a:extLst>
            <a:ext uri="{FF2B5EF4-FFF2-40B4-BE49-F238E27FC236}">
              <a16:creationId xmlns:a16="http://schemas.microsoft.com/office/drawing/2014/main" id="{00000000-0008-0000-3500-000013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57175"/>
    <xdr:pic>
      <xdr:nvPicPr>
        <xdr:cNvPr id="20" name="image213.jpg">
          <a:extLst>
            <a:ext uri="{FF2B5EF4-FFF2-40B4-BE49-F238E27FC236}">
              <a16:creationId xmlns:a16="http://schemas.microsoft.com/office/drawing/2014/main" id="{00000000-0008-0000-3500-000014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57175"/>
    <xdr:pic>
      <xdr:nvPicPr>
        <xdr:cNvPr id="21" name="image227.jpg">
          <a:extLst>
            <a:ext uri="{FF2B5EF4-FFF2-40B4-BE49-F238E27FC236}">
              <a16:creationId xmlns:a16="http://schemas.microsoft.com/office/drawing/2014/main" id="{00000000-0008-0000-3500-00001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57175"/>
    <xdr:pic>
      <xdr:nvPicPr>
        <xdr:cNvPr id="22" name="image194.jpg">
          <a:extLst>
            <a:ext uri="{FF2B5EF4-FFF2-40B4-BE49-F238E27FC236}">
              <a16:creationId xmlns:a16="http://schemas.microsoft.com/office/drawing/2014/main" id="{00000000-0008-0000-3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57175"/>
    <xdr:pic>
      <xdr:nvPicPr>
        <xdr:cNvPr id="23" name="image227.jpg">
          <a:extLst>
            <a:ext uri="{FF2B5EF4-FFF2-40B4-BE49-F238E27FC236}">
              <a16:creationId xmlns:a16="http://schemas.microsoft.com/office/drawing/2014/main" id="{00000000-0008-0000-3500-00001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57175"/>
    <xdr:pic>
      <xdr:nvPicPr>
        <xdr:cNvPr id="24" name="image232.jpg">
          <a:extLst>
            <a:ext uri="{FF2B5EF4-FFF2-40B4-BE49-F238E27FC236}">
              <a16:creationId xmlns:a16="http://schemas.microsoft.com/office/drawing/2014/main" id="{00000000-0008-0000-3500-000018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2.jp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12.jp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24.jp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7.jpg">
          <a:extLst>
            <a:ext uri="{FF2B5EF4-FFF2-40B4-BE49-F238E27FC236}">
              <a16:creationId xmlns:a16="http://schemas.microsoft.com/office/drawing/2014/main" id="{00000000-0008-0000-06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20.jpg">
          <a:extLst>
            <a:ext uri="{FF2B5EF4-FFF2-40B4-BE49-F238E27FC236}">
              <a16:creationId xmlns:a16="http://schemas.microsoft.com/office/drawing/2014/main" id="{00000000-0008-0000-06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jpg">
          <a:extLst>
            <a:ext uri="{FF2B5EF4-FFF2-40B4-BE49-F238E27FC236}">
              <a16:creationId xmlns:a16="http://schemas.microsoft.com/office/drawing/2014/main" id="{00000000-0008-0000-06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13.jpg">
          <a:extLst>
            <a:ext uri="{FF2B5EF4-FFF2-40B4-BE49-F238E27FC236}">
              <a16:creationId xmlns:a16="http://schemas.microsoft.com/office/drawing/2014/main" id="{00000000-0008-0000-06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4.jpg">
          <a:extLst>
            <a:ext uri="{FF2B5EF4-FFF2-40B4-BE49-F238E27FC236}">
              <a16:creationId xmlns:a16="http://schemas.microsoft.com/office/drawing/2014/main" id="{00000000-0008-0000-06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11.jpg">
          <a:extLst>
            <a:ext uri="{FF2B5EF4-FFF2-40B4-BE49-F238E27FC236}">
              <a16:creationId xmlns:a16="http://schemas.microsoft.com/office/drawing/2014/main" id="{00000000-0008-0000-06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7.jpg">
          <a:extLst>
            <a:ext uri="{FF2B5EF4-FFF2-40B4-BE49-F238E27FC236}">
              <a16:creationId xmlns:a16="http://schemas.microsoft.com/office/drawing/2014/main" id="{00000000-0008-0000-06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4.jpg">
          <a:extLst>
            <a:ext uri="{FF2B5EF4-FFF2-40B4-BE49-F238E27FC236}">
              <a16:creationId xmlns:a16="http://schemas.microsoft.com/office/drawing/2014/main" id="{00000000-0008-0000-06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2.jpg">
          <a:extLst>
            <a:ext uri="{FF2B5EF4-FFF2-40B4-BE49-F238E27FC236}">
              <a16:creationId xmlns:a16="http://schemas.microsoft.com/office/drawing/2014/main" id="{00000000-0008-0000-06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3.jpg">
          <a:extLst>
            <a:ext uri="{FF2B5EF4-FFF2-40B4-BE49-F238E27FC236}">
              <a16:creationId xmlns:a16="http://schemas.microsoft.com/office/drawing/2014/main" id="{00000000-0008-0000-06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38150" cy="266700"/>
    <xdr:pic>
      <xdr:nvPicPr>
        <xdr:cNvPr id="15" name="image16.jpg">
          <a:extLst>
            <a:ext uri="{FF2B5EF4-FFF2-40B4-BE49-F238E27FC236}">
              <a16:creationId xmlns:a16="http://schemas.microsoft.com/office/drawing/2014/main" id="{00000000-0008-0000-06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jpg">
          <a:extLst>
            <a:ext uri="{FF2B5EF4-FFF2-40B4-BE49-F238E27FC236}">
              <a16:creationId xmlns:a16="http://schemas.microsoft.com/office/drawing/2014/main" id="{00000000-0008-0000-06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28625" cy="266700"/>
    <xdr:pic>
      <xdr:nvPicPr>
        <xdr:cNvPr id="17" name="image6.jpg">
          <a:extLst>
            <a:ext uri="{FF2B5EF4-FFF2-40B4-BE49-F238E27FC236}">
              <a16:creationId xmlns:a16="http://schemas.microsoft.com/office/drawing/2014/main" id="{00000000-0008-0000-06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23.jpg">
          <a:extLst>
            <a:ext uri="{FF2B5EF4-FFF2-40B4-BE49-F238E27FC236}">
              <a16:creationId xmlns:a16="http://schemas.microsoft.com/office/drawing/2014/main" id="{00000000-0008-0000-06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8.jpg">
          <a:extLst>
            <a:ext uri="{FF2B5EF4-FFF2-40B4-BE49-F238E27FC236}">
              <a16:creationId xmlns:a16="http://schemas.microsoft.com/office/drawing/2014/main" id="{00000000-0008-0000-06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8.jpg">
          <a:extLst>
            <a:ext uri="{FF2B5EF4-FFF2-40B4-BE49-F238E27FC236}">
              <a16:creationId xmlns:a16="http://schemas.microsoft.com/office/drawing/2014/main" id="{00000000-0008-0000-06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5.jpg">
          <a:extLst>
            <a:ext uri="{FF2B5EF4-FFF2-40B4-BE49-F238E27FC236}">
              <a16:creationId xmlns:a16="http://schemas.microsoft.com/office/drawing/2014/main" id="{00000000-0008-0000-06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0.jpg">
          <a:extLst>
            <a:ext uri="{FF2B5EF4-FFF2-40B4-BE49-F238E27FC236}">
              <a16:creationId xmlns:a16="http://schemas.microsoft.com/office/drawing/2014/main" id="{00000000-0008-0000-06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9.jpg">
          <a:extLst>
            <a:ext uri="{FF2B5EF4-FFF2-40B4-BE49-F238E27FC236}">
              <a16:creationId xmlns:a16="http://schemas.microsoft.com/office/drawing/2014/main" id="{00000000-0008-0000-06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5.jpg">
          <a:extLst>
            <a:ext uri="{FF2B5EF4-FFF2-40B4-BE49-F238E27FC236}">
              <a16:creationId xmlns:a16="http://schemas.microsoft.com/office/drawing/2014/main" id="{00000000-0008-0000-06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5.jpg">
          <a:extLst>
            <a:ext uri="{FF2B5EF4-FFF2-40B4-BE49-F238E27FC236}">
              <a16:creationId xmlns:a16="http://schemas.microsoft.com/office/drawing/2014/main" id="{00000000-0008-0000-06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25</xdr:col>
      <xdr:colOff>0</xdr:colOff>
      <xdr:row>0</xdr:row>
      <xdr:rowOff>0</xdr:rowOff>
    </xdr:from>
    <xdr:ext cx="419100" cy="247650"/>
    <xdr:pic>
      <xdr:nvPicPr>
        <xdr:cNvPr id="26" name="image21.jpg">
          <a:extLst>
            <a:ext uri="{FF2B5EF4-FFF2-40B4-BE49-F238E27FC236}">
              <a16:creationId xmlns:a16="http://schemas.microsoft.com/office/drawing/2014/main" id="{00000000-0008-0000-0600-00001A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26</xdr:col>
      <xdr:colOff>0</xdr:colOff>
      <xdr:row>0</xdr:row>
      <xdr:rowOff>0</xdr:rowOff>
    </xdr:from>
    <xdr:ext cx="419100" cy="247650"/>
    <xdr:pic>
      <xdr:nvPicPr>
        <xdr:cNvPr id="27" name="image5.jpg">
          <a:extLst>
            <a:ext uri="{FF2B5EF4-FFF2-40B4-BE49-F238E27FC236}">
              <a16:creationId xmlns:a16="http://schemas.microsoft.com/office/drawing/2014/main" id="{00000000-0008-0000-0600-00001B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wsDr>
</file>

<file path=xl/drawings/drawing50.xml><?xml version="1.0" encoding="utf-8"?>
<xdr:wsDr xmlns:xdr="http://schemas.openxmlformats.org/drawingml/2006/spreadsheetDrawing" xmlns:a="http://schemas.openxmlformats.org/drawingml/2006/main">
  <xdr:oneCellAnchor>
    <xdr:from>
      <xdr:col>1</xdr:col>
      <xdr:colOff>0</xdr:colOff>
      <xdr:row>0</xdr:row>
      <xdr:rowOff>0</xdr:rowOff>
    </xdr:from>
    <xdr:ext cx="419100" cy="257175"/>
    <xdr:pic>
      <xdr:nvPicPr>
        <xdr:cNvPr id="2" name="image194.jpg">
          <a:extLst>
            <a:ext uri="{FF2B5EF4-FFF2-40B4-BE49-F238E27FC236}">
              <a16:creationId xmlns:a16="http://schemas.microsoft.com/office/drawing/2014/main" id="{00000000-0008-0000-3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28625" cy="266700"/>
    <xdr:pic>
      <xdr:nvPicPr>
        <xdr:cNvPr id="3" name="image189.jpg">
          <a:extLst>
            <a:ext uri="{FF2B5EF4-FFF2-40B4-BE49-F238E27FC236}">
              <a16:creationId xmlns:a16="http://schemas.microsoft.com/office/drawing/2014/main" id="{00000000-0008-0000-3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47650"/>
    <xdr:pic>
      <xdr:nvPicPr>
        <xdr:cNvPr id="4" name="image267.jpg">
          <a:extLst>
            <a:ext uri="{FF2B5EF4-FFF2-40B4-BE49-F238E27FC236}">
              <a16:creationId xmlns:a16="http://schemas.microsoft.com/office/drawing/2014/main" id="{00000000-0008-0000-3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279.jpg">
          <a:extLst>
            <a:ext uri="{FF2B5EF4-FFF2-40B4-BE49-F238E27FC236}">
              <a16:creationId xmlns:a16="http://schemas.microsoft.com/office/drawing/2014/main" id="{00000000-0008-0000-36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57175"/>
    <xdr:pic>
      <xdr:nvPicPr>
        <xdr:cNvPr id="6" name="image348.jpg">
          <a:extLst>
            <a:ext uri="{FF2B5EF4-FFF2-40B4-BE49-F238E27FC236}">
              <a16:creationId xmlns:a16="http://schemas.microsoft.com/office/drawing/2014/main" id="{00000000-0008-0000-36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344.jpg">
          <a:extLst>
            <a:ext uri="{FF2B5EF4-FFF2-40B4-BE49-F238E27FC236}">
              <a16:creationId xmlns:a16="http://schemas.microsoft.com/office/drawing/2014/main" id="{00000000-0008-0000-36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47650"/>
    <xdr:pic>
      <xdr:nvPicPr>
        <xdr:cNvPr id="8" name="image17.jpg">
          <a:extLst>
            <a:ext uri="{FF2B5EF4-FFF2-40B4-BE49-F238E27FC236}">
              <a16:creationId xmlns:a16="http://schemas.microsoft.com/office/drawing/2014/main" id="{00000000-0008-0000-36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279.jpg">
          <a:extLst>
            <a:ext uri="{FF2B5EF4-FFF2-40B4-BE49-F238E27FC236}">
              <a16:creationId xmlns:a16="http://schemas.microsoft.com/office/drawing/2014/main" id="{00000000-0008-0000-3600-000009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57175"/>
    <xdr:pic>
      <xdr:nvPicPr>
        <xdr:cNvPr id="10" name="image191.jpg">
          <a:extLst>
            <a:ext uri="{FF2B5EF4-FFF2-40B4-BE49-F238E27FC236}">
              <a16:creationId xmlns:a16="http://schemas.microsoft.com/office/drawing/2014/main" id="{00000000-0008-0000-36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57175"/>
    <xdr:pic>
      <xdr:nvPicPr>
        <xdr:cNvPr id="11" name="image220.jpg">
          <a:extLst>
            <a:ext uri="{FF2B5EF4-FFF2-40B4-BE49-F238E27FC236}">
              <a16:creationId xmlns:a16="http://schemas.microsoft.com/office/drawing/2014/main" id="{00000000-0008-0000-36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47650"/>
    <xdr:pic>
      <xdr:nvPicPr>
        <xdr:cNvPr id="12" name="image199.jpg">
          <a:extLst>
            <a:ext uri="{FF2B5EF4-FFF2-40B4-BE49-F238E27FC236}">
              <a16:creationId xmlns:a16="http://schemas.microsoft.com/office/drawing/2014/main" id="{00000000-0008-0000-36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57175"/>
    <xdr:pic>
      <xdr:nvPicPr>
        <xdr:cNvPr id="13" name="image350.jpg">
          <a:extLst>
            <a:ext uri="{FF2B5EF4-FFF2-40B4-BE49-F238E27FC236}">
              <a16:creationId xmlns:a16="http://schemas.microsoft.com/office/drawing/2014/main" id="{00000000-0008-0000-36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57175"/>
    <xdr:pic>
      <xdr:nvPicPr>
        <xdr:cNvPr id="14" name="image262.jpg">
          <a:extLst>
            <a:ext uri="{FF2B5EF4-FFF2-40B4-BE49-F238E27FC236}">
              <a16:creationId xmlns:a16="http://schemas.microsoft.com/office/drawing/2014/main" id="{00000000-0008-0000-36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57175"/>
    <xdr:pic>
      <xdr:nvPicPr>
        <xdr:cNvPr id="15" name="image193.jpg">
          <a:extLst>
            <a:ext uri="{FF2B5EF4-FFF2-40B4-BE49-F238E27FC236}">
              <a16:creationId xmlns:a16="http://schemas.microsoft.com/office/drawing/2014/main" id="{00000000-0008-0000-36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193.jpg">
          <a:extLst>
            <a:ext uri="{FF2B5EF4-FFF2-40B4-BE49-F238E27FC236}">
              <a16:creationId xmlns:a16="http://schemas.microsoft.com/office/drawing/2014/main" id="{00000000-0008-0000-3600-000010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7" name="image200.jpg">
          <a:extLst>
            <a:ext uri="{FF2B5EF4-FFF2-40B4-BE49-F238E27FC236}">
              <a16:creationId xmlns:a16="http://schemas.microsoft.com/office/drawing/2014/main" id="{00000000-0008-0000-3600-000011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57175"/>
    <xdr:pic>
      <xdr:nvPicPr>
        <xdr:cNvPr id="18" name="image213.jpg">
          <a:extLst>
            <a:ext uri="{FF2B5EF4-FFF2-40B4-BE49-F238E27FC236}">
              <a16:creationId xmlns:a16="http://schemas.microsoft.com/office/drawing/2014/main" id="{00000000-0008-0000-3600-000012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57175"/>
    <xdr:pic>
      <xdr:nvPicPr>
        <xdr:cNvPr id="19" name="image193.jpg">
          <a:extLst>
            <a:ext uri="{FF2B5EF4-FFF2-40B4-BE49-F238E27FC236}">
              <a16:creationId xmlns:a16="http://schemas.microsoft.com/office/drawing/2014/main" id="{00000000-0008-0000-3600-000013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57175"/>
    <xdr:pic>
      <xdr:nvPicPr>
        <xdr:cNvPr id="20" name="image193.jpg">
          <a:extLst>
            <a:ext uri="{FF2B5EF4-FFF2-40B4-BE49-F238E27FC236}">
              <a16:creationId xmlns:a16="http://schemas.microsoft.com/office/drawing/2014/main" id="{00000000-0008-0000-3600-000014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57175"/>
    <xdr:pic>
      <xdr:nvPicPr>
        <xdr:cNvPr id="21" name="image227.jpg">
          <a:extLst>
            <a:ext uri="{FF2B5EF4-FFF2-40B4-BE49-F238E27FC236}">
              <a16:creationId xmlns:a16="http://schemas.microsoft.com/office/drawing/2014/main" id="{00000000-0008-0000-3600-00001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57175"/>
    <xdr:pic>
      <xdr:nvPicPr>
        <xdr:cNvPr id="22" name="image232.jpg">
          <a:extLst>
            <a:ext uri="{FF2B5EF4-FFF2-40B4-BE49-F238E27FC236}">
              <a16:creationId xmlns:a16="http://schemas.microsoft.com/office/drawing/2014/main" id="{00000000-0008-0000-3600-000016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wsDr>
</file>

<file path=xl/drawings/drawing51.xml><?xml version="1.0" encoding="utf-8"?>
<xdr:wsDr xmlns:xdr="http://schemas.openxmlformats.org/drawingml/2006/spreadsheetDrawing" xmlns:a="http://schemas.openxmlformats.org/drawingml/2006/main">
  <xdr:oneCellAnchor>
    <xdr:from>
      <xdr:col>2</xdr:col>
      <xdr:colOff>0</xdr:colOff>
      <xdr:row>0</xdr:row>
      <xdr:rowOff>0</xdr:rowOff>
    </xdr:from>
    <xdr:ext cx="419100" cy="257175"/>
    <xdr:pic>
      <xdr:nvPicPr>
        <xdr:cNvPr id="2" name="image194.jpg">
          <a:extLst>
            <a:ext uri="{FF2B5EF4-FFF2-40B4-BE49-F238E27FC236}">
              <a16:creationId xmlns:a16="http://schemas.microsoft.com/office/drawing/2014/main" id="{00000000-0008-0000-3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3" name="image189.jpg">
          <a:extLst>
            <a:ext uri="{FF2B5EF4-FFF2-40B4-BE49-F238E27FC236}">
              <a16:creationId xmlns:a16="http://schemas.microsoft.com/office/drawing/2014/main" id="{00000000-0008-0000-3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57175"/>
    <xdr:pic>
      <xdr:nvPicPr>
        <xdr:cNvPr id="4" name="image191.jpg">
          <a:extLst>
            <a:ext uri="{FF2B5EF4-FFF2-40B4-BE49-F238E27FC236}">
              <a16:creationId xmlns:a16="http://schemas.microsoft.com/office/drawing/2014/main" id="{00000000-0008-0000-3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57175"/>
    <xdr:pic>
      <xdr:nvPicPr>
        <xdr:cNvPr id="5" name="image195.jpg">
          <a:extLst>
            <a:ext uri="{FF2B5EF4-FFF2-40B4-BE49-F238E27FC236}">
              <a16:creationId xmlns:a16="http://schemas.microsoft.com/office/drawing/2014/main" id="{00000000-0008-0000-37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57175"/>
    <xdr:pic>
      <xdr:nvPicPr>
        <xdr:cNvPr id="6" name="image348.jpg">
          <a:extLst>
            <a:ext uri="{FF2B5EF4-FFF2-40B4-BE49-F238E27FC236}">
              <a16:creationId xmlns:a16="http://schemas.microsoft.com/office/drawing/2014/main" id="{00000000-0008-0000-37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7" name="image344.jpg">
          <a:extLst>
            <a:ext uri="{FF2B5EF4-FFF2-40B4-BE49-F238E27FC236}">
              <a16:creationId xmlns:a16="http://schemas.microsoft.com/office/drawing/2014/main" id="{00000000-0008-0000-37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47650"/>
    <xdr:pic>
      <xdr:nvPicPr>
        <xdr:cNvPr id="8" name="image267.jpg">
          <a:extLst>
            <a:ext uri="{FF2B5EF4-FFF2-40B4-BE49-F238E27FC236}">
              <a16:creationId xmlns:a16="http://schemas.microsoft.com/office/drawing/2014/main" id="{00000000-0008-0000-37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57175"/>
    <xdr:pic>
      <xdr:nvPicPr>
        <xdr:cNvPr id="9" name="image350.jpg">
          <a:extLst>
            <a:ext uri="{FF2B5EF4-FFF2-40B4-BE49-F238E27FC236}">
              <a16:creationId xmlns:a16="http://schemas.microsoft.com/office/drawing/2014/main" id="{00000000-0008-0000-37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0" name="image267.jpg">
          <a:extLst>
            <a:ext uri="{FF2B5EF4-FFF2-40B4-BE49-F238E27FC236}">
              <a16:creationId xmlns:a16="http://schemas.microsoft.com/office/drawing/2014/main" id="{00000000-0008-0000-3700-00000A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57175"/>
    <xdr:pic>
      <xdr:nvPicPr>
        <xdr:cNvPr id="11" name="image193.jpg">
          <a:extLst>
            <a:ext uri="{FF2B5EF4-FFF2-40B4-BE49-F238E27FC236}">
              <a16:creationId xmlns:a16="http://schemas.microsoft.com/office/drawing/2014/main" id="{00000000-0008-0000-37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12" name="image279.jpg">
          <a:extLst>
            <a:ext uri="{FF2B5EF4-FFF2-40B4-BE49-F238E27FC236}">
              <a16:creationId xmlns:a16="http://schemas.microsoft.com/office/drawing/2014/main" id="{00000000-0008-0000-37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57175"/>
    <xdr:pic>
      <xdr:nvPicPr>
        <xdr:cNvPr id="13" name="image262.jpg">
          <a:extLst>
            <a:ext uri="{FF2B5EF4-FFF2-40B4-BE49-F238E27FC236}">
              <a16:creationId xmlns:a16="http://schemas.microsoft.com/office/drawing/2014/main" id="{00000000-0008-0000-37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57175"/>
    <xdr:pic>
      <xdr:nvPicPr>
        <xdr:cNvPr id="14" name="image273.jpg">
          <a:extLst>
            <a:ext uri="{FF2B5EF4-FFF2-40B4-BE49-F238E27FC236}">
              <a16:creationId xmlns:a16="http://schemas.microsoft.com/office/drawing/2014/main" id="{00000000-0008-0000-37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57175"/>
    <xdr:pic>
      <xdr:nvPicPr>
        <xdr:cNvPr id="15" name="image213.jpg">
          <a:extLst>
            <a:ext uri="{FF2B5EF4-FFF2-40B4-BE49-F238E27FC236}">
              <a16:creationId xmlns:a16="http://schemas.microsoft.com/office/drawing/2014/main" id="{00000000-0008-0000-37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16" name="image184.jpg">
          <a:extLst>
            <a:ext uri="{FF2B5EF4-FFF2-40B4-BE49-F238E27FC236}">
              <a16:creationId xmlns:a16="http://schemas.microsoft.com/office/drawing/2014/main" id="{00000000-0008-0000-37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25</xdr:col>
      <xdr:colOff>0</xdr:colOff>
      <xdr:row>0</xdr:row>
      <xdr:rowOff>0</xdr:rowOff>
    </xdr:from>
    <xdr:ext cx="419100" cy="257175"/>
    <xdr:pic>
      <xdr:nvPicPr>
        <xdr:cNvPr id="17" name="image193.jpg">
          <a:extLst>
            <a:ext uri="{FF2B5EF4-FFF2-40B4-BE49-F238E27FC236}">
              <a16:creationId xmlns:a16="http://schemas.microsoft.com/office/drawing/2014/main" id="{00000000-0008-0000-3700-000011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26</xdr:col>
      <xdr:colOff>0</xdr:colOff>
      <xdr:row>0</xdr:row>
      <xdr:rowOff>0</xdr:rowOff>
    </xdr:from>
    <xdr:ext cx="419100" cy="257175"/>
    <xdr:pic>
      <xdr:nvPicPr>
        <xdr:cNvPr id="18" name="image206.jpg">
          <a:extLst>
            <a:ext uri="{FF2B5EF4-FFF2-40B4-BE49-F238E27FC236}">
              <a16:creationId xmlns:a16="http://schemas.microsoft.com/office/drawing/2014/main" id="{00000000-0008-0000-3700-000012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27</xdr:col>
      <xdr:colOff>0</xdr:colOff>
      <xdr:row>0</xdr:row>
      <xdr:rowOff>0</xdr:rowOff>
    </xdr:from>
    <xdr:ext cx="419100" cy="257175"/>
    <xdr:pic>
      <xdr:nvPicPr>
        <xdr:cNvPr id="19" name="image200.jpg">
          <a:extLst>
            <a:ext uri="{FF2B5EF4-FFF2-40B4-BE49-F238E27FC236}">
              <a16:creationId xmlns:a16="http://schemas.microsoft.com/office/drawing/2014/main" id="{00000000-0008-0000-3700-000013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28</xdr:col>
      <xdr:colOff>0</xdr:colOff>
      <xdr:row>0</xdr:row>
      <xdr:rowOff>0</xdr:rowOff>
    </xdr:from>
    <xdr:ext cx="419100" cy="257175"/>
    <xdr:pic>
      <xdr:nvPicPr>
        <xdr:cNvPr id="20" name="image220.jpg">
          <a:extLst>
            <a:ext uri="{FF2B5EF4-FFF2-40B4-BE49-F238E27FC236}">
              <a16:creationId xmlns:a16="http://schemas.microsoft.com/office/drawing/2014/main" id="{00000000-0008-0000-3700-000014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29</xdr:col>
      <xdr:colOff>0</xdr:colOff>
      <xdr:row>0</xdr:row>
      <xdr:rowOff>0</xdr:rowOff>
    </xdr:from>
    <xdr:ext cx="419100" cy="257175"/>
    <xdr:pic>
      <xdr:nvPicPr>
        <xdr:cNvPr id="21" name="image224.jpg">
          <a:extLst>
            <a:ext uri="{FF2B5EF4-FFF2-40B4-BE49-F238E27FC236}">
              <a16:creationId xmlns:a16="http://schemas.microsoft.com/office/drawing/2014/main" id="{00000000-0008-0000-3700-000015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30</xdr:col>
      <xdr:colOff>0</xdr:colOff>
      <xdr:row>0</xdr:row>
      <xdr:rowOff>0</xdr:rowOff>
    </xdr:from>
    <xdr:ext cx="419100" cy="257175"/>
    <xdr:pic>
      <xdr:nvPicPr>
        <xdr:cNvPr id="22" name="image227.jpg">
          <a:extLst>
            <a:ext uri="{FF2B5EF4-FFF2-40B4-BE49-F238E27FC236}">
              <a16:creationId xmlns:a16="http://schemas.microsoft.com/office/drawing/2014/main" id="{00000000-0008-0000-3700-00001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0</xdr:row>
      <xdr:rowOff>0</xdr:rowOff>
    </xdr:from>
    <xdr:ext cx="419100" cy="257175"/>
    <xdr:pic>
      <xdr:nvPicPr>
        <xdr:cNvPr id="23" name="image232.jpg">
          <a:extLst>
            <a:ext uri="{FF2B5EF4-FFF2-40B4-BE49-F238E27FC236}">
              <a16:creationId xmlns:a16="http://schemas.microsoft.com/office/drawing/2014/main" id="{00000000-0008-0000-3700-000017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12.jp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24.jpg">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7.jpg">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20.jpg">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jpg">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13.jpg">
          <a:extLst>
            <a:ext uri="{FF2B5EF4-FFF2-40B4-BE49-F238E27FC236}">
              <a16:creationId xmlns:a16="http://schemas.microsoft.com/office/drawing/2014/main" id="{00000000-0008-0000-07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4.jpg">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11.jpg">
          <a:extLst>
            <a:ext uri="{FF2B5EF4-FFF2-40B4-BE49-F238E27FC236}">
              <a16:creationId xmlns:a16="http://schemas.microsoft.com/office/drawing/2014/main" id="{00000000-0008-0000-07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7.jpg">
          <a:extLst>
            <a:ext uri="{FF2B5EF4-FFF2-40B4-BE49-F238E27FC236}">
              <a16:creationId xmlns:a16="http://schemas.microsoft.com/office/drawing/2014/main" id="{00000000-0008-0000-07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4.jpg">
          <a:extLst>
            <a:ext uri="{FF2B5EF4-FFF2-40B4-BE49-F238E27FC236}">
              <a16:creationId xmlns:a16="http://schemas.microsoft.com/office/drawing/2014/main" id="{00000000-0008-0000-07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2.jpg">
          <a:extLst>
            <a:ext uri="{FF2B5EF4-FFF2-40B4-BE49-F238E27FC236}">
              <a16:creationId xmlns:a16="http://schemas.microsoft.com/office/drawing/2014/main" id="{00000000-0008-0000-07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3.jpg">
          <a:extLst>
            <a:ext uri="{FF2B5EF4-FFF2-40B4-BE49-F238E27FC236}">
              <a16:creationId xmlns:a16="http://schemas.microsoft.com/office/drawing/2014/main" id="{00000000-0008-0000-07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38150" cy="266700"/>
    <xdr:pic>
      <xdr:nvPicPr>
        <xdr:cNvPr id="15" name="image16.jpg">
          <a:extLst>
            <a:ext uri="{FF2B5EF4-FFF2-40B4-BE49-F238E27FC236}">
              <a16:creationId xmlns:a16="http://schemas.microsoft.com/office/drawing/2014/main" id="{00000000-0008-0000-07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jpg">
          <a:extLst>
            <a:ext uri="{FF2B5EF4-FFF2-40B4-BE49-F238E27FC236}">
              <a16:creationId xmlns:a16="http://schemas.microsoft.com/office/drawing/2014/main" id="{00000000-0008-0000-07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19100" cy="257175"/>
    <xdr:pic>
      <xdr:nvPicPr>
        <xdr:cNvPr id="17" name="image6.jpg">
          <a:extLst>
            <a:ext uri="{FF2B5EF4-FFF2-40B4-BE49-F238E27FC236}">
              <a16:creationId xmlns:a16="http://schemas.microsoft.com/office/drawing/2014/main" id="{00000000-0008-0000-07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19100" cy="247650"/>
    <xdr:pic>
      <xdr:nvPicPr>
        <xdr:cNvPr id="18" name="image23.jpg">
          <a:extLst>
            <a:ext uri="{FF2B5EF4-FFF2-40B4-BE49-F238E27FC236}">
              <a16:creationId xmlns:a16="http://schemas.microsoft.com/office/drawing/2014/main" id="{00000000-0008-0000-07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18.jpg">
          <a:extLst>
            <a:ext uri="{FF2B5EF4-FFF2-40B4-BE49-F238E27FC236}">
              <a16:creationId xmlns:a16="http://schemas.microsoft.com/office/drawing/2014/main" id="{00000000-0008-0000-07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8.jpg">
          <a:extLst>
            <a:ext uri="{FF2B5EF4-FFF2-40B4-BE49-F238E27FC236}">
              <a16:creationId xmlns:a16="http://schemas.microsoft.com/office/drawing/2014/main" id="{00000000-0008-0000-07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15.jpg">
          <a:extLst>
            <a:ext uri="{FF2B5EF4-FFF2-40B4-BE49-F238E27FC236}">
              <a16:creationId xmlns:a16="http://schemas.microsoft.com/office/drawing/2014/main" id="{00000000-0008-0000-07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0.jpg">
          <a:extLst>
            <a:ext uri="{FF2B5EF4-FFF2-40B4-BE49-F238E27FC236}">
              <a16:creationId xmlns:a16="http://schemas.microsoft.com/office/drawing/2014/main" id="{00000000-0008-0000-07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9.jpg">
          <a:extLst>
            <a:ext uri="{FF2B5EF4-FFF2-40B4-BE49-F238E27FC236}">
              <a16:creationId xmlns:a16="http://schemas.microsoft.com/office/drawing/2014/main" id="{00000000-0008-0000-07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5.jpg">
          <a:extLst>
            <a:ext uri="{FF2B5EF4-FFF2-40B4-BE49-F238E27FC236}">
              <a16:creationId xmlns:a16="http://schemas.microsoft.com/office/drawing/2014/main" id="{00000000-0008-0000-07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5.jpg">
          <a:extLst>
            <a:ext uri="{FF2B5EF4-FFF2-40B4-BE49-F238E27FC236}">
              <a16:creationId xmlns:a16="http://schemas.microsoft.com/office/drawing/2014/main" id="{00000000-0008-0000-07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25</xdr:col>
      <xdr:colOff>0</xdr:colOff>
      <xdr:row>0</xdr:row>
      <xdr:rowOff>0</xdr:rowOff>
    </xdr:from>
    <xdr:ext cx="419100" cy="247650"/>
    <xdr:pic>
      <xdr:nvPicPr>
        <xdr:cNvPr id="26" name="image21.jpg">
          <a:extLst>
            <a:ext uri="{FF2B5EF4-FFF2-40B4-BE49-F238E27FC236}">
              <a16:creationId xmlns:a16="http://schemas.microsoft.com/office/drawing/2014/main" id="{00000000-0008-0000-0700-00001A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26</xdr:col>
      <xdr:colOff>0</xdr:colOff>
      <xdr:row>0</xdr:row>
      <xdr:rowOff>0</xdr:rowOff>
    </xdr:from>
    <xdr:ext cx="419100" cy="247650"/>
    <xdr:pic>
      <xdr:nvPicPr>
        <xdr:cNvPr id="27" name="image5.jpg">
          <a:extLst>
            <a:ext uri="{FF2B5EF4-FFF2-40B4-BE49-F238E27FC236}">
              <a16:creationId xmlns:a16="http://schemas.microsoft.com/office/drawing/2014/main" id="{00000000-0008-0000-0700-00001B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12.jpg">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24.jpg">
          <a:extLst>
            <a:ext uri="{FF2B5EF4-FFF2-40B4-BE49-F238E27FC236}">
              <a16:creationId xmlns:a16="http://schemas.microsoft.com/office/drawing/2014/main" id="{00000000-0008-0000-08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17.jpg">
          <a:extLst>
            <a:ext uri="{FF2B5EF4-FFF2-40B4-BE49-F238E27FC236}">
              <a16:creationId xmlns:a16="http://schemas.microsoft.com/office/drawing/2014/main" id="{00000000-0008-0000-08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20.jpg">
          <a:extLst>
            <a:ext uri="{FF2B5EF4-FFF2-40B4-BE49-F238E27FC236}">
              <a16:creationId xmlns:a16="http://schemas.microsoft.com/office/drawing/2014/main" id="{00000000-0008-0000-08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57175"/>
    <xdr:pic>
      <xdr:nvPicPr>
        <xdr:cNvPr id="7" name="image1.jpg">
          <a:extLst>
            <a:ext uri="{FF2B5EF4-FFF2-40B4-BE49-F238E27FC236}">
              <a16:creationId xmlns:a16="http://schemas.microsoft.com/office/drawing/2014/main" id="{00000000-0008-0000-08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13.jpg">
          <a:extLst>
            <a:ext uri="{FF2B5EF4-FFF2-40B4-BE49-F238E27FC236}">
              <a16:creationId xmlns:a16="http://schemas.microsoft.com/office/drawing/2014/main" id="{00000000-0008-0000-08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0</xdr:colOff>
      <xdr:row>0</xdr:row>
      <xdr:rowOff>0</xdr:rowOff>
    </xdr:from>
    <xdr:ext cx="438150" cy="266700"/>
    <xdr:pic>
      <xdr:nvPicPr>
        <xdr:cNvPr id="9" name="image4.jpg">
          <a:extLst>
            <a:ext uri="{FF2B5EF4-FFF2-40B4-BE49-F238E27FC236}">
              <a16:creationId xmlns:a16="http://schemas.microsoft.com/office/drawing/2014/main" id="{00000000-0008-0000-08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47650"/>
    <xdr:pic>
      <xdr:nvPicPr>
        <xdr:cNvPr id="10" name="image11.jpg">
          <a:extLst>
            <a:ext uri="{FF2B5EF4-FFF2-40B4-BE49-F238E27FC236}">
              <a16:creationId xmlns:a16="http://schemas.microsoft.com/office/drawing/2014/main" id="{00000000-0008-0000-08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47650"/>
    <xdr:pic>
      <xdr:nvPicPr>
        <xdr:cNvPr id="11" name="image7.jpg">
          <a:extLst>
            <a:ext uri="{FF2B5EF4-FFF2-40B4-BE49-F238E27FC236}">
              <a16:creationId xmlns:a16="http://schemas.microsoft.com/office/drawing/2014/main" id="{00000000-0008-0000-08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14.jpg">
          <a:extLst>
            <a:ext uri="{FF2B5EF4-FFF2-40B4-BE49-F238E27FC236}">
              <a16:creationId xmlns:a16="http://schemas.microsoft.com/office/drawing/2014/main" id="{00000000-0008-0000-08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28625" cy="266700"/>
    <xdr:pic>
      <xdr:nvPicPr>
        <xdr:cNvPr id="13" name="image2.jpg">
          <a:extLst>
            <a:ext uri="{FF2B5EF4-FFF2-40B4-BE49-F238E27FC236}">
              <a16:creationId xmlns:a16="http://schemas.microsoft.com/office/drawing/2014/main" id="{00000000-0008-0000-08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28625" cy="266700"/>
    <xdr:pic>
      <xdr:nvPicPr>
        <xdr:cNvPr id="14" name="image3.jpg">
          <a:extLst>
            <a:ext uri="{FF2B5EF4-FFF2-40B4-BE49-F238E27FC236}">
              <a16:creationId xmlns:a16="http://schemas.microsoft.com/office/drawing/2014/main" id="{00000000-0008-0000-08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38150" cy="266700"/>
    <xdr:pic>
      <xdr:nvPicPr>
        <xdr:cNvPr id="15" name="image16.jpg">
          <a:extLst>
            <a:ext uri="{FF2B5EF4-FFF2-40B4-BE49-F238E27FC236}">
              <a16:creationId xmlns:a16="http://schemas.microsoft.com/office/drawing/2014/main" id="{00000000-0008-0000-08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9.jpg">
          <a:extLst>
            <a:ext uri="{FF2B5EF4-FFF2-40B4-BE49-F238E27FC236}">
              <a16:creationId xmlns:a16="http://schemas.microsoft.com/office/drawing/2014/main" id="{00000000-0008-0000-08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28625" cy="266700"/>
    <xdr:pic>
      <xdr:nvPicPr>
        <xdr:cNvPr id="17" name="image6.jpg">
          <a:extLst>
            <a:ext uri="{FF2B5EF4-FFF2-40B4-BE49-F238E27FC236}">
              <a16:creationId xmlns:a16="http://schemas.microsoft.com/office/drawing/2014/main" id="{00000000-0008-0000-08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28625" cy="266700"/>
    <xdr:pic>
      <xdr:nvPicPr>
        <xdr:cNvPr id="18" name="image6.jpg">
          <a:extLst>
            <a:ext uri="{FF2B5EF4-FFF2-40B4-BE49-F238E27FC236}">
              <a16:creationId xmlns:a16="http://schemas.microsoft.com/office/drawing/2014/main" id="{00000000-0008-0000-0800-000012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19100" cy="247650"/>
    <xdr:pic>
      <xdr:nvPicPr>
        <xdr:cNvPr id="19" name="image23.jpg">
          <a:extLst>
            <a:ext uri="{FF2B5EF4-FFF2-40B4-BE49-F238E27FC236}">
              <a16:creationId xmlns:a16="http://schemas.microsoft.com/office/drawing/2014/main" id="{00000000-0008-0000-0800-000013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19</xdr:col>
      <xdr:colOff>0</xdr:colOff>
      <xdr:row>0</xdr:row>
      <xdr:rowOff>0</xdr:rowOff>
    </xdr:from>
    <xdr:ext cx="419100" cy="247650"/>
    <xdr:pic>
      <xdr:nvPicPr>
        <xdr:cNvPr id="20" name="image18.jpg">
          <a:extLst>
            <a:ext uri="{FF2B5EF4-FFF2-40B4-BE49-F238E27FC236}">
              <a16:creationId xmlns:a16="http://schemas.microsoft.com/office/drawing/2014/main" id="{00000000-0008-0000-0800-000014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20</xdr:col>
      <xdr:colOff>0</xdr:colOff>
      <xdr:row>0</xdr:row>
      <xdr:rowOff>0</xdr:rowOff>
    </xdr:from>
    <xdr:ext cx="419100" cy="247650"/>
    <xdr:pic>
      <xdr:nvPicPr>
        <xdr:cNvPr id="21" name="image8.jpg">
          <a:extLst>
            <a:ext uri="{FF2B5EF4-FFF2-40B4-BE49-F238E27FC236}">
              <a16:creationId xmlns:a16="http://schemas.microsoft.com/office/drawing/2014/main" id="{00000000-0008-0000-0800-000015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21</xdr:col>
      <xdr:colOff>0</xdr:colOff>
      <xdr:row>0</xdr:row>
      <xdr:rowOff>0</xdr:rowOff>
    </xdr:from>
    <xdr:ext cx="419100" cy="247650"/>
    <xdr:pic>
      <xdr:nvPicPr>
        <xdr:cNvPr id="22" name="image15.jpg">
          <a:extLst>
            <a:ext uri="{FF2B5EF4-FFF2-40B4-BE49-F238E27FC236}">
              <a16:creationId xmlns:a16="http://schemas.microsoft.com/office/drawing/2014/main" id="{00000000-0008-0000-0800-000016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22</xdr:col>
      <xdr:colOff>0</xdr:colOff>
      <xdr:row>0</xdr:row>
      <xdr:rowOff>0</xdr:rowOff>
    </xdr:from>
    <xdr:ext cx="419100" cy="247650"/>
    <xdr:pic>
      <xdr:nvPicPr>
        <xdr:cNvPr id="23" name="image10.jpg">
          <a:extLst>
            <a:ext uri="{FF2B5EF4-FFF2-40B4-BE49-F238E27FC236}">
              <a16:creationId xmlns:a16="http://schemas.microsoft.com/office/drawing/2014/main" id="{00000000-0008-0000-0800-000017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23</xdr:col>
      <xdr:colOff>0</xdr:colOff>
      <xdr:row>0</xdr:row>
      <xdr:rowOff>0</xdr:rowOff>
    </xdr:from>
    <xdr:ext cx="419100" cy="247650"/>
    <xdr:pic>
      <xdr:nvPicPr>
        <xdr:cNvPr id="24" name="image19.jpg">
          <a:extLst>
            <a:ext uri="{FF2B5EF4-FFF2-40B4-BE49-F238E27FC236}">
              <a16:creationId xmlns:a16="http://schemas.microsoft.com/office/drawing/2014/main" id="{00000000-0008-0000-0800-000018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24</xdr:col>
      <xdr:colOff>0</xdr:colOff>
      <xdr:row>0</xdr:row>
      <xdr:rowOff>0</xdr:rowOff>
    </xdr:from>
    <xdr:ext cx="419100" cy="247650"/>
    <xdr:pic>
      <xdr:nvPicPr>
        <xdr:cNvPr id="25" name="image5.jpg">
          <a:extLst>
            <a:ext uri="{FF2B5EF4-FFF2-40B4-BE49-F238E27FC236}">
              <a16:creationId xmlns:a16="http://schemas.microsoft.com/office/drawing/2014/main" id="{00000000-0008-0000-0800-000019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25</xdr:col>
      <xdr:colOff>0</xdr:colOff>
      <xdr:row>0</xdr:row>
      <xdr:rowOff>0</xdr:rowOff>
    </xdr:from>
    <xdr:ext cx="419100" cy="247650"/>
    <xdr:pic>
      <xdr:nvPicPr>
        <xdr:cNvPr id="26" name="image5.jpg">
          <a:extLst>
            <a:ext uri="{FF2B5EF4-FFF2-40B4-BE49-F238E27FC236}">
              <a16:creationId xmlns:a16="http://schemas.microsoft.com/office/drawing/2014/main" id="{00000000-0008-0000-0800-00001A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26</xdr:col>
      <xdr:colOff>0</xdr:colOff>
      <xdr:row>0</xdr:row>
      <xdr:rowOff>0</xdr:rowOff>
    </xdr:from>
    <xdr:ext cx="419100" cy="247650"/>
    <xdr:pic>
      <xdr:nvPicPr>
        <xdr:cNvPr id="27" name="image5.jpg">
          <a:extLst>
            <a:ext uri="{FF2B5EF4-FFF2-40B4-BE49-F238E27FC236}">
              <a16:creationId xmlns:a16="http://schemas.microsoft.com/office/drawing/2014/main" id="{00000000-0008-0000-0800-00001B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27</xdr:col>
      <xdr:colOff>0</xdr:colOff>
      <xdr:row>0</xdr:row>
      <xdr:rowOff>0</xdr:rowOff>
    </xdr:from>
    <xdr:ext cx="419100" cy="247650"/>
    <xdr:pic>
      <xdr:nvPicPr>
        <xdr:cNvPr id="28" name="image21.jpg">
          <a:extLst>
            <a:ext uri="{FF2B5EF4-FFF2-40B4-BE49-F238E27FC236}">
              <a16:creationId xmlns:a16="http://schemas.microsoft.com/office/drawing/2014/main" id="{00000000-0008-0000-0800-00001C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28</xdr:col>
      <xdr:colOff>0</xdr:colOff>
      <xdr:row>0</xdr:row>
      <xdr:rowOff>0</xdr:rowOff>
    </xdr:from>
    <xdr:ext cx="419100" cy="247650"/>
    <xdr:pic>
      <xdr:nvPicPr>
        <xdr:cNvPr id="29" name="image5.jpg">
          <a:extLst>
            <a:ext uri="{FF2B5EF4-FFF2-40B4-BE49-F238E27FC236}">
              <a16:creationId xmlns:a16="http://schemas.microsoft.com/office/drawing/2014/main" id="{00000000-0008-0000-0800-00001D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2.jp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19100" cy="257175"/>
    <xdr:pic>
      <xdr:nvPicPr>
        <xdr:cNvPr id="3" name="image12.jpg">
          <a:extLst>
            <a:ext uri="{FF2B5EF4-FFF2-40B4-BE49-F238E27FC236}">
              <a16:creationId xmlns:a16="http://schemas.microsoft.com/office/drawing/2014/main" id="{00000000-0008-0000-09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57175"/>
    <xdr:pic>
      <xdr:nvPicPr>
        <xdr:cNvPr id="4" name="image24.jpg">
          <a:extLst>
            <a:ext uri="{FF2B5EF4-FFF2-40B4-BE49-F238E27FC236}">
              <a16:creationId xmlns:a16="http://schemas.microsoft.com/office/drawing/2014/main" id="{00000000-0008-0000-09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38150" cy="266700"/>
    <xdr:pic>
      <xdr:nvPicPr>
        <xdr:cNvPr id="5" name="image17.jpg">
          <a:extLst>
            <a:ext uri="{FF2B5EF4-FFF2-40B4-BE49-F238E27FC236}">
              <a16:creationId xmlns:a16="http://schemas.microsoft.com/office/drawing/2014/main" id="{00000000-0008-0000-09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5.jpg">
          <a:extLst>
            <a:ext uri="{FF2B5EF4-FFF2-40B4-BE49-F238E27FC236}">
              <a16:creationId xmlns:a16="http://schemas.microsoft.com/office/drawing/2014/main" id="{00000000-0008-0000-09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47650"/>
    <xdr:pic>
      <xdr:nvPicPr>
        <xdr:cNvPr id="7" name="image5.jpg">
          <a:extLst>
            <a:ext uri="{FF2B5EF4-FFF2-40B4-BE49-F238E27FC236}">
              <a16:creationId xmlns:a16="http://schemas.microsoft.com/office/drawing/2014/main" id="{00000000-0008-0000-09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47650"/>
    <xdr:pic>
      <xdr:nvPicPr>
        <xdr:cNvPr id="8" name="image5.jpg">
          <a:extLst>
            <a:ext uri="{FF2B5EF4-FFF2-40B4-BE49-F238E27FC236}">
              <a16:creationId xmlns:a16="http://schemas.microsoft.com/office/drawing/2014/main" id="{00000000-0008-0000-09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0</xdr:colOff>
      <xdr:row>0</xdr:row>
      <xdr:rowOff>0</xdr:rowOff>
    </xdr:from>
    <xdr:ext cx="419100" cy="247650"/>
    <xdr:pic>
      <xdr:nvPicPr>
        <xdr:cNvPr id="9" name="image20.jpg">
          <a:extLst>
            <a:ext uri="{FF2B5EF4-FFF2-40B4-BE49-F238E27FC236}">
              <a16:creationId xmlns:a16="http://schemas.microsoft.com/office/drawing/2014/main" id="{00000000-0008-0000-0900-000009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9</xdr:col>
      <xdr:colOff>0</xdr:colOff>
      <xdr:row>0</xdr:row>
      <xdr:rowOff>0</xdr:rowOff>
    </xdr:from>
    <xdr:ext cx="419100" cy="257175"/>
    <xdr:pic>
      <xdr:nvPicPr>
        <xdr:cNvPr id="10" name="image1.jpg">
          <a:extLst>
            <a:ext uri="{FF2B5EF4-FFF2-40B4-BE49-F238E27FC236}">
              <a16:creationId xmlns:a16="http://schemas.microsoft.com/office/drawing/2014/main" id="{00000000-0008-0000-0900-00000A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19100" cy="257175"/>
    <xdr:pic>
      <xdr:nvPicPr>
        <xdr:cNvPr id="11" name="image13.jpg">
          <a:extLst>
            <a:ext uri="{FF2B5EF4-FFF2-40B4-BE49-F238E27FC236}">
              <a16:creationId xmlns:a16="http://schemas.microsoft.com/office/drawing/2014/main" id="{00000000-0008-0000-0900-00000B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47650"/>
    <xdr:pic>
      <xdr:nvPicPr>
        <xdr:cNvPr id="12" name="image4.jpg">
          <a:extLst>
            <a:ext uri="{FF2B5EF4-FFF2-40B4-BE49-F238E27FC236}">
              <a16:creationId xmlns:a16="http://schemas.microsoft.com/office/drawing/2014/main" id="{00000000-0008-0000-0900-00000C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47650"/>
    <xdr:pic>
      <xdr:nvPicPr>
        <xdr:cNvPr id="13" name="image11.jpg">
          <a:extLst>
            <a:ext uri="{FF2B5EF4-FFF2-40B4-BE49-F238E27FC236}">
              <a16:creationId xmlns:a16="http://schemas.microsoft.com/office/drawing/2014/main" id="{00000000-0008-0000-0900-00000D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47650"/>
    <xdr:pic>
      <xdr:nvPicPr>
        <xdr:cNvPr id="14" name="image7.jpg">
          <a:extLst>
            <a:ext uri="{FF2B5EF4-FFF2-40B4-BE49-F238E27FC236}">
              <a16:creationId xmlns:a16="http://schemas.microsoft.com/office/drawing/2014/main" id="{00000000-0008-0000-0900-00000E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57175"/>
    <xdr:pic>
      <xdr:nvPicPr>
        <xdr:cNvPr id="15" name="image14.jpg">
          <a:extLst>
            <a:ext uri="{FF2B5EF4-FFF2-40B4-BE49-F238E27FC236}">
              <a16:creationId xmlns:a16="http://schemas.microsoft.com/office/drawing/2014/main" id="{00000000-0008-0000-0900-00000F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28625" cy="266700"/>
    <xdr:pic>
      <xdr:nvPicPr>
        <xdr:cNvPr id="16" name="image2.jpg">
          <a:extLst>
            <a:ext uri="{FF2B5EF4-FFF2-40B4-BE49-F238E27FC236}">
              <a16:creationId xmlns:a16="http://schemas.microsoft.com/office/drawing/2014/main" id="{00000000-0008-0000-09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16</xdr:col>
      <xdr:colOff>0</xdr:colOff>
      <xdr:row>0</xdr:row>
      <xdr:rowOff>0</xdr:rowOff>
    </xdr:from>
    <xdr:ext cx="428625" cy="266700"/>
    <xdr:pic>
      <xdr:nvPicPr>
        <xdr:cNvPr id="17" name="image3.jpg">
          <a:extLst>
            <a:ext uri="{FF2B5EF4-FFF2-40B4-BE49-F238E27FC236}">
              <a16:creationId xmlns:a16="http://schemas.microsoft.com/office/drawing/2014/main" id="{00000000-0008-0000-0900-000011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17</xdr:col>
      <xdr:colOff>0</xdr:colOff>
      <xdr:row>0</xdr:row>
      <xdr:rowOff>0</xdr:rowOff>
    </xdr:from>
    <xdr:ext cx="438150" cy="266700"/>
    <xdr:pic>
      <xdr:nvPicPr>
        <xdr:cNvPr id="18" name="image16.jpg">
          <a:extLst>
            <a:ext uri="{FF2B5EF4-FFF2-40B4-BE49-F238E27FC236}">
              <a16:creationId xmlns:a16="http://schemas.microsoft.com/office/drawing/2014/main" id="{00000000-0008-0000-0900-000012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18</xdr:col>
      <xdr:colOff>0</xdr:colOff>
      <xdr:row>0</xdr:row>
      <xdr:rowOff>0</xdr:rowOff>
    </xdr:from>
    <xdr:ext cx="428625" cy="266700"/>
    <xdr:pic>
      <xdr:nvPicPr>
        <xdr:cNvPr id="19" name="image9.jpg">
          <a:extLst>
            <a:ext uri="{FF2B5EF4-FFF2-40B4-BE49-F238E27FC236}">
              <a16:creationId xmlns:a16="http://schemas.microsoft.com/office/drawing/2014/main" id="{00000000-0008-0000-0900-000013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0</xdr:row>
      <xdr:rowOff>0</xdr:rowOff>
    </xdr:from>
    <xdr:ext cx="428625" cy="266700"/>
    <xdr:pic>
      <xdr:nvPicPr>
        <xdr:cNvPr id="2" name="image2.jp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438150" cy="266700"/>
    <xdr:pic>
      <xdr:nvPicPr>
        <xdr:cNvPr id="3" name="image17.jpg">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0</xdr:row>
      <xdr:rowOff>0</xdr:rowOff>
    </xdr:from>
    <xdr:ext cx="419100" cy="247650"/>
    <xdr:pic>
      <xdr:nvPicPr>
        <xdr:cNvPr id="4" name="image5.jpg">
          <a:extLst>
            <a:ext uri="{FF2B5EF4-FFF2-40B4-BE49-F238E27FC236}">
              <a16:creationId xmlns:a16="http://schemas.microsoft.com/office/drawing/2014/main" id="{00000000-0008-0000-0A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0</xdr:row>
      <xdr:rowOff>0</xdr:rowOff>
    </xdr:from>
    <xdr:ext cx="419100" cy="247650"/>
    <xdr:pic>
      <xdr:nvPicPr>
        <xdr:cNvPr id="5" name="image5.jpg">
          <a:extLst>
            <a:ext uri="{FF2B5EF4-FFF2-40B4-BE49-F238E27FC236}">
              <a16:creationId xmlns:a16="http://schemas.microsoft.com/office/drawing/2014/main" id="{00000000-0008-0000-0A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0</xdr:row>
      <xdr:rowOff>0</xdr:rowOff>
    </xdr:from>
    <xdr:ext cx="419100" cy="247650"/>
    <xdr:pic>
      <xdr:nvPicPr>
        <xdr:cNvPr id="6" name="image5.jpg">
          <a:extLst>
            <a:ext uri="{FF2B5EF4-FFF2-40B4-BE49-F238E27FC236}">
              <a16:creationId xmlns:a16="http://schemas.microsoft.com/office/drawing/2014/main" id="{00000000-0008-0000-0A00-000006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0</xdr:row>
      <xdr:rowOff>0</xdr:rowOff>
    </xdr:from>
    <xdr:ext cx="419100" cy="247650"/>
    <xdr:pic>
      <xdr:nvPicPr>
        <xdr:cNvPr id="7" name="image20.jpg">
          <a:extLst>
            <a:ext uri="{FF2B5EF4-FFF2-40B4-BE49-F238E27FC236}">
              <a16:creationId xmlns:a16="http://schemas.microsoft.com/office/drawing/2014/main" id="{00000000-0008-0000-0A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0</xdr:colOff>
      <xdr:row>0</xdr:row>
      <xdr:rowOff>0</xdr:rowOff>
    </xdr:from>
    <xdr:ext cx="419100" cy="257175"/>
    <xdr:pic>
      <xdr:nvPicPr>
        <xdr:cNvPr id="8" name="image14.jpg">
          <a:extLst>
            <a:ext uri="{FF2B5EF4-FFF2-40B4-BE49-F238E27FC236}">
              <a16:creationId xmlns:a16="http://schemas.microsoft.com/office/drawing/2014/main" id="{00000000-0008-0000-0A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0</xdr:colOff>
      <xdr:row>0</xdr:row>
      <xdr:rowOff>0</xdr:rowOff>
    </xdr:from>
    <xdr:ext cx="428625" cy="266700"/>
    <xdr:pic>
      <xdr:nvPicPr>
        <xdr:cNvPr id="9" name="image2.jpg">
          <a:extLst>
            <a:ext uri="{FF2B5EF4-FFF2-40B4-BE49-F238E27FC236}">
              <a16:creationId xmlns:a16="http://schemas.microsoft.com/office/drawing/2014/main" id="{00000000-0008-0000-0A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0</xdr:row>
      <xdr:rowOff>0</xdr:rowOff>
    </xdr:from>
    <xdr:ext cx="428625" cy="266700"/>
    <xdr:pic>
      <xdr:nvPicPr>
        <xdr:cNvPr id="10" name="image3.jpg">
          <a:extLst>
            <a:ext uri="{FF2B5EF4-FFF2-40B4-BE49-F238E27FC236}">
              <a16:creationId xmlns:a16="http://schemas.microsoft.com/office/drawing/2014/main" id="{00000000-0008-0000-0A00-00000A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0</xdr:colOff>
      <xdr:row>0</xdr:row>
      <xdr:rowOff>0</xdr:rowOff>
    </xdr:from>
    <xdr:ext cx="438150" cy="266700"/>
    <xdr:pic>
      <xdr:nvPicPr>
        <xdr:cNvPr id="11" name="image16.jpg">
          <a:extLst>
            <a:ext uri="{FF2B5EF4-FFF2-40B4-BE49-F238E27FC236}">
              <a16:creationId xmlns:a16="http://schemas.microsoft.com/office/drawing/2014/main" id="{00000000-0008-0000-0A00-00000B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11</xdr:col>
      <xdr:colOff>0</xdr:colOff>
      <xdr:row>0</xdr:row>
      <xdr:rowOff>0</xdr:rowOff>
    </xdr:from>
    <xdr:ext cx="419100" cy="257175"/>
    <xdr:pic>
      <xdr:nvPicPr>
        <xdr:cNvPr id="12" name="image9.jpg">
          <a:extLst>
            <a:ext uri="{FF2B5EF4-FFF2-40B4-BE49-F238E27FC236}">
              <a16:creationId xmlns:a16="http://schemas.microsoft.com/office/drawing/2014/main" id="{00000000-0008-0000-0A00-00000C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12</xdr:col>
      <xdr:colOff>0</xdr:colOff>
      <xdr:row>0</xdr:row>
      <xdr:rowOff>0</xdr:rowOff>
    </xdr:from>
    <xdr:ext cx="419100" cy="257175"/>
    <xdr:pic>
      <xdr:nvPicPr>
        <xdr:cNvPr id="13" name="image9.jpg">
          <a:extLst>
            <a:ext uri="{FF2B5EF4-FFF2-40B4-BE49-F238E27FC236}">
              <a16:creationId xmlns:a16="http://schemas.microsoft.com/office/drawing/2014/main" id="{00000000-0008-0000-0A00-00000D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13</xdr:col>
      <xdr:colOff>0</xdr:colOff>
      <xdr:row>0</xdr:row>
      <xdr:rowOff>0</xdr:rowOff>
    </xdr:from>
    <xdr:ext cx="419100" cy="257175"/>
    <xdr:pic>
      <xdr:nvPicPr>
        <xdr:cNvPr id="14" name="image9.jpg">
          <a:extLst>
            <a:ext uri="{FF2B5EF4-FFF2-40B4-BE49-F238E27FC236}">
              <a16:creationId xmlns:a16="http://schemas.microsoft.com/office/drawing/2014/main" id="{00000000-0008-0000-0A00-00000E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14</xdr:col>
      <xdr:colOff>0</xdr:colOff>
      <xdr:row>0</xdr:row>
      <xdr:rowOff>0</xdr:rowOff>
    </xdr:from>
    <xdr:ext cx="419100" cy="257175"/>
    <xdr:pic>
      <xdr:nvPicPr>
        <xdr:cNvPr id="15" name="image9.jpg">
          <a:extLst>
            <a:ext uri="{FF2B5EF4-FFF2-40B4-BE49-F238E27FC236}">
              <a16:creationId xmlns:a16="http://schemas.microsoft.com/office/drawing/2014/main" id="{00000000-0008-0000-0A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15</xdr:col>
      <xdr:colOff>0</xdr:colOff>
      <xdr:row>0</xdr:row>
      <xdr:rowOff>0</xdr:rowOff>
    </xdr:from>
    <xdr:ext cx="419100" cy="257175"/>
    <xdr:pic>
      <xdr:nvPicPr>
        <xdr:cNvPr id="16" name="image9.jpg">
          <a:extLst>
            <a:ext uri="{FF2B5EF4-FFF2-40B4-BE49-F238E27FC236}">
              <a16:creationId xmlns:a16="http://schemas.microsoft.com/office/drawing/2014/main" id="{00000000-0008-0000-0A00-000010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iscord.com/channels/912320241713958912/1044689312907808888"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hyperlink" Target="https://discord.com/channels/912320241713958912/1044689312907808888"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C4125"/>
    <outlinePr summaryBelow="0" summaryRight="0"/>
  </sheetPr>
  <dimension ref="A1:A2"/>
  <sheetViews>
    <sheetView workbookViewId="0">
      <selection activeCell="A4" sqref="A4"/>
    </sheetView>
  </sheetViews>
  <sheetFormatPr defaultColWidth="12.5703125" defaultRowHeight="15.75" customHeight="1"/>
  <cols>
    <col min="1" max="1" width="120.85546875" customWidth="1"/>
  </cols>
  <sheetData>
    <row r="1" spans="1:1" ht="324">
      <c r="A1" s="1085" t="s">
        <v>0</v>
      </c>
    </row>
    <row r="2" spans="1:1" ht="45.75" customHeight="1">
      <c r="A2" s="2" t="s">
        <v>1</v>
      </c>
    </row>
  </sheetData>
  <hyperlinks>
    <hyperlink ref="A2"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CC4125"/>
    <outlinePr summaryBelow="0" summaryRight="0"/>
  </sheetPr>
  <dimension ref="A1:T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19.28515625" customWidth="1"/>
    <col min="2" max="2" width="7.42578125" customWidth="1"/>
    <col min="3" max="4" width="5.42578125" customWidth="1"/>
    <col min="5" max="5" width="6.85546875" customWidth="1"/>
    <col min="6" max="15" width="5.42578125" customWidth="1"/>
    <col min="16" max="17" width="6.140625" customWidth="1"/>
    <col min="18" max="18" width="8" customWidth="1"/>
    <col min="19" max="19" width="7.140625" customWidth="1"/>
    <col min="20" max="20" width="5.42578125" customWidth="1"/>
  </cols>
  <sheetData>
    <row r="1" spans="1:20" ht="21" customHeight="1">
      <c r="A1" s="149"/>
      <c r="B1" s="4"/>
      <c r="C1" s="4"/>
      <c r="D1" s="4"/>
      <c r="E1" s="4"/>
      <c r="F1" s="4"/>
      <c r="G1" s="4"/>
      <c r="H1" s="4"/>
      <c r="I1" s="4"/>
      <c r="J1" s="4"/>
      <c r="K1" s="4"/>
      <c r="L1" s="4"/>
      <c r="M1" s="4"/>
      <c r="N1" s="4"/>
      <c r="O1" s="4"/>
      <c r="P1" s="4"/>
      <c r="Q1" s="4"/>
      <c r="R1" s="4"/>
      <c r="S1" s="4"/>
      <c r="T1" s="5" t="s">
        <v>2</v>
      </c>
    </row>
    <row r="2" spans="1:20" ht="173.25">
      <c r="A2" s="6" t="s">
        <v>860</v>
      </c>
      <c r="B2" s="7" t="s">
        <v>4</v>
      </c>
      <c r="C2" s="8" t="s">
        <v>5</v>
      </c>
      <c r="D2" s="9" t="s">
        <v>6</v>
      </c>
      <c r="E2" s="10" t="s">
        <v>861</v>
      </c>
      <c r="F2" s="183" t="s">
        <v>862</v>
      </c>
      <c r="G2" s="15" t="s">
        <v>863</v>
      </c>
      <c r="H2" s="184" t="s">
        <v>864</v>
      </c>
      <c r="I2" s="11" t="s">
        <v>8</v>
      </c>
      <c r="J2" s="12" t="s">
        <v>9</v>
      </c>
      <c r="K2" s="13" t="s">
        <v>10</v>
      </c>
      <c r="L2" s="14" t="s">
        <v>11</v>
      </c>
      <c r="M2" s="15" t="s">
        <v>12</v>
      </c>
      <c r="N2" s="16" t="s">
        <v>13</v>
      </c>
      <c r="O2" s="17" t="s">
        <v>14</v>
      </c>
      <c r="P2" s="7" t="s">
        <v>15</v>
      </c>
      <c r="Q2" s="7" t="s">
        <v>16</v>
      </c>
      <c r="R2" s="7" t="s">
        <v>17</v>
      </c>
      <c r="S2" s="150" t="s">
        <v>18</v>
      </c>
      <c r="T2" s="26" t="s">
        <v>2</v>
      </c>
    </row>
    <row r="3" spans="1:20" ht="12.75">
      <c r="A3" s="27" t="s">
        <v>865</v>
      </c>
      <c r="B3" s="28">
        <v>38850</v>
      </c>
      <c r="C3" s="29">
        <v>0.49</v>
      </c>
      <c r="D3" s="29">
        <v>0.77</v>
      </c>
      <c r="E3" s="185" t="s">
        <v>866</v>
      </c>
      <c r="F3" s="36">
        <v>3.6</v>
      </c>
      <c r="G3" s="36">
        <v>20</v>
      </c>
      <c r="H3" s="36">
        <v>81</v>
      </c>
      <c r="I3" s="30">
        <v>115</v>
      </c>
      <c r="J3" s="30">
        <v>6</v>
      </c>
      <c r="K3" s="30">
        <v>500</v>
      </c>
      <c r="L3" s="30">
        <v>54</v>
      </c>
      <c r="M3" s="29">
        <v>0.11</v>
      </c>
      <c r="N3" s="30">
        <v>33</v>
      </c>
      <c r="O3" s="31">
        <v>6.2</v>
      </c>
      <c r="P3" s="32">
        <f t="shared" ref="P3:P5" si="0">(-B3*0.001)+(N3)+(-O3)+(C3*100)+(D3*100)+(I3*0.1)+(J3)+(K3*0.1)+(L3*0.1)+(M3*100)+(F3*10)+(G3)+(H3)</f>
        <v>334.85</v>
      </c>
      <c r="Q3" s="32">
        <f t="shared" ref="Q3:Q5" si="1">(N3)+(-O3)+(C3*100)+(D3*100)+(I3*0.1)+(J3)+(K3*0.1)+(L3*0.1)+(M3*100)+(F3*10)+(G3)+(H3)</f>
        <v>373.70000000000005</v>
      </c>
      <c r="R3" s="33" t="s">
        <v>867</v>
      </c>
      <c r="S3" s="34" t="s">
        <v>868</v>
      </c>
      <c r="T3" s="39" t="s">
        <v>869</v>
      </c>
    </row>
    <row r="4" spans="1:20" ht="12.75">
      <c r="A4" s="27" t="s">
        <v>870</v>
      </c>
      <c r="B4" s="28">
        <v>26840</v>
      </c>
      <c r="C4" s="29">
        <v>0.49</v>
      </c>
      <c r="D4" s="29">
        <v>0.77</v>
      </c>
      <c r="E4" s="186" t="s">
        <v>866</v>
      </c>
      <c r="F4" s="36">
        <v>4.0999999999999996</v>
      </c>
      <c r="G4" s="36">
        <v>28</v>
      </c>
      <c r="H4" s="36">
        <v>95</v>
      </c>
      <c r="I4" s="30">
        <v>200</v>
      </c>
      <c r="J4" s="30">
        <v>1</v>
      </c>
      <c r="K4" s="30">
        <v>500</v>
      </c>
      <c r="L4" s="30">
        <v>207</v>
      </c>
      <c r="M4" s="29">
        <v>0.11</v>
      </c>
      <c r="N4" s="30">
        <v>27</v>
      </c>
      <c r="O4" s="31">
        <v>2.7</v>
      </c>
      <c r="P4" s="32">
        <f t="shared" si="0"/>
        <v>390.16</v>
      </c>
      <c r="Q4" s="32">
        <f t="shared" si="1"/>
        <v>417</v>
      </c>
      <c r="R4" s="33" t="s">
        <v>867</v>
      </c>
      <c r="S4" s="34" t="s">
        <v>871</v>
      </c>
      <c r="T4" s="39" t="s">
        <v>872</v>
      </c>
    </row>
    <row r="5" spans="1:20" ht="12.75">
      <c r="A5" s="27" t="s">
        <v>873</v>
      </c>
      <c r="B5" s="28">
        <v>29800</v>
      </c>
      <c r="C5" s="29">
        <v>0.77</v>
      </c>
      <c r="D5" s="29">
        <v>0.7</v>
      </c>
      <c r="E5" s="187" t="s">
        <v>874</v>
      </c>
      <c r="F5" s="36">
        <v>5.6</v>
      </c>
      <c r="G5" s="36">
        <v>41</v>
      </c>
      <c r="H5" s="36">
        <v>153</v>
      </c>
      <c r="I5" s="30">
        <v>200</v>
      </c>
      <c r="J5" s="30">
        <v>1</v>
      </c>
      <c r="K5" s="30">
        <v>1000</v>
      </c>
      <c r="L5" s="30">
        <v>85</v>
      </c>
      <c r="M5" s="29">
        <v>0.11</v>
      </c>
      <c r="N5" s="30">
        <v>27</v>
      </c>
      <c r="O5" s="31">
        <v>6.3</v>
      </c>
      <c r="P5" s="32">
        <f t="shared" si="0"/>
        <v>528.4</v>
      </c>
      <c r="Q5" s="32">
        <f t="shared" si="1"/>
        <v>558.20000000000005</v>
      </c>
      <c r="R5" s="40" t="s">
        <v>875</v>
      </c>
      <c r="S5" s="34" t="s">
        <v>876</v>
      </c>
      <c r="T5" s="39" t="s">
        <v>877</v>
      </c>
    </row>
  </sheetData>
  <autoFilter ref="A2:T5" xr:uid="{00000000-0009-0000-0000-000009000000}"/>
  <conditionalFormatting sqref="B3:B5">
    <cfRule type="colorScale" priority="11">
      <colorScale>
        <cfvo type="min"/>
        <cfvo type="percentile" val="50"/>
        <cfvo type="max"/>
        <color rgb="FF93C47D"/>
        <color rgb="FFD9D9D9"/>
        <color rgb="FFE06666"/>
      </colorScale>
    </cfRule>
  </conditionalFormatting>
  <conditionalFormatting sqref="C3:C5">
    <cfRule type="colorScale" priority="9">
      <colorScale>
        <cfvo type="min"/>
        <cfvo type="percentile" val="50"/>
        <cfvo type="max"/>
        <color rgb="FFEAD1DC"/>
        <color rgb="FFD5A6BD"/>
        <color rgb="FFC27BA0"/>
      </colorScale>
    </cfRule>
  </conditionalFormatting>
  <conditionalFormatting sqref="D3:D5">
    <cfRule type="colorScale" priority="10">
      <colorScale>
        <cfvo type="min"/>
        <cfvo type="percentile" val="50"/>
        <cfvo type="max"/>
        <color rgb="FFD9D2E9"/>
        <color rgb="FFB4A7D6"/>
        <color rgb="FF8E7CC3"/>
      </colorScale>
    </cfRule>
  </conditionalFormatting>
  <conditionalFormatting sqref="F3:F5">
    <cfRule type="colorScale" priority="15">
      <colorScale>
        <cfvo type="min"/>
        <cfvo type="percentile" val="50"/>
        <cfvo type="max"/>
        <color rgb="FFFCE5CD"/>
        <color rgb="FFF9CB9C"/>
        <color rgb="FFF6B26B"/>
      </colorScale>
    </cfRule>
  </conditionalFormatting>
  <conditionalFormatting sqref="G3:G5">
    <cfRule type="colorScale" priority="16">
      <colorScale>
        <cfvo type="min"/>
        <cfvo type="percentile" val="50"/>
        <cfvo type="max"/>
        <color rgb="FFFCE5CD"/>
        <color rgb="FFF9CB9C"/>
        <color rgb="FFF6B26B"/>
      </colorScale>
    </cfRule>
  </conditionalFormatting>
  <conditionalFormatting sqref="H3:H5">
    <cfRule type="colorScale" priority="12">
      <colorScale>
        <cfvo type="min"/>
        <cfvo type="percentile" val="50"/>
        <cfvo type="max"/>
        <color rgb="FFFCE5CD"/>
        <color rgb="FFF9CB9C"/>
        <color rgb="FFF6B26B"/>
      </colorScale>
    </cfRule>
  </conditionalFormatting>
  <conditionalFormatting sqref="I3:I5">
    <cfRule type="colorScale" priority="2">
      <colorScale>
        <cfvo type="min"/>
        <cfvo type="percentile" val="50"/>
        <cfvo type="max"/>
        <color rgb="FFD9EAD3"/>
        <color rgb="FFB6D7A8"/>
        <color rgb="FF6AA84F"/>
      </colorScale>
    </cfRule>
  </conditionalFormatting>
  <conditionalFormatting sqref="J3:J5">
    <cfRule type="colorScale" priority="3">
      <colorScale>
        <cfvo type="min"/>
        <cfvo type="percentile" val="50"/>
        <cfvo type="max"/>
        <color rgb="FFD0E0E3"/>
        <color rgb="FFA2C4C9"/>
        <color rgb="FF45818E"/>
      </colorScale>
    </cfRule>
  </conditionalFormatting>
  <conditionalFormatting sqref="K3:K5">
    <cfRule type="colorScale" priority="4">
      <colorScale>
        <cfvo type="min"/>
        <cfvo type="percentile" val="50"/>
        <cfvo type="max"/>
        <color rgb="FFC9DAF8"/>
        <color rgb="FFA4C2F4"/>
        <color rgb="FF3C78D8"/>
      </colorScale>
    </cfRule>
  </conditionalFormatting>
  <conditionalFormatting sqref="L3:L5">
    <cfRule type="colorScale" priority="5">
      <colorScale>
        <cfvo type="min"/>
        <cfvo type="percentile" val="50"/>
        <cfvo type="max"/>
        <color rgb="FFFFF2CC"/>
        <color rgb="FFFFE599"/>
        <color rgb="FFF1C232"/>
      </colorScale>
    </cfRule>
  </conditionalFormatting>
  <conditionalFormatting sqref="M3:M5">
    <cfRule type="colorScale" priority="6">
      <colorScale>
        <cfvo type="min"/>
        <cfvo type="percentile" val="50"/>
        <cfvo type="max"/>
        <color rgb="FFFCE5CD"/>
        <color rgb="FFF9CB9C"/>
        <color rgb="FFE69138"/>
      </colorScale>
    </cfRule>
  </conditionalFormatting>
  <conditionalFormatting sqref="N3:N5">
    <cfRule type="colorScale" priority="7">
      <colorScale>
        <cfvo type="min"/>
        <cfvo type="percentile" val="50"/>
        <cfvo type="max"/>
        <color rgb="FFE6B8AF"/>
        <color rgb="FFDD7E6B"/>
        <color rgb="FFCC4125"/>
      </colorScale>
    </cfRule>
  </conditionalFormatting>
  <conditionalFormatting sqref="O3:O5">
    <cfRule type="colorScale" priority="8">
      <colorScale>
        <cfvo type="min"/>
        <cfvo type="percentile" val="50"/>
        <cfvo type="max"/>
        <color rgb="FFEFEFEF"/>
        <color rgb="FFCCCCCC"/>
        <color rgb="FF666666"/>
      </colorScale>
    </cfRule>
  </conditionalFormatting>
  <conditionalFormatting sqref="P3:P5">
    <cfRule type="colorScale" priority="14">
      <colorScale>
        <cfvo type="min"/>
        <cfvo type="percentile" val="50"/>
        <cfvo type="max"/>
        <color rgb="FF4A86E8"/>
        <color rgb="FFD9D9D9"/>
        <color rgb="FFFF9900"/>
      </colorScale>
    </cfRule>
  </conditionalFormatting>
  <conditionalFormatting sqref="Q3:Q5">
    <cfRule type="colorScale" priority="13">
      <colorScale>
        <cfvo type="min"/>
        <cfvo type="percentile" val="50"/>
        <cfvo type="max"/>
        <color rgb="FF4A86E8"/>
        <color rgb="FFD9D9D9"/>
        <color rgb="FFFF9900"/>
      </colorScale>
    </cfRule>
  </conditionalFormatting>
  <conditionalFormatting sqref="S3:S5">
    <cfRule type="notContainsBlanks" dxfId="434" priority="1">
      <formula>LEN(TRIM(S3))&gt;0</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CC4125"/>
    <outlinePr summaryBelow="0" summaryRight="0"/>
  </sheetPr>
  <dimension ref="A1:Q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4.7109375" customWidth="1"/>
    <col min="2" max="2" width="6.42578125" customWidth="1"/>
    <col min="3" max="3" width="7.7109375" customWidth="1"/>
    <col min="4" max="8" width="5.42578125" customWidth="1"/>
    <col min="9" max="10" width="6.140625" customWidth="1"/>
    <col min="11" max="11" width="6.42578125" customWidth="1"/>
    <col min="12" max="17" width="5.42578125" customWidth="1"/>
  </cols>
  <sheetData>
    <row r="1" spans="1:17" ht="21" customHeight="1">
      <c r="A1" s="149"/>
      <c r="B1" s="4"/>
      <c r="C1" s="4"/>
      <c r="D1" s="4"/>
      <c r="E1" s="4"/>
      <c r="F1" s="4"/>
      <c r="G1" s="4"/>
      <c r="H1" s="4"/>
      <c r="I1" s="4"/>
      <c r="J1" s="4"/>
      <c r="K1" s="4"/>
      <c r="L1" s="4"/>
      <c r="M1" s="4"/>
      <c r="N1" s="4"/>
      <c r="O1" s="4"/>
      <c r="P1" s="4"/>
      <c r="Q1" s="5" t="s">
        <v>2</v>
      </c>
    </row>
    <row r="2" spans="1:17" ht="87">
      <c r="A2" s="6" t="s">
        <v>878</v>
      </c>
      <c r="B2" s="7" t="s">
        <v>4</v>
      </c>
      <c r="C2" s="10" t="s">
        <v>861</v>
      </c>
      <c r="D2" s="183" t="s">
        <v>862</v>
      </c>
      <c r="E2" s="15" t="s">
        <v>863</v>
      </c>
      <c r="F2" s="184" t="s">
        <v>864</v>
      </c>
      <c r="G2" s="12" t="s">
        <v>879</v>
      </c>
      <c r="H2" s="17" t="s">
        <v>14</v>
      </c>
      <c r="I2" s="7" t="s">
        <v>15</v>
      </c>
      <c r="J2" s="7" t="s">
        <v>16</v>
      </c>
      <c r="K2" s="7" t="s">
        <v>17</v>
      </c>
      <c r="L2" s="188" t="s">
        <v>880</v>
      </c>
      <c r="M2" s="188" t="s">
        <v>881</v>
      </c>
      <c r="N2" s="188" t="s">
        <v>882</v>
      </c>
      <c r="O2" s="188" t="s">
        <v>883</v>
      </c>
      <c r="P2" s="188" t="s">
        <v>884</v>
      </c>
      <c r="Q2" s="26" t="s">
        <v>2</v>
      </c>
    </row>
    <row r="3" spans="1:17" ht="12.75">
      <c r="A3" s="27" t="s">
        <v>885</v>
      </c>
      <c r="B3" s="28">
        <v>1790</v>
      </c>
      <c r="C3" s="185" t="s">
        <v>886</v>
      </c>
      <c r="D3" s="36">
        <v>2.2000000000000002</v>
      </c>
      <c r="E3" s="36">
        <v>0</v>
      </c>
      <c r="F3" s="36">
        <v>0</v>
      </c>
      <c r="G3" s="30">
        <v>0</v>
      </c>
      <c r="H3" s="31">
        <v>0.75</v>
      </c>
      <c r="I3" s="32">
        <f>(-B3*0.001)+(-H3*10)+(D3*2)+(E3)+(F3*0.1)</f>
        <v>-4.8899999999999988</v>
      </c>
      <c r="J3" s="32">
        <f>(-H3*10)+(D3*2)+(E3)+(F3*0.1)</f>
        <v>-3.0999999999999996</v>
      </c>
      <c r="K3" s="33" t="s">
        <v>887</v>
      </c>
      <c r="L3" s="30" t="s">
        <v>888</v>
      </c>
      <c r="M3" s="30"/>
      <c r="N3" s="30"/>
      <c r="O3" s="189"/>
      <c r="P3" s="30"/>
      <c r="Q3" s="39" t="s">
        <v>889</v>
      </c>
    </row>
    <row r="4" spans="1:17" ht="12.75">
      <c r="A4" s="27" t="s">
        <v>890</v>
      </c>
      <c r="B4" s="28">
        <v>590</v>
      </c>
      <c r="C4" s="190" t="s">
        <v>891</v>
      </c>
      <c r="D4" s="36">
        <v>0</v>
      </c>
      <c r="E4" s="36">
        <v>0</v>
      </c>
      <c r="F4" s="36">
        <v>0</v>
      </c>
      <c r="G4" s="30">
        <v>4</v>
      </c>
      <c r="H4" s="31">
        <v>0.15</v>
      </c>
      <c r="I4" s="32">
        <f>(-B4*0.001)+(-H4*10)+(D4)+(E4)+(F4*0.1)</f>
        <v>-2.09</v>
      </c>
      <c r="J4" s="32">
        <f>(-H4*10)+(D4)+(E4)+(F4*0.1)</f>
        <v>-1.5</v>
      </c>
      <c r="K4" s="33" t="s">
        <v>892</v>
      </c>
      <c r="L4" s="30"/>
      <c r="M4" s="30"/>
      <c r="N4" s="30"/>
      <c r="O4" s="191" t="s">
        <v>888</v>
      </c>
      <c r="P4" s="30"/>
      <c r="Q4" s="39" t="s">
        <v>893</v>
      </c>
    </row>
    <row r="5" spans="1:17" ht="12.75">
      <c r="A5" s="27" t="s">
        <v>894</v>
      </c>
      <c r="B5" s="28">
        <v>1789</v>
      </c>
      <c r="C5" s="192" t="s">
        <v>895</v>
      </c>
      <c r="D5" s="36">
        <v>4.5999999999999996</v>
      </c>
      <c r="E5" s="36">
        <v>0</v>
      </c>
      <c r="F5" s="36">
        <v>0</v>
      </c>
      <c r="G5" s="30">
        <v>4</v>
      </c>
      <c r="H5" s="31">
        <v>0.2</v>
      </c>
      <c r="I5" s="32">
        <f>(-B5*0.001)+(-H5*10)+(D5*3)+(E5)+(F5*0.1)</f>
        <v>10.010999999999999</v>
      </c>
      <c r="J5" s="32">
        <f t="shared" ref="J5:J6" si="0">(-H5*10)+(D5*3)+(E5)+(F5*0.1)</f>
        <v>11.799999999999999</v>
      </c>
      <c r="K5" s="33" t="s">
        <v>892</v>
      </c>
      <c r="L5" s="30"/>
      <c r="M5" s="30"/>
      <c r="N5" s="30" t="s">
        <v>888</v>
      </c>
      <c r="O5" s="189"/>
      <c r="P5" s="30"/>
      <c r="Q5" s="39" t="s">
        <v>896</v>
      </c>
    </row>
    <row r="6" spans="1:17" ht="12.75">
      <c r="A6" s="27" t="s">
        <v>897</v>
      </c>
      <c r="B6" s="28">
        <v>1550</v>
      </c>
      <c r="C6" s="187" t="s">
        <v>866</v>
      </c>
      <c r="D6" s="36">
        <v>3.2</v>
      </c>
      <c r="E6" s="36">
        <v>43</v>
      </c>
      <c r="F6" s="36">
        <v>240</v>
      </c>
      <c r="G6" s="30">
        <v>4</v>
      </c>
      <c r="H6" s="31">
        <v>0.31</v>
      </c>
      <c r="I6" s="32">
        <f>(-B6*0.001)+(-H6*10)+(D6)+(E6)+(F6*0.1)</f>
        <v>65.55</v>
      </c>
      <c r="J6" s="32">
        <f t="shared" si="0"/>
        <v>73.5</v>
      </c>
      <c r="K6" s="33" t="s">
        <v>892</v>
      </c>
      <c r="L6" s="30"/>
      <c r="M6" s="30"/>
      <c r="N6" s="30" t="s">
        <v>888</v>
      </c>
      <c r="O6" s="189"/>
      <c r="P6" s="30"/>
      <c r="Q6" s="39" t="s">
        <v>898</v>
      </c>
    </row>
    <row r="7" spans="1:17" ht="12.75">
      <c r="A7" s="27" t="s">
        <v>899</v>
      </c>
      <c r="B7" s="28">
        <v>1900</v>
      </c>
      <c r="C7" s="193" t="s">
        <v>874</v>
      </c>
      <c r="D7" s="36">
        <v>4.2</v>
      </c>
      <c r="E7" s="36">
        <v>48</v>
      </c>
      <c r="F7" s="36">
        <v>380</v>
      </c>
      <c r="G7" s="30">
        <v>4</v>
      </c>
      <c r="H7" s="31">
        <v>0.6</v>
      </c>
      <c r="I7" s="32">
        <f t="shared" ref="I7:I8" si="1">(-B7*0.001)+(-H7*10)+(D7*4)+(E7)+(F7*0.1)</f>
        <v>94.9</v>
      </c>
      <c r="J7" s="32">
        <f t="shared" ref="J7:J8" si="2">(-H7*10)+(D7*4)+(E7)+(F7*0.1)</f>
        <v>96.8</v>
      </c>
      <c r="K7" s="33" t="s">
        <v>892</v>
      </c>
      <c r="L7" s="30"/>
      <c r="M7" s="30"/>
      <c r="N7" s="30" t="s">
        <v>888</v>
      </c>
      <c r="O7" s="189"/>
      <c r="P7" s="30"/>
      <c r="Q7" s="39" t="s">
        <v>900</v>
      </c>
    </row>
    <row r="8" spans="1:17" ht="12.75">
      <c r="A8" s="27" t="s">
        <v>901</v>
      </c>
      <c r="B8" s="28">
        <v>2990</v>
      </c>
      <c r="C8" s="193" t="s">
        <v>874</v>
      </c>
      <c r="D8" s="36">
        <v>7.8</v>
      </c>
      <c r="E8" s="36">
        <v>56</v>
      </c>
      <c r="F8" s="36">
        <v>440</v>
      </c>
      <c r="G8" s="30">
        <v>0</v>
      </c>
      <c r="H8" s="31">
        <v>1.89</v>
      </c>
      <c r="I8" s="32">
        <f t="shared" si="1"/>
        <v>109.31</v>
      </c>
      <c r="J8" s="32">
        <f t="shared" si="2"/>
        <v>112.3</v>
      </c>
      <c r="K8" s="33" t="s">
        <v>887</v>
      </c>
      <c r="L8" s="30"/>
      <c r="M8" s="30" t="s">
        <v>888</v>
      </c>
      <c r="N8" s="30"/>
      <c r="O8" s="191" t="s">
        <v>888</v>
      </c>
      <c r="P8" s="30" t="s">
        <v>888</v>
      </c>
      <c r="Q8" s="39" t="s">
        <v>902</v>
      </c>
    </row>
    <row r="9" spans="1:17" ht="12.75">
      <c r="A9" s="27" t="s">
        <v>903</v>
      </c>
      <c r="B9" s="28">
        <v>3690</v>
      </c>
      <c r="C9" s="194" t="s">
        <v>904</v>
      </c>
      <c r="D9" s="36">
        <v>12.9</v>
      </c>
      <c r="E9" s="36">
        <v>74</v>
      </c>
      <c r="F9" s="36">
        <v>580</v>
      </c>
      <c r="G9" s="30">
        <v>0</v>
      </c>
      <c r="H9" s="31">
        <v>2.16</v>
      </c>
      <c r="I9" s="32">
        <f>(-B9*0.001)+(-H9*10)+(D9*5)+(E9)+(F9*0.1)</f>
        <v>171.20999999999998</v>
      </c>
      <c r="J9" s="32">
        <f>(-H9*10)+(D9*5)+(E9)+(F9*0.1)</f>
        <v>174.9</v>
      </c>
      <c r="K9" s="33" t="s">
        <v>887</v>
      </c>
      <c r="L9" s="30"/>
      <c r="M9" s="30" t="s">
        <v>888</v>
      </c>
      <c r="N9" s="30"/>
      <c r="O9" s="191" t="s">
        <v>888</v>
      </c>
      <c r="P9" s="30" t="s">
        <v>888</v>
      </c>
      <c r="Q9" s="39" t="s">
        <v>905</v>
      </c>
    </row>
  </sheetData>
  <autoFilter ref="A2:Q9" xr:uid="{00000000-0009-0000-0000-00000A000000}"/>
  <conditionalFormatting sqref="B3:B9">
    <cfRule type="colorScale" priority="5">
      <colorScale>
        <cfvo type="min"/>
        <cfvo type="percentile" val="50"/>
        <cfvo type="max"/>
        <color rgb="FF93C47D"/>
        <color rgb="FFD9D9D9"/>
        <color rgb="FFE06666"/>
      </colorScale>
    </cfRule>
  </conditionalFormatting>
  <conditionalFormatting sqref="D3:D9">
    <cfRule type="colorScale" priority="3">
      <colorScale>
        <cfvo type="min"/>
        <cfvo type="percentile" val="50"/>
        <cfvo type="max"/>
        <color rgb="FFFCE5CD"/>
        <color rgb="FFF9CB9C"/>
        <color rgb="FFF6B26B"/>
      </colorScale>
    </cfRule>
  </conditionalFormatting>
  <conditionalFormatting sqref="E3:E9">
    <cfRule type="colorScale" priority="4">
      <colorScale>
        <cfvo type="min"/>
        <cfvo type="percentile" val="50"/>
        <cfvo type="max"/>
        <color rgb="FFFCE5CD"/>
        <color rgb="FFF9CB9C"/>
        <color rgb="FFF6B26B"/>
      </colorScale>
    </cfRule>
  </conditionalFormatting>
  <conditionalFormatting sqref="F3:F9">
    <cfRule type="colorScale" priority="2">
      <colorScale>
        <cfvo type="min"/>
        <cfvo type="percentile" val="50"/>
        <cfvo type="max"/>
        <color rgb="FFFCE5CD"/>
        <color rgb="FFF9CB9C"/>
        <color rgb="FFF6B26B"/>
      </colorScale>
    </cfRule>
  </conditionalFormatting>
  <conditionalFormatting sqref="G3:G9">
    <cfRule type="colorScale" priority="6">
      <colorScale>
        <cfvo type="min"/>
        <cfvo type="percentile" val="50"/>
        <cfvo type="max"/>
        <color rgb="FFD0E0E3"/>
        <color rgb="FFA2C4C9"/>
        <color rgb="FF76A5AF"/>
      </colorScale>
    </cfRule>
  </conditionalFormatting>
  <conditionalFormatting sqref="H3:H9">
    <cfRule type="colorScale" priority="1">
      <colorScale>
        <cfvo type="min"/>
        <cfvo type="percentile" val="50"/>
        <cfvo type="max"/>
        <color rgb="FFEFEFEF"/>
        <color rgb="FFCCCCCC"/>
        <color rgb="FF666666"/>
      </colorScale>
    </cfRule>
  </conditionalFormatting>
  <conditionalFormatting sqref="I3:I9">
    <cfRule type="colorScale" priority="8">
      <colorScale>
        <cfvo type="min"/>
        <cfvo type="percentile" val="50"/>
        <cfvo type="max"/>
        <color rgb="FF4A86E8"/>
        <color rgb="FFD9D9D9"/>
        <color rgb="FFFF9900"/>
      </colorScale>
    </cfRule>
  </conditionalFormatting>
  <conditionalFormatting sqref="J3:J9">
    <cfRule type="colorScale" priority="7">
      <colorScale>
        <cfvo type="min"/>
        <cfvo type="percentile" val="50"/>
        <cfvo type="max"/>
        <color rgb="FF4A86E8"/>
        <color rgb="FFD9D9D9"/>
        <color rgb="FFFF9900"/>
      </colorScale>
    </cfRule>
  </conditionalFormatting>
  <conditionalFormatting sqref="L3:P9">
    <cfRule type="notContainsBlanks" dxfId="433" priority="9">
      <formula>LEN(TRIM(L3))&gt;0</formula>
    </cfRule>
    <cfRule type="containsBlanks" dxfId="432" priority="10">
      <formula>LEN(TRIM(L3))=0</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CC4125"/>
    <outlinePr summaryBelow="0" summaryRight="0"/>
  </sheetPr>
  <dimension ref="A1:M1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3.5703125" customWidth="1"/>
    <col min="2" max="2" width="7.42578125" customWidth="1"/>
    <col min="3" max="13" width="5.42578125" customWidth="1"/>
  </cols>
  <sheetData>
    <row r="1" spans="1:13" ht="21" customHeight="1">
      <c r="A1" s="195" t="s">
        <v>906</v>
      </c>
      <c r="B1" s="4"/>
      <c r="C1" s="4"/>
      <c r="D1" s="4"/>
      <c r="E1" s="4"/>
      <c r="F1" s="4"/>
      <c r="G1" s="4"/>
      <c r="H1" s="4"/>
      <c r="I1" s="4"/>
      <c r="J1" s="4"/>
      <c r="K1" s="4"/>
      <c r="L1" s="4"/>
      <c r="M1" s="5" t="s">
        <v>2</v>
      </c>
    </row>
    <row r="2" spans="1:13" ht="66">
      <c r="A2" s="6" t="s">
        <v>907</v>
      </c>
      <c r="B2" s="7" t="s">
        <v>908</v>
      </c>
      <c r="C2" s="17" t="s">
        <v>14</v>
      </c>
      <c r="D2" s="22" t="s">
        <v>909</v>
      </c>
      <c r="E2" s="7" t="s">
        <v>15</v>
      </c>
      <c r="F2" s="7" t="s">
        <v>16</v>
      </c>
      <c r="G2" s="7" t="s">
        <v>910</v>
      </c>
      <c r="H2" s="7" t="s">
        <v>911</v>
      </c>
      <c r="I2" s="7" t="s">
        <v>912</v>
      </c>
      <c r="J2" s="7" t="s">
        <v>913</v>
      </c>
      <c r="K2" s="7" t="s">
        <v>914</v>
      </c>
      <c r="L2" s="7" t="s">
        <v>915</v>
      </c>
      <c r="M2" s="26" t="s">
        <v>2</v>
      </c>
    </row>
    <row r="3" spans="1:13" ht="12.75">
      <c r="A3" s="27" t="s">
        <v>916</v>
      </c>
      <c r="B3" s="28">
        <v>2085</v>
      </c>
      <c r="C3" s="31">
        <v>0.18</v>
      </c>
      <c r="D3" s="191">
        <v>1</v>
      </c>
      <c r="E3" s="32">
        <f t="shared" ref="E3:E14" si="0">(-B3*0.0001)+(C3*D3)+(L3)</f>
        <v>-2.8500000000000025E-2</v>
      </c>
      <c r="F3" s="32">
        <f t="shared" ref="F3:F14" si="1">(C3*D3)+(L3)</f>
        <v>0.18</v>
      </c>
      <c r="G3" s="191" t="s">
        <v>917</v>
      </c>
      <c r="H3" s="191" t="s">
        <v>917</v>
      </c>
      <c r="I3" s="191" t="s">
        <v>917</v>
      </c>
      <c r="J3" s="191" t="s">
        <v>917</v>
      </c>
      <c r="K3" s="191" t="s">
        <v>917</v>
      </c>
      <c r="L3" s="30">
        <v>0</v>
      </c>
      <c r="M3" s="39" t="s">
        <v>918</v>
      </c>
    </row>
    <row r="4" spans="1:13" ht="12.75">
      <c r="A4" s="27" t="s">
        <v>919</v>
      </c>
      <c r="B4" s="28">
        <v>3960</v>
      </c>
      <c r="C4" s="31">
        <v>0.26</v>
      </c>
      <c r="D4" s="191">
        <v>1</v>
      </c>
      <c r="E4" s="32">
        <f t="shared" si="0"/>
        <v>0.86399999999999999</v>
      </c>
      <c r="F4" s="32">
        <f t="shared" si="1"/>
        <v>1.26</v>
      </c>
      <c r="G4" s="191" t="s">
        <v>917</v>
      </c>
      <c r="H4" s="191" t="s">
        <v>917</v>
      </c>
      <c r="I4" s="191" t="s">
        <v>917</v>
      </c>
      <c r="J4" s="191" t="s">
        <v>920</v>
      </c>
      <c r="K4" s="191" t="s">
        <v>917</v>
      </c>
      <c r="L4" s="30">
        <v>1</v>
      </c>
      <c r="M4" s="39" t="s">
        <v>921</v>
      </c>
    </row>
    <row r="5" spans="1:13" ht="12.75">
      <c r="A5" s="27" t="s">
        <v>922</v>
      </c>
      <c r="B5" s="28">
        <v>20585</v>
      </c>
      <c r="C5" s="31">
        <v>0.3</v>
      </c>
      <c r="D5" s="191">
        <v>1</v>
      </c>
      <c r="E5" s="32">
        <f t="shared" si="0"/>
        <v>-0.75849999999999995</v>
      </c>
      <c r="F5" s="32">
        <f t="shared" si="1"/>
        <v>1.3</v>
      </c>
      <c r="G5" s="191" t="s">
        <v>920</v>
      </c>
      <c r="H5" s="191" t="s">
        <v>917</v>
      </c>
      <c r="I5" s="191" t="s">
        <v>917</v>
      </c>
      <c r="J5" s="191" t="s">
        <v>917</v>
      </c>
      <c r="K5" s="191" t="s">
        <v>917</v>
      </c>
      <c r="L5" s="30">
        <v>1</v>
      </c>
      <c r="M5" s="39" t="s">
        <v>923</v>
      </c>
    </row>
    <row r="6" spans="1:13" ht="12.75">
      <c r="A6" s="27" t="s">
        <v>924</v>
      </c>
      <c r="B6" s="28">
        <v>15585</v>
      </c>
      <c r="C6" s="31">
        <v>0.28000000000000003</v>
      </c>
      <c r="D6" s="191">
        <v>1</v>
      </c>
      <c r="E6" s="32">
        <f t="shared" si="0"/>
        <v>0.72150000000000003</v>
      </c>
      <c r="F6" s="32">
        <f t="shared" si="1"/>
        <v>2.2800000000000002</v>
      </c>
      <c r="G6" s="191" t="s">
        <v>920</v>
      </c>
      <c r="H6" s="191" t="s">
        <v>917</v>
      </c>
      <c r="I6" s="191" t="s">
        <v>917</v>
      </c>
      <c r="J6" s="191" t="s">
        <v>917</v>
      </c>
      <c r="K6" s="191" t="s">
        <v>920</v>
      </c>
      <c r="L6" s="30">
        <v>2</v>
      </c>
      <c r="M6" s="39" t="s">
        <v>925</v>
      </c>
    </row>
    <row r="7" spans="1:13" ht="12.75">
      <c r="A7" s="27" t="s">
        <v>926</v>
      </c>
      <c r="B7" s="28">
        <v>6825</v>
      </c>
      <c r="C7" s="31">
        <v>0.3</v>
      </c>
      <c r="D7" s="191">
        <v>1</v>
      </c>
      <c r="E7" s="32">
        <f t="shared" si="0"/>
        <v>1.6174999999999999</v>
      </c>
      <c r="F7" s="32">
        <f t="shared" si="1"/>
        <v>2.2999999999999998</v>
      </c>
      <c r="G7" s="191" t="s">
        <v>920</v>
      </c>
      <c r="H7" s="191" t="s">
        <v>917</v>
      </c>
      <c r="I7" s="191" t="s">
        <v>917</v>
      </c>
      <c r="J7" s="191" t="s">
        <v>917</v>
      </c>
      <c r="K7" s="191" t="s">
        <v>920</v>
      </c>
      <c r="L7" s="30">
        <v>2</v>
      </c>
      <c r="M7" s="39" t="s">
        <v>927</v>
      </c>
    </row>
    <row r="8" spans="1:13" ht="12.75">
      <c r="A8" s="27" t="s">
        <v>928</v>
      </c>
      <c r="B8" s="28">
        <v>35585</v>
      </c>
      <c r="C8" s="31">
        <v>0.7</v>
      </c>
      <c r="D8" s="191">
        <v>2</v>
      </c>
      <c r="E8" s="32">
        <f t="shared" si="0"/>
        <v>-1.1585000000000001</v>
      </c>
      <c r="F8" s="32">
        <f t="shared" si="1"/>
        <v>2.4</v>
      </c>
      <c r="G8" s="191" t="s">
        <v>920</v>
      </c>
      <c r="H8" s="191" t="s">
        <v>917</v>
      </c>
      <c r="I8" s="191" t="s">
        <v>917</v>
      </c>
      <c r="J8" s="191" t="s">
        <v>917</v>
      </c>
      <c r="K8" s="191" t="s">
        <v>917</v>
      </c>
      <c r="L8" s="30">
        <v>1</v>
      </c>
      <c r="M8" s="39" t="s">
        <v>929</v>
      </c>
    </row>
    <row r="9" spans="1:13" ht="12.75">
      <c r="A9" s="27" t="s">
        <v>930</v>
      </c>
      <c r="B9" s="28">
        <v>12425</v>
      </c>
      <c r="C9" s="31">
        <v>0.37</v>
      </c>
      <c r="D9" s="191">
        <v>1</v>
      </c>
      <c r="E9" s="32">
        <f t="shared" si="0"/>
        <v>2.1274999999999999</v>
      </c>
      <c r="F9" s="32">
        <f t="shared" si="1"/>
        <v>3.37</v>
      </c>
      <c r="G9" s="191" t="s">
        <v>920</v>
      </c>
      <c r="H9" s="191" t="s">
        <v>917</v>
      </c>
      <c r="I9" s="191" t="s">
        <v>917</v>
      </c>
      <c r="J9" s="191" t="s">
        <v>920</v>
      </c>
      <c r="K9" s="191" t="s">
        <v>920</v>
      </c>
      <c r="L9" s="30">
        <v>3</v>
      </c>
      <c r="M9" s="39" t="s">
        <v>931</v>
      </c>
    </row>
    <row r="10" spans="1:13" ht="12.75">
      <c r="A10" s="27" t="s">
        <v>932</v>
      </c>
      <c r="B10" s="28">
        <v>30585</v>
      </c>
      <c r="C10" s="31">
        <v>0.7</v>
      </c>
      <c r="D10" s="191">
        <v>2</v>
      </c>
      <c r="E10" s="32">
        <f t="shared" si="0"/>
        <v>0.34149999999999991</v>
      </c>
      <c r="F10" s="32">
        <f t="shared" si="1"/>
        <v>3.4</v>
      </c>
      <c r="G10" s="191" t="s">
        <v>920</v>
      </c>
      <c r="H10" s="191" t="s">
        <v>917</v>
      </c>
      <c r="I10" s="191" t="s">
        <v>917</v>
      </c>
      <c r="J10" s="191" t="s">
        <v>917</v>
      </c>
      <c r="K10" s="191" t="s">
        <v>920</v>
      </c>
      <c r="L10" s="30">
        <v>2</v>
      </c>
      <c r="M10" s="39" t="s">
        <v>933</v>
      </c>
    </row>
    <row r="11" spans="1:13" ht="12.75">
      <c r="A11" s="27" t="s">
        <v>934</v>
      </c>
      <c r="B11" s="28">
        <v>33585</v>
      </c>
      <c r="C11" s="31">
        <v>1.86</v>
      </c>
      <c r="D11" s="191">
        <v>2</v>
      </c>
      <c r="E11" s="32">
        <f t="shared" si="0"/>
        <v>1.3614999999999999</v>
      </c>
      <c r="F11" s="32">
        <f t="shared" si="1"/>
        <v>4.7200000000000006</v>
      </c>
      <c r="G11" s="191" t="s">
        <v>920</v>
      </c>
      <c r="H11" s="191" t="s">
        <v>917</v>
      </c>
      <c r="I11" s="191" t="s">
        <v>917</v>
      </c>
      <c r="J11" s="191" t="s">
        <v>917</v>
      </c>
      <c r="K11" s="191" t="s">
        <v>917</v>
      </c>
      <c r="L11" s="30">
        <v>1</v>
      </c>
      <c r="M11" s="39" t="s">
        <v>935</v>
      </c>
    </row>
    <row r="12" spans="1:13" ht="12.75">
      <c r="A12" s="27" t="s">
        <v>936</v>
      </c>
      <c r="B12" s="28">
        <v>11455</v>
      </c>
      <c r="C12" s="31">
        <v>1.21</v>
      </c>
      <c r="D12" s="191">
        <v>3</v>
      </c>
      <c r="E12" s="32">
        <f t="shared" si="0"/>
        <v>4.4844999999999997</v>
      </c>
      <c r="F12" s="32">
        <f t="shared" si="1"/>
        <v>5.63</v>
      </c>
      <c r="G12" s="191" t="s">
        <v>920</v>
      </c>
      <c r="H12" s="191" t="s">
        <v>920</v>
      </c>
      <c r="I12" s="191" t="s">
        <v>917</v>
      </c>
      <c r="J12" s="191" t="s">
        <v>917</v>
      </c>
      <c r="K12" s="191" t="s">
        <v>917</v>
      </c>
      <c r="L12" s="30">
        <v>2</v>
      </c>
      <c r="M12" s="39" t="s">
        <v>937</v>
      </c>
    </row>
    <row r="13" spans="1:13" ht="12.75">
      <c r="A13" s="27" t="s">
        <v>938</v>
      </c>
      <c r="B13" s="28">
        <v>19550</v>
      </c>
      <c r="C13" s="31">
        <v>4.8</v>
      </c>
      <c r="D13" s="191">
        <v>3</v>
      </c>
      <c r="E13" s="32">
        <f t="shared" si="0"/>
        <v>14.444999999999999</v>
      </c>
      <c r="F13" s="32">
        <f t="shared" si="1"/>
        <v>16.399999999999999</v>
      </c>
      <c r="G13" s="191" t="s">
        <v>920</v>
      </c>
      <c r="H13" s="191" t="s">
        <v>920</v>
      </c>
      <c r="I13" s="191" t="s">
        <v>917</v>
      </c>
      <c r="J13" s="191" t="s">
        <v>917</v>
      </c>
      <c r="K13" s="191" t="s">
        <v>917</v>
      </c>
      <c r="L13" s="30">
        <v>2</v>
      </c>
      <c r="M13" s="39" t="s">
        <v>939</v>
      </c>
    </row>
    <row r="14" spans="1:13" ht="12.75">
      <c r="A14" s="27" t="s">
        <v>940</v>
      </c>
      <c r="B14" s="28">
        <v>32550</v>
      </c>
      <c r="C14" s="31">
        <v>8</v>
      </c>
      <c r="D14" s="191">
        <v>3</v>
      </c>
      <c r="E14" s="32">
        <f t="shared" si="0"/>
        <v>22.745000000000001</v>
      </c>
      <c r="F14" s="32">
        <f t="shared" si="1"/>
        <v>26</v>
      </c>
      <c r="G14" s="191" t="s">
        <v>920</v>
      </c>
      <c r="H14" s="191" t="s">
        <v>917</v>
      </c>
      <c r="I14" s="191" t="s">
        <v>920</v>
      </c>
      <c r="J14" s="191" t="s">
        <v>917</v>
      </c>
      <c r="K14" s="191" t="s">
        <v>917</v>
      </c>
      <c r="L14" s="30">
        <v>2</v>
      </c>
      <c r="M14" s="39" t="s">
        <v>941</v>
      </c>
    </row>
  </sheetData>
  <autoFilter ref="A2:M14" xr:uid="{00000000-0009-0000-0000-00000B000000}">
    <sortState xmlns:xlrd2="http://schemas.microsoft.com/office/spreadsheetml/2017/richdata2" ref="A2:M14">
      <sortCondition ref="F2:F14"/>
      <sortCondition ref="E2:E14"/>
    </sortState>
  </autoFilter>
  <conditionalFormatting sqref="B3:B14">
    <cfRule type="colorScale" priority="4">
      <colorScale>
        <cfvo type="min"/>
        <cfvo type="percentile" val="50"/>
        <cfvo type="max"/>
        <color rgb="FF93C47D"/>
        <color rgb="FFD9D9D9"/>
        <color rgb="FFE06666"/>
      </colorScale>
    </cfRule>
  </conditionalFormatting>
  <conditionalFormatting sqref="C3:C14">
    <cfRule type="colorScale" priority="3">
      <colorScale>
        <cfvo type="min"/>
        <cfvo type="percentile" val="50"/>
        <cfvo type="max"/>
        <color rgb="FFEFEFEF"/>
        <color rgb="FFCCCCCC"/>
        <color rgb="FF666666"/>
      </colorScale>
    </cfRule>
  </conditionalFormatting>
  <conditionalFormatting sqref="D3:D14">
    <cfRule type="colorScale" priority="5">
      <colorScale>
        <cfvo type="min"/>
        <cfvo type="percentile" val="50"/>
        <cfvo type="max"/>
        <color rgb="FFD0E0E3"/>
        <color rgb="FFA2C4C9"/>
        <color rgb="FF76A5AF"/>
      </colorScale>
    </cfRule>
  </conditionalFormatting>
  <conditionalFormatting sqref="E3:E14">
    <cfRule type="colorScale" priority="2">
      <colorScale>
        <cfvo type="min"/>
        <cfvo type="percentile" val="50"/>
        <cfvo type="max"/>
        <color rgb="FF4A86E8"/>
        <color rgb="FFD9D9D9"/>
        <color rgb="FFFF9900"/>
      </colorScale>
    </cfRule>
  </conditionalFormatting>
  <conditionalFormatting sqref="F3:F14">
    <cfRule type="colorScale" priority="1">
      <colorScale>
        <cfvo type="min"/>
        <cfvo type="percentile" val="50"/>
        <cfvo type="max"/>
        <color rgb="FF4A86E8"/>
        <color rgb="FFD9D9D9"/>
        <color rgb="FFFF9900"/>
      </colorScale>
    </cfRule>
  </conditionalFormatting>
  <conditionalFormatting sqref="G3:K14">
    <cfRule type="cellIs" dxfId="431" priority="6" operator="equal">
      <formula>"Y"</formula>
    </cfRule>
    <cfRule type="cellIs" dxfId="430" priority="7" operator="equal">
      <formula>"N"</formula>
    </cfRule>
  </conditionalFormatting>
  <conditionalFormatting sqref="L3:L14">
    <cfRule type="colorScale" priority="8">
      <colorScale>
        <cfvo type="min"/>
        <cfvo type="percentile" val="50"/>
        <cfvo type="max"/>
        <color rgb="FFD0E0E3"/>
        <color rgb="FFA2C4C9"/>
        <color rgb="FF76A5AF"/>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CC4125"/>
    <outlinePr summaryBelow="0" summaryRight="0"/>
  </sheetPr>
  <dimension ref="A1:W44"/>
  <sheetViews>
    <sheetView workbookViewId="0">
      <pane xSplit="3" ySplit="2" topLeftCell="D3" activePane="bottomRight" state="frozen"/>
      <selection pane="topRight" activeCell="D1" sqref="D1"/>
      <selection pane="bottomLeft" activeCell="A3" sqref="A3"/>
      <selection pane="bottomRight" activeCell="F3" sqref="F3"/>
    </sheetView>
  </sheetViews>
  <sheetFormatPr defaultColWidth="12.5703125" defaultRowHeight="15.75" customHeight="1"/>
  <cols>
    <col min="1" max="1" width="2.85546875" customWidth="1"/>
    <col min="2" max="2" width="19.7109375" customWidth="1"/>
    <col min="3" max="3" width="4.28515625" customWidth="1"/>
    <col min="4" max="10" width="5.42578125" customWidth="1"/>
    <col min="11" max="11" width="5.5703125" customWidth="1"/>
    <col min="12" max="14" width="5.42578125" customWidth="1"/>
    <col min="15" max="15" width="7.42578125" customWidth="1"/>
    <col min="16" max="21" width="5.42578125" customWidth="1"/>
    <col min="22" max="22" width="7.42578125" customWidth="1"/>
    <col min="23" max="23" width="5.5703125" customWidth="1"/>
  </cols>
  <sheetData>
    <row r="1" spans="1:23" ht="21" customHeight="1">
      <c r="A1" s="196"/>
      <c r="B1" s="197"/>
      <c r="C1" s="197"/>
      <c r="D1" s="4"/>
      <c r="E1" s="4"/>
      <c r="F1" s="4"/>
      <c r="G1" s="4"/>
      <c r="H1" s="4"/>
      <c r="I1" s="4"/>
      <c r="J1" s="4"/>
      <c r="K1" s="198"/>
      <c r="L1" s="4"/>
      <c r="M1" s="4"/>
      <c r="N1" s="4"/>
      <c r="O1" s="4"/>
      <c r="P1" s="4"/>
      <c r="Q1" s="4"/>
      <c r="R1" s="4"/>
      <c r="S1" s="4"/>
      <c r="T1" s="4"/>
      <c r="U1" s="4"/>
      <c r="V1" s="4"/>
      <c r="W1" s="199" t="s">
        <v>2</v>
      </c>
    </row>
    <row r="2" spans="1:23" ht="79.5">
      <c r="A2" s="200" t="s">
        <v>942</v>
      </c>
      <c r="B2" s="148" t="s">
        <v>943</v>
      </c>
      <c r="C2" s="201" t="s">
        <v>17</v>
      </c>
      <c r="D2" s="202" t="s">
        <v>944</v>
      </c>
      <c r="E2" s="203" t="s">
        <v>20</v>
      </c>
      <c r="F2" s="204" t="s">
        <v>21</v>
      </c>
      <c r="G2" s="205" t="s">
        <v>22</v>
      </c>
      <c r="H2" s="206" t="s">
        <v>23</v>
      </c>
      <c r="I2" s="22" t="s">
        <v>24</v>
      </c>
      <c r="J2" s="23" t="s">
        <v>25</v>
      </c>
      <c r="K2" s="207" t="s">
        <v>945</v>
      </c>
      <c r="L2" s="9" t="s">
        <v>946</v>
      </c>
      <c r="M2" s="12" t="s">
        <v>947</v>
      </c>
      <c r="N2" s="17" t="s">
        <v>14</v>
      </c>
      <c r="O2" s="4" t="s">
        <v>908</v>
      </c>
      <c r="P2" s="208" t="s">
        <v>948</v>
      </c>
      <c r="Q2" s="209" t="s">
        <v>949</v>
      </c>
      <c r="R2" s="210" t="s">
        <v>950</v>
      </c>
      <c r="S2" s="211" t="s">
        <v>951</v>
      </c>
      <c r="T2" s="212" t="s">
        <v>952</v>
      </c>
      <c r="U2" s="7" t="s">
        <v>15</v>
      </c>
      <c r="V2" s="7" t="s">
        <v>16</v>
      </c>
      <c r="W2" s="7" t="s">
        <v>2</v>
      </c>
    </row>
    <row r="3" spans="1:23" ht="12.75">
      <c r="A3" s="213"/>
      <c r="B3" s="27" t="s">
        <v>761</v>
      </c>
      <c r="C3" s="27"/>
      <c r="D3" s="191" t="s">
        <v>33</v>
      </c>
      <c r="E3" s="44" t="s">
        <v>33</v>
      </c>
      <c r="F3" s="44" t="s">
        <v>33</v>
      </c>
      <c r="G3" s="36" t="s">
        <v>33</v>
      </c>
      <c r="H3" s="36" t="s">
        <v>33</v>
      </c>
      <c r="I3" s="37" t="s">
        <v>33</v>
      </c>
      <c r="J3" s="37" t="s">
        <v>33</v>
      </c>
      <c r="K3" s="214">
        <v>300</v>
      </c>
      <c r="L3" s="215">
        <v>400</v>
      </c>
      <c r="M3" s="215">
        <v>300</v>
      </c>
      <c r="N3" s="31">
        <v>0.6</v>
      </c>
      <c r="O3" s="28">
        <v>20512</v>
      </c>
      <c r="P3" s="30">
        <v>8</v>
      </c>
      <c r="Q3" s="216">
        <f t="shared" ref="Q3:Q44" si="0">O3/P3</f>
        <v>2564</v>
      </c>
      <c r="R3" s="217">
        <f t="shared" ref="R3:R44" si="1">(N3/P3)</f>
        <v>7.4999999999999997E-2</v>
      </c>
      <c r="S3" s="43">
        <f t="shared" ref="S3:S44" si="2">(L3)+(M3)</f>
        <v>700</v>
      </c>
      <c r="T3" s="32">
        <f t="shared" ref="T3:T44" si="3">(L3+M3)/(Q3)</f>
        <v>0.27301092043681746</v>
      </c>
      <c r="U3" s="32">
        <f>(-O3*0.01)+(L3)+(M3)+(-N3*10)+(R3*1000)+(Q3*0.1)+(P3)+(T3*100)</f>
        <v>855.58109204368168</v>
      </c>
      <c r="V3" s="32">
        <f>(L3)+(M3)+(-N3*10)+(R3*1000)+(Q3*0.1)+(P3)+(T3*100)</f>
        <v>1060.7010920436819</v>
      </c>
      <c r="W3" s="218" t="s">
        <v>953</v>
      </c>
    </row>
    <row r="4" spans="1:23" ht="12.75">
      <c r="A4" s="213"/>
      <c r="B4" s="27" t="s">
        <v>954</v>
      </c>
      <c r="C4" s="27"/>
      <c r="D4" s="191" t="s">
        <v>33</v>
      </c>
      <c r="E4" s="36" t="s">
        <v>33</v>
      </c>
      <c r="F4" s="36" t="s">
        <v>33</v>
      </c>
      <c r="G4" s="36" t="s">
        <v>33</v>
      </c>
      <c r="H4" s="36" t="s">
        <v>33</v>
      </c>
      <c r="I4" s="37" t="s">
        <v>33</v>
      </c>
      <c r="J4" s="37" t="s">
        <v>33</v>
      </c>
      <c r="K4" s="214">
        <v>140</v>
      </c>
      <c r="L4" s="219">
        <v>130</v>
      </c>
      <c r="M4" s="219">
        <v>140</v>
      </c>
      <c r="N4" s="31">
        <v>0.44</v>
      </c>
      <c r="O4" s="216">
        <v>17000</v>
      </c>
      <c r="P4" s="30">
        <v>10</v>
      </c>
      <c r="Q4" s="216">
        <f t="shared" si="0"/>
        <v>1700</v>
      </c>
      <c r="R4" s="217">
        <f t="shared" si="1"/>
        <v>4.3999999999999997E-2</v>
      </c>
      <c r="S4" s="43">
        <f t="shared" si="2"/>
        <v>270</v>
      </c>
      <c r="T4" s="32">
        <f t="shared" si="3"/>
        <v>0.1588235294117647</v>
      </c>
      <c r="U4" s="32">
        <f t="shared" ref="U4:U44" si="4">(-O4*0.01)+(L4)+(M4)+(-N4*10)+(R4*1000)+(Q4*0.1)+(P4)+(S4)+(T4*100)</f>
        <v>605.48235294117649</v>
      </c>
      <c r="V4" s="32">
        <f t="shared" ref="V4:V44" si="5">(L4)+(M4)+(-N4*10)+(R4*1000)+(Q4*0.1)+(P4)+(S4)+(T4*100)</f>
        <v>775.48235294117649</v>
      </c>
      <c r="W4" s="218" t="s">
        <v>955</v>
      </c>
    </row>
    <row r="5" spans="1:23" ht="12.75">
      <c r="A5" s="213"/>
      <c r="B5" s="27" t="s">
        <v>749</v>
      </c>
      <c r="C5" s="27"/>
      <c r="D5" s="191" t="s">
        <v>33</v>
      </c>
      <c r="E5" s="44" t="s">
        <v>33</v>
      </c>
      <c r="F5" s="44" t="s">
        <v>33</v>
      </c>
      <c r="G5" s="36" t="s">
        <v>33</v>
      </c>
      <c r="H5" s="36" t="s">
        <v>33</v>
      </c>
      <c r="I5" s="37" t="s">
        <v>33</v>
      </c>
      <c r="J5" s="37">
        <v>80</v>
      </c>
      <c r="K5" s="214"/>
      <c r="L5" s="220">
        <v>74</v>
      </c>
      <c r="M5" s="220">
        <v>80</v>
      </c>
      <c r="N5" s="31">
        <v>0.33</v>
      </c>
      <c r="O5" s="216">
        <v>10150</v>
      </c>
      <c r="P5" s="30">
        <v>10</v>
      </c>
      <c r="Q5" s="216">
        <f t="shared" si="0"/>
        <v>1015</v>
      </c>
      <c r="R5" s="217">
        <f t="shared" si="1"/>
        <v>3.3000000000000002E-2</v>
      </c>
      <c r="S5" s="43">
        <f t="shared" si="2"/>
        <v>154</v>
      </c>
      <c r="T5" s="32">
        <f t="shared" si="3"/>
        <v>0.15172413793103448</v>
      </c>
      <c r="U5" s="32">
        <f t="shared" si="4"/>
        <v>362.87241379310342</v>
      </c>
      <c r="V5" s="32">
        <f t="shared" si="5"/>
        <v>464.37241379310342</v>
      </c>
      <c r="W5" s="218" t="s">
        <v>956</v>
      </c>
    </row>
    <row r="6" spans="1:23" ht="12.75">
      <c r="A6" s="213"/>
      <c r="B6" s="27" t="s">
        <v>957</v>
      </c>
      <c r="C6" s="27"/>
      <c r="D6" s="191" t="s">
        <v>33</v>
      </c>
      <c r="E6" s="36" t="s">
        <v>33</v>
      </c>
      <c r="F6" s="36" t="s">
        <v>33</v>
      </c>
      <c r="G6" s="36" t="s">
        <v>33</v>
      </c>
      <c r="H6" s="41" t="s">
        <v>33</v>
      </c>
      <c r="I6" s="42" t="s">
        <v>33</v>
      </c>
      <c r="J6" s="42">
        <v>75</v>
      </c>
      <c r="K6" s="214"/>
      <c r="L6" s="220">
        <v>80</v>
      </c>
      <c r="M6" s="220">
        <v>75</v>
      </c>
      <c r="N6" s="31">
        <v>0.85</v>
      </c>
      <c r="O6" s="216">
        <v>7500</v>
      </c>
      <c r="P6" s="30">
        <v>10</v>
      </c>
      <c r="Q6" s="216">
        <f t="shared" si="0"/>
        <v>750</v>
      </c>
      <c r="R6" s="217">
        <f t="shared" si="1"/>
        <v>8.4999999999999992E-2</v>
      </c>
      <c r="S6" s="43">
        <f t="shared" si="2"/>
        <v>155</v>
      </c>
      <c r="T6" s="32">
        <f t="shared" si="3"/>
        <v>0.20666666666666667</v>
      </c>
      <c r="U6" s="32">
        <f t="shared" si="4"/>
        <v>417.16666666666669</v>
      </c>
      <c r="V6" s="32">
        <f t="shared" si="5"/>
        <v>492.16666666666669</v>
      </c>
      <c r="W6" s="218" t="s">
        <v>958</v>
      </c>
    </row>
    <row r="7" spans="1:23" ht="12.75">
      <c r="A7" s="213"/>
      <c r="B7" s="27" t="s">
        <v>772</v>
      </c>
      <c r="C7" s="27"/>
      <c r="D7" s="191" t="s">
        <v>33</v>
      </c>
      <c r="E7" s="36" t="s">
        <v>33</v>
      </c>
      <c r="F7" s="36" t="s">
        <v>33</v>
      </c>
      <c r="G7" s="36" t="s">
        <v>33</v>
      </c>
      <c r="H7" s="36" t="s">
        <v>33</v>
      </c>
      <c r="I7" s="37" t="s">
        <v>33</v>
      </c>
      <c r="J7" s="37">
        <v>75</v>
      </c>
      <c r="K7" s="214"/>
      <c r="L7" s="221">
        <v>56</v>
      </c>
      <c r="M7" s="221">
        <v>75</v>
      </c>
      <c r="N7" s="31">
        <v>0.42</v>
      </c>
      <c r="O7" s="216">
        <v>6600</v>
      </c>
      <c r="P7" s="30">
        <v>10</v>
      </c>
      <c r="Q7" s="216">
        <f t="shared" si="0"/>
        <v>660</v>
      </c>
      <c r="R7" s="217">
        <f t="shared" si="1"/>
        <v>4.1999999999999996E-2</v>
      </c>
      <c r="S7" s="43">
        <f t="shared" si="2"/>
        <v>131</v>
      </c>
      <c r="T7" s="32">
        <f t="shared" si="3"/>
        <v>0.19848484848484849</v>
      </c>
      <c r="U7" s="32">
        <f t="shared" si="4"/>
        <v>329.64848484848483</v>
      </c>
      <c r="V7" s="32">
        <f t="shared" si="5"/>
        <v>395.64848484848483</v>
      </c>
      <c r="W7" s="218" t="s">
        <v>959</v>
      </c>
    </row>
    <row r="8" spans="1:23" ht="12.75">
      <c r="A8" s="213"/>
      <c r="B8" s="27" t="s">
        <v>960</v>
      </c>
      <c r="C8" s="27"/>
      <c r="D8" s="191" t="s">
        <v>33</v>
      </c>
      <c r="E8" s="44" t="s">
        <v>33</v>
      </c>
      <c r="F8" s="44" t="s">
        <v>33</v>
      </c>
      <c r="G8" s="36" t="s">
        <v>33</v>
      </c>
      <c r="H8" s="36" t="s">
        <v>33</v>
      </c>
      <c r="I8" s="37" t="s">
        <v>33</v>
      </c>
      <c r="J8" s="37">
        <v>62</v>
      </c>
      <c r="K8" s="214"/>
      <c r="L8" s="220">
        <v>70</v>
      </c>
      <c r="M8" s="220">
        <v>62</v>
      </c>
      <c r="N8" s="31">
        <v>0.38</v>
      </c>
      <c r="O8" s="216">
        <v>7500</v>
      </c>
      <c r="P8" s="30">
        <v>15</v>
      </c>
      <c r="Q8" s="216">
        <f t="shared" si="0"/>
        <v>500</v>
      </c>
      <c r="R8" s="217">
        <f t="shared" si="1"/>
        <v>2.5333333333333333E-2</v>
      </c>
      <c r="S8" s="43">
        <f t="shared" si="2"/>
        <v>132</v>
      </c>
      <c r="T8" s="32">
        <f t="shared" si="3"/>
        <v>0.26400000000000001</v>
      </c>
      <c r="U8" s="32">
        <f t="shared" si="4"/>
        <v>301.93333333333328</v>
      </c>
      <c r="V8" s="32">
        <f t="shared" si="5"/>
        <v>376.93333333333328</v>
      </c>
      <c r="W8" s="218" t="s">
        <v>961</v>
      </c>
    </row>
    <row r="9" spans="1:23" ht="12.75">
      <c r="A9" s="213"/>
      <c r="B9" s="27" t="s">
        <v>962</v>
      </c>
      <c r="C9" s="27"/>
      <c r="D9" s="191" t="s">
        <v>33</v>
      </c>
      <c r="E9" s="44" t="s">
        <v>33</v>
      </c>
      <c r="F9" s="44" t="s">
        <v>33</v>
      </c>
      <c r="G9" s="36" t="s">
        <v>33</v>
      </c>
      <c r="H9" s="36" t="s">
        <v>33</v>
      </c>
      <c r="I9" s="37" t="s">
        <v>260</v>
      </c>
      <c r="J9" s="37"/>
      <c r="K9" s="214"/>
      <c r="L9" s="220">
        <v>43</v>
      </c>
      <c r="M9" s="220">
        <v>55</v>
      </c>
      <c r="N9" s="31">
        <v>0.37</v>
      </c>
      <c r="O9" s="216">
        <v>5200</v>
      </c>
      <c r="P9" s="30">
        <v>15</v>
      </c>
      <c r="Q9" s="216">
        <f t="shared" si="0"/>
        <v>346.66666666666669</v>
      </c>
      <c r="R9" s="217">
        <f t="shared" si="1"/>
        <v>2.4666666666666667E-2</v>
      </c>
      <c r="S9" s="43">
        <f t="shared" si="2"/>
        <v>98</v>
      </c>
      <c r="T9" s="32">
        <f t="shared" si="3"/>
        <v>0.28269230769230769</v>
      </c>
      <c r="U9" s="32">
        <f t="shared" si="4"/>
        <v>242.9025641025641</v>
      </c>
      <c r="V9" s="32">
        <f t="shared" si="5"/>
        <v>294.9025641025641</v>
      </c>
      <c r="W9" s="218" t="s">
        <v>963</v>
      </c>
    </row>
    <row r="10" spans="1:23" ht="12.75">
      <c r="A10" s="213"/>
      <c r="B10" s="27" t="s">
        <v>964</v>
      </c>
      <c r="C10" s="27"/>
      <c r="D10" s="191" t="s">
        <v>33</v>
      </c>
      <c r="E10" s="36" t="s">
        <v>33</v>
      </c>
      <c r="F10" s="36" t="s">
        <v>33</v>
      </c>
      <c r="G10" s="36" t="s">
        <v>33</v>
      </c>
      <c r="H10" s="36" t="s">
        <v>33</v>
      </c>
      <c r="I10" s="37">
        <v>55</v>
      </c>
      <c r="J10" s="37"/>
      <c r="K10" s="214"/>
      <c r="L10" s="220">
        <v>40</v>
      </c>
      <c r="M10" s="220">
        <v>55</v>
      </c>
      <c r="N10" s="31">
        <v>0.24</v>
      </c>
      <c r="O10" s="216">
        <v>5900</v>
      </c>
      <c r="P10" s="30">
        <v>15</v>
      </c>
      <c r="Q10" s="216">
        <f t="shared" si="0"/>
        <v>393.33333333333331</v>
      </c>
      <c r="R10" s="217">
        <f t="shared" si="1"/>
        <v>1.6E-2</v>
      </c>
      <c r="S10" s="43">
        <f t="shared" si="2"/>
        <v>95</v>
      </c>
      <c r="T10" s="32">
        <f t="shared" si="3"/>
        <v>0.24152542372881358</v>
      </c>
      <c r="U10" s="32">
        <f t="shared" si="4"/>
        <v>223.08587570621469</v>
      </c>
      <c r="V10" s="32">
        <f t="shared" si="5"/>
        <v>282.08587570621467</v>
      </c>
      <c r="W10" s="218" t="s">
        <v>965</v>
      </c>
    </row>
    <row r="11" spans="1:23" ht="12.75">
      <c r="A11" s="213"/>
      <c r="B11" s="27" t="s">
        <v>966</v>
      </c>
      <c r="C11" s="27"/>
      <c r="D11" s="191" t="s">
        <v>33</v>
      </c>
      <c r="E11" s="36" t="s">
        <v>33</v>
      </c>
      <c r="F11" s="189" t="s">
        <v>33</v>
      </c>
      <c r="G11" s="36" t="s">
        <v>33</v>
      </c>
      <c r="H11" s="36" t="s">
        <v>33</v>
      </c>
      <c r="I11" s="42">
        <v>52</v>
      </c>
      <c r="J11" s="42"/>
      <c r="K11" s="214"/>
      <c r="L11" s="222">
        <v>35</v>
      </c>
      <c r="M11" s="222">
        <v>52</v>
      </c>
      <c r="N11" s="31">
        <v>0.18</v>
      </c>
      <c r="O11" s="216">
        <v>5500</v>
      </c>
      <c r="P11" s="30">
        <v>15</v>
      </c>
      <c r="Q11" s="216">
        <f t="shared" si="0"/>
        <v>366.66666666666669</v>
      </c>
      <c r="R11" s="217">
        <f t="shared" si="1"/>
        <v>1.2E-2</v>
      </c>
      <c r="S11" s="43">
        <f t="shared" si="2"/>
        <v>87</v>
      </c>
      <c r="T11" s="32">
        <f t="shared" si="3"/>
        <v>0.23727272727272727</v>
      </c>
      <c r="U11" s="32">
        <f t="shared" si="4"/>
        <v>204.59393939393939</v>
      </c>
      <c r="V11" s="32">
        <f t="shared" si="5"/>
        <v>259.59393939393942</v>
      </c>
      <c r="W11" s="218" t="s">
        <v>967</v>
      </c>
    </row>
    <row r="12" spans="1:23" ht="12.75">
      <c r="A12" s="213"/>
      <c r="B12" s="27" t="s">
        <v>968</v>
      </c>
      <c r="C12" s="27"/>
      <c r="D12" s="191" t="s">
        <v>33</v>
      </c>
      <c r="E12" s="36" t="s">
        <v>33</v>
      </c>
      <c r="F12" s="36" t="s">
        <v>33</v>
      </c>
      <c r="G12" s="36" t="s">
        <v>33</v>
      </c>
      <c r="H12" s="36" t="s">
        <v>33</v>
      </c>
      <c r="I12" s="37">
        <v>51</v>
      </c>
      <c r="J12" s="37"/>
      <c r="K12" s="214"/>
      <c r="L12" s="220">
        <v>133</v>
      </c>
      <c r="M12" s="220">
        <v>51</v>
      </c>
      <c r="N12" s="31">
        <v>0.5</v>
      </c>
      <c r="O12" s="216">
        <v>9500</v>
      </c>
      <c r="P12" s="30">
        <v>10</v>
      </c>
      <c r="Q12" s="216">
        <f t="shared" si="0"/>
        <v>950</v>
      </c>
      <c r="R12" s="217">
        <f t="shared" si="1"/>
        <v>0.05</v>
      </c>
      <c r="S12" s="43">
        <f t="shared" si="2"/>
        <v>184</v>
      </c>
      <c r="T12" s="32">
        <f t="shared" si="3"/>
        <v>0.19368421052631579</v>
      </c>
      <c r="U12" s="32">
        <f t="shared" si="4"/>
        <v>442.36842105263156</v>
      </c>
      <c r="V12" s="32">
        <f t="shared" si="5"/>
        <v>537.36842105263156</v>
      </c>
      <c r="W12" s="218" t="s">
        <v>969</v>
      </c>
    </row>
    <row r="13" spans="1:23" ht="12.75">
      <c r="A13" s="213"/>
      <c r="B13" s="27" t="s">
        <v>970</v>
      </c>
      <c r="C13" s="27"/>
      <c r="D13" s="191" t="s">
        <v>33</v>
      </c>
      <c r="E13" s="36" t="s">
        <v>33</v>
      </c>
      <c r="F13" s="36" t="s">
        <v>33</v>
      </c>
      <c r="G13" s="36" t="s">
        <v>33</v>
      </c>
      <c r="H13" s="41" t="s">
        <v>33</v>
      </c>
      <c r="I13" s="42">
        <v>47</v>
      </c>
      <c r="J13" s="42"/>
      <c r="K13" s="214"/>
      <c r="L13" s="222">
        <v>36</v>
      </c>
      <c r="M13" s="222">
        <v>47</v>
      </c>
      <c r="N13" s="31">
        <v>0.16</v>
      </c>
      <c r="O13" s="216">
        <v>5100</v>
      </c>
      <c r="P13" s="30">
        <v>15</v>
      </c>
      <c r="Q13" s="216">
        <f t="shared" si="0"/>
        <v>340</v>
      </c>
      <c r="R13" s="217">
        <f t="shared" si="1"/>
        <v>1.0666666666666666E-2</v>
      </c>
      <c r="S13" s="43">
        <f t="shared" si="2"/>
        <v>83</v>
      </c>
      <c r="T13" s="32">
        <f t="shared" si="3"/>
        <v>0.24411764705882352</v>
      </c>
      <c r="U13" s="32">
        <f t="shared" si="4"/>
        <v>197.47843137254901</v>
      </c>
      <c r="V13" s="32">
        <f t="shared" si="5"/>
        <v>248.47843137254901</v>
      </c>
      <c r="W13" s="218" t="s">
        <v>971</v>
      </c>
    </row>
    <row r="14" spans="1:23" ht="12.75">
      <c r="A14" s="213"/>
      <c r="B14" s="27" t="s">
        <v>972</v>
      </c>
      <c r="C14" s="27"/>
      <c r="D14" s="191" t="s">
        <v>33</v>
      </c>
      <c r="E14" s="44" t="s">
        <v>33</v>
      </c>
      <c r="F14" s="44" t="s">
        <v>33</v>
      </c>
      <c r="G14" s="36" t="s">
        <v>33</v>
      </c>
      <c r="H14" s="36">
        <v>45</v>
      </c>
      <c r="I14" s="37"/>
      <c r="J14" s="37"/>
      <c r="K14" s="214"/>
      <c r="L14" s="220">
        <v>74</v>
      </c>
      <c r="M14" s="220">
        <v>45</v>
      </c>
      <c r="N14" s="31">
        <v>0.22</v>
      </c>
      <c r="O14" s="216">
        <v>4000</v>
      </c>
      <c r="P14" s="30">
        <v>10</v>
      </c>
      <c r="Q14" s="216">
        <f t="shared" si="0"/>
        <v>400</v>
      </c>
      <c r="R14" s="217">
        <f t="shared" si="1"/>
        <v>2.1999999999999999E-2</v>
      </c>
      <c r="S14" s="43">
        <f t="shared" si="2"/>
        <v>119</v>
      </c>
      <c r="T14" s="32">
        <f t="shared" si="3"/>
        <v>0.29749999999999999</v>
      </c>
      <c r="U14" s="32">
        <f t="shared" si="4"/>
        <v>297.55</v>
      </c>
      <c r="V14" s="32">
        <f t="shared" si="5"/>
        <v>337.55</v>
      </c>
      <c r="W14" s="218" t="s">
        <v>973</v>
      </c>
    </row>
    <row r="15" spans="1:23" ht="12.75">
      <c r="A15" s="213"/>
      <c r="B15" s="27" t="s">
        <v>974</v>
      </c>
      <c r="C15" s="27"/>
      <c r="D15" s="191" t="s">
        <v>33</v>
      </c>
      <c r="E15" s="36" t="s">
        <v>33</v>
      </c>
      <c r="F15" s="36" t="s">
        <v>33</v>
      </c>
      <c r="G15" s="36" t="s">
        <v>33</v>
      </c>
      <c r="H15" s="36">
        <v>42</v>
      </c>
      <c r="I15" s="37"/>
      <c r="J15" s="37"/>
      <c r="K15" s="214"/>
      <c r="L15" s="222">
        <v>23</v>
      </c>
      <c r="M15" s="222">
        <v>42</v>
      </c>
      <c r="N15" s="31">
        <v>0.09</v>
      </c>
      <c r="O15" s="216">
        <v>2600</v>
      </c>
      <c r="P15" s="30">
        <v>15</v>
      </c>
      <c r="Q15" s="216">
        <f t="shared" si="0"/>
        <v>173.33333333333334</v>
      </c>
      <c r="R15" s="217">
        <f t="shared" si="1"/>
        <v>6.0000000000000001E-3</v>
      </c>
      <c r="S15" s="43">
        <f t="shared" si="2"/>
        <v>65</v>
      </c>
      <c r="T15" s="32">
        <f t="shared" si="3"/>
        <v>0.375</v>
      </c>
      <c r="U15" s="32">
        <f t="shared" si="4"/>
        <v>178.93333333333334</v>
      </c>
      <c r="V15" s="32">
        <f t="shared" si="5"/>
        <v>204.93333333333334</v>
      </c>
      <c r="W15" s="218" t="s">
        <v>975</v>
      </c>
    </row>
    <row r="16" spans="1:23" ht="12.75">
      <c r="A16" s="213"/>
      <c r="B16" s="27" t="s">
        <v>976</v>
      </c>
      <c r="C16" s="27"/>
      <c r="D16" s="191" t="s">
        <v>33</v>
      </c>
      <c r="E16" s="36" t="s">
        <v>33</v>
      </c>
      <c r="F16" s="36" t="s">
        <v>33</v>
      </c>
      <c r="G16" s="36" t="s">
        <v>33</v>
      </c>
      <c r="H16" s="41">
        <v>42</v>
      </c>
      <c r="I16" s="42"/>
      <c r="J16" s="42"/>
      <c r="K16" s="214"/>
      <c r="L16" s="220">
        <v>74</v>
      </c>
      <c r="M16" s="220">
        <v>42</v>
      </c>
      <c r="N16" s="31">
        <v>0.4</v>
      </c>
      <c r="O16" s="216">
        <v>5000</v>
      </c>
      <c r="P16" s="30">
        <v>10</v>
      </c>
      <c r="Q16" s="216">
        <f t="shared" si="0"/>
        <v>500</v>
      </c>
      <c r="R16" s="217">
        <f t="shared" si="1"/>
        <v>0.04</v>
      </c>
      <c r="S16" s="43">
        <f t="shared" si="2"/>
        <v>116</v>
      </c>
      <c r="T16" s="32">
        <f t="shared" si="3"/>
        <v>0.23200000000000001</v>
      </c>
      <c r="U16" s="32">
        <f t="shared" si="4"/>
        <v>301.2</v>
      </c>
      <c r="V16" s="32">
        <f t="shared" si="5"/>
        <v>351.2</v>
      </c>
      <c r="W16" s="218" t="s">
        <v>977</v>
      </c>
    </row>
    <row r="17" spans="1:23" ht="12.75">
      <c r="A17" s="213"/>
      <c r="B17" s="27" t="s">
        <v>978</v>
      </c>
      <c r="C17" s="27"/>
      <c r="D17" s="191" t="s">
        <v>33</v>
      </c>
      <c r="E17" s="44" t="s">
        <v>33</v>
      </c>
      <c r="F17" s="44" t="s">
        <v>33</v>
      </c>
      <c r="G17" s="36" t="s">
        <v>33</v>
      </c>
      <c r="H17" s="36">
        <v>39</v>
      </c>
      <c r="I17" s="37"/>
      <c r="J17" s="37"/>
      <c r="K17" s="214"/>
      <c r="L17" s="220">
        <v>78</v>
      </c>
      <c r="M17" s="220">
        <v>39</v>
      </c>
      <c r="N17" s="31">
        <v>0.37</v>
      </c>
      <c r="O17" s="216">
        <v>7000</v>
      </c>
      <c r="P17" s="30">
        <v>15</v>
      </c>
      <c r="Q17" s="216">
        <f t="shared" si="0"/>
        <v>466.66666666666669</v>
      </c>
      <c r="R17" s="217">
        <f t="shared" si="1"/>
        <v>2.4666666666666667E-2</v>
      </c>
      <c r="S17" s="43">
        <f t="shared" si="2"/>
        <v>117</v>
      </c>
      <c r="T17" s="32">
        <f t="shared" si="3"/>
        <v>0.25071428571428572</v>
      </c>
      <c r="U17" s="32">
        <f t="shared" si="4"/>
        <v>271.70476190476188</v>
      </c>
      <c r="V17" s="32">
        <f t="shared" si="5"/>
        <v>341.70476190476188</v>
      </c>
      <c r="W17" s="218" t="s">
        <v>979</v>
      </c>
    </row>
    <row r="18" spans="1:23" ht="12.75">
      <c r="A18" s="213"/>
      <c r="B18" s="27" t="s">
        <v>980</v>
      </c>
      <c r="C18" s="27"/>
      <c r="D18" s="191" t="s">
        <v>33</v>
      </c>
      <c r="E18" s="44" t="s">
        <v>33</v>
      </c>
      <c r="F18" s="44" t="s">
        <v>33</v>
      </c>
      <c r="G18" s="36" t="s">
        <v>33</v>
      </c>
      <c r="H18" s="36">
        <v>38</v>
      </c>
      <c r="I18" s="37"/>
      <c r="J18" s="37"/>
      <c r="K18" s="214"/>
      <c r="L18" s="223">
        <v>21</v>
      </c>
      <c r="M18" s="223">
        <v>38</v>
      </c>
      <c r="N18" s="31">
        <v>0.14000000000000001</v>
      </c>
      <c r="O18" s="216">
        <v>2350</v>
      </c>
      <c r="P18" s="30">
        <v>15</v>
      </c>
      <c r="Q18" s="216">
        <f t="shared" si="0"/>
        <v>156.66666666666666</v>
      </c>
      <c r="R18" s="217">
        <f t="shared" si="1"/>
        <v>9.3333333333333341E-3</v>
      </c>
      <c r="S18" s="43">
        <f t="shared" si="2"/>
        <v>59</v>
      </c>
      <c r="T18" s="32">
        <f t="shared" si="3"/>
        <v>0.37659574468085111</v>
      </c>
      <c r="U18" s="32">
        <f t="shared" si="4"/>
        <v>170.75957446808511</v>
      </c>
      <c r="V18" s="32">
        <f t="shared" si="5"/>
        <v>194.25957446808513</v>
      </c>
      <c r="W18" s="218" t="s">
        <v>981</v>
      </c>
    </row>
    <row r="19" spans="1:23" ht="12.75">
      <c r="A19" s="213"/>
      <c r="B19" s="27" t="s">
        <v>982</v>
      </c>
      <c r="C19" s="27"/>
      <c r="D19" s="191" t="s">
        <v>33</v>
      </c>
      <c r="E19" s="44" t="s">
        <v>33</v>
      </c>
      <c r="F19" s="44" t="s">
        <v>33</v>
      </c>
      <c r="G19" s="36">
        <v>38</v>
      </c>
      <c r="H19" s="36"/>
      <c r="I19" s="37"/>
      <c r="J19" s="37"/>
      <c r="K19" s="214"/>
      <c r="L19" s="220">
        <v>80</v>
      </c>
      <c r="M19" s="220">
        <v>38</v>
      </c>
      <c r="N19" s="31">
        <v>0.75</v>
      </c>
      <c r="O19" s="216">
        <v>3200</v>
      </c>
      <c r="P19" s="30">
        <v>10</v>
      </c>
      <c r="Q19" s="216">
        <f t="shared" si="0"/>
        <v>320</v>
      </c>
      <c r="R19" s="217">
        <f t="shared" si="1"/>
        <v>7.4999999999999997E-2</v>
      </c>
      <c r="S19" s="43">
        <f t="shared" si="2"/>
        <v>118</v>
      </c>
      <c r="T19" s="32">
        <f t="shared" si="3"/>
        <v>0.36875000000000002</v>
      </c>
      <c r="U19" s="32">
        <f t="shared" si="4"/>
        <v>350.375</v>
      </c>
      <c r="V19" s="32">
        <f t="shared" si="5"/>
        <v>382.375</v>
      </c>
      <c r="W19" s="218" t="s">
        <v>983</v>
      </c>
    </row>
    <row r="20" spans="1:23" ht="12.75">
      <c r="A20" s="213"/>
      <c r="B20" s="27" t="s">
        <v>984</v>
      </c>
      <c r="C20" s="27"/>
      <c r="D20" s="191" t="s">
        <v>33</v>
      </c>
      <c r="E20" s="44" t="s">
        <v>33</v>
      </c>
      <c r="F20" s="44" t="s">
        <v>33</v>
      </c>
      <c r="G20" s="36" t="s">
        <v>33</v>
      </c>
      <c r="H20" s="36">
        <v>36</v>
      </c>
      <c r="I20" s="37"/>
      <c r="J20" s="37"/>
      <c r="K20" s="214"/>
      <c r="L20" s="223">
        <v>24</v>
      </c>
      <c r="M20" s="223">
        <v>36</v>
      </c>
      <c r="N20" s="31">
        <v>0.19</v>
      </c>
      <c r="O20" s="216">
        <v>2150</v>
      </c>
      <c r="P20" s="30">
        <v>14</v>
      </c>
      <c r="Q20" s="216">
        <f t="shared" si="0"/>
        <v>153.57142857142858</v>
      </c>
      <c r="R20" s="217">
        <f t="shared" si="1"/>
        <v>1.3571428571428571E-2</v>
      </c>
      <c r="S20" s="43">
        <f t="shared" si="2"/>
        <v>60</v>
      </c>
      <c r="T20" s="32">
        <f t="shared" si="3"/>
        <v>0.39069767441860465</v>
      </c>
      <c r="U20" s="32">
        <f t="shared" si="4"/>
        <v>178.59833887043186</v>
      </c>
      <c r="V20" s="32">
        <f t="shared" si="5"/>
        <v>200.09833887043192</v>
      </c>
      <c r="W20" s="218" t="s">
        <v>985</v>
      </c>
    </row>
    <row r="21" spans="1:23" ht="12.75">
      <c r="A21" s="213"/>
      <c r="B21" s="27" t="s">
        <v>986</v>
      </c>
      <c r="C21" s="27"/>
      <c r="D21" s="36" t="s">
        <v>987</v>
      </c>
      <c r="E21" s="44"/>
      <c r="F21" s="44"/>
      <c r="G21" s="36"/>
      <c r="H21" s="36"/>
      <c r="I21" s="37"/>
      <c r="J21" s="37"/>
      <c r="K21" s="214"/>
      <c r="L21" s="221">
        <v>285</v>
      </c>
      <c r="M21" s="221">
        <v>36</v>
      </c>
      <c r="N21" s="31">
        <v>0.45</v>
      </c>
      <c r="O21" s="216">
        <v>2000</v>
      </c>
      <c r="P21" s="30">
        <v>10</v>
      </c>
      <c r="Q21" s="216">
        <f t="shared" si="0"/>
        <v>200</v>
      </c>
      <c r="R21" s="217">
        <f t="shared" si="1"/>
        <v>4.4999999999999998E-2</v>
      </c>
      <c r="S21" s="43">
        <f t="shared" si="2"/>
        <v>321</v>
      </c>
      <c r="T21" s="32">
        <f t="shared" si="3"/>
        <v>1.605</v>
      </c>
      <c r="U21" s="32">
        <f t="shared" si="4"/>
        <v>853</v>
      </c>
      <c r="V21" s="32">
        <f t="shared" si="5"/>
        <v>873</v>
      </c>
      <c r="W21" s="218" t="s">
        <v>988</v>
      </c>
    </row>
    <row r="22" spans="1:23" ht="12.75">
      <c r="A22" s="213"/>
      <c r="B22" s="27" t="s">
        <v>989</v>
      </c>
      <c r="C22" s="27"/>
      <c r="D22" s="191" t="s">
        <v>33</v>
      </c>
      <c r="E22" s="44" t="s">
        <v>33</v>
      </c>
      <c r="F22" s="44" t="s">
        <v>33</v>
      </c>
      <c r="G22" s="36">
        <v>34</v>
      </c>
      <c r="H22" s="36"/>
      <c r="I22" s="37"/>
      <c r="J22" s="37"/>
      <c r="K22" s="214"/>
      <c r="L22" s="220">
        <v>70</v>
      </c>
      <c r="M22" s="220">
        <v>34</v>
      </c>
      <c r="N22" s="31">
        <v>0.38</v>
      </c>
      <c r="O22" s="216">
        <v>2250</v>
      </c>
      <c r="P22" s="30">
        <v>15</v>
      </c>
      <c r="Q22" s="216">
        <f t="shared" si="0"/>
        <v>150</v>
      </c>
      <c r="R22" s="217">
        <f t="shared" si="1"/>
        <v>2.5333333333333333E-2</v>
      </c>
      <c r="S22" s="43">
        <f t="shared" si="2"/>
        <v>104</v>
      </c>
      <c r="T22" s="32">
        <f t="shared" si="3"/>
        <v>0.69333333333333336</v>
      </c>
      <c r="U22" s="32">
        <f t="shared" si="4"/>
        <v>306.36666666666667</v>
      </c>
      <c r="V22" s="32">
        <f t="shared" si="5"/>
        <v>328.86666666666667</v>
      </c>
      <c r="W22" s="218" t="s">
        <v>990</v>
      </c>
    </row>
    <row r="23" spans="1:23" ht="12.75">
      <c r="A23" s="213"/>
      <c r="B23" s="27" t="s">
        <v>991</v>
      </c>
      <c r="C23" s="27"/>
      <c r="D23" s="191" t="s">
        <v>33</v>
      </c>
      <c r="E23" s="44" t="s">
        <v>33</v>
      </c>
      <c r="F23" s="44" t="s">
        <v>33</v>
      </c>
      <c r="G23" s="36">
        <v>31</v>
      </c>
      <c r="H23" s="36"/>
      <c r="I23" s="37"/>
      <c r="J23" s="37"/>
      <c r="K23" s="214"/>
      <c r="L23" s="220">
        <v>74</v>
      </c>
      <c r="M23" s="220">
        <v>31</v>
      </c>
      <c r="N23" s="31">
        <v>0.22</v>
      </c>
      <c r="O23" s="216">
        <v>2800</v>
      </c>
      <c r="P23" s="30">
        <v>10</v>
      </c>
      <c r="Q23" s="216">
        <f t="shared" si="0"/>
        <v>280</v>
      </c>
      <c r="R23" s="217">
        <f t="shared" si="1"/>
        <v>2.1999999999999999E-2</v>
      </c>
      <c r="S23" s="43">
        <f t="shared" si="2"/>
        <v>105</v>
      </c>
      <c r="T23" s="32">
        <f t="shared" si="3"/>
        <v>0.375</v>
      </c>
      <c r="U23" s="32">
        <f t="shared" si="4"/>
        <v>277.3</v>
      </c>
      <c r="V23" s="32">
        <f t="shared" si="5"/>
        <v>305.3</v>
      </c>
      <c r="W23" s="218" t="s">
        <v>992</v>
      </c>
    </row>
    <row r="24" spans="1:23" ht="12.75">
      <c r="A24" s="213"/>
      <c r="B24" s="27" t="s">
        <v>406</v>
      </c>
      <c r="C24" s="27"/>
      <c r="D24" s="191" t="s">
        <v>33</v>
      </c>
      <c r="E24" s="44" t="s">
        <v>33</v>
      </c>
      <c r="F24" s="44" t="s">
        <v>33</v>
      </c>
      <c r="G24" s="36" t="s">
        <v>407</v>
      </c>
      <c r="H24" s="36"/>
      <c r="I24" s="37"/>
      <c r="J24" s="37"/>
      <c r="K24" s="214"/>
      <c r="L24" s="220">
        <v>43</v>
      </c>
      <c r="M24" s="220">
        <v>30</v>
      </c>
      <c r="N24" s="31">
        <v>0.36</v>
      </c>
      <c r="O24" s="216">
        <v>1600</v>
      </c>
      <c r="P24" s="30">
        <v>15</v>
      </c>
      <c r="Q24" s="216">
        <f t="shared" si="0"/>
        <v>106.66666666666667</v>
      </c>
      <c r="R24" s="217">
        <f t="shared" si="1"/>
        <v>2.4E-2</v>
      </c>
      <c r="S24" s="43">
        <f t="shared" si="2"/>
        <v>73</v>
      </c>
      <c r="T24" s="32">
        <f t="shared" si="3"/>
        <v>0.68437499999999996</v>
      </c>
      <c r="U24" s="32">
        <f t="shared" si="4"/>
        <v>244.50416666666666</v>
      </c>
      <c r="V24" s="32">
        <f t="shared" si="5"/>
        <v>260.50416666666666</v>
      </c>
      <c r="W24" s="218" t="s">
        <v>993</v>
      </c>
    </row>
    <row r="25" spans="1:23" ht="12.75">
      <c r="A25" s="213"/>
      <c r="B25" s="27" t="s">
        <v>994</v>
      </c>
      <c r="C25" s="27"/>
      <c r="D25" s="191" t="s">
        <v>33</v>
      </c>
      <c r="E25" s="44" t="s">
        <v>33</v>
      </c>
      <c r="F25" s="44" t="s">
        <v>33</v>
      </c>
      <c r="G25" s="36">
        <v>30</v>
      </c>
      <c r="H25" s="36"/>
      <c r="I25" s="37"/>
      <c r="J25" s="37"/>
      <c r="K25" s="214"/>
      <c r="L25" s="224">
        <v>18</v>
      </c>
      <c r="M25" s="224">
        <v>30</v>
      </c>
      <c r="N25" s="31">
        <v>0.17</v>
      </c>
      <c r="O25" s="216">
        <v>1200</v>
      </c>
      <c r="P25" s="30">
        <v>15</v>
      </c>
      <c r="Q25" s="216">
        <f t="shared" si="0"/>
        <v>80</v>
      </c>
      <c r="R25" s="217">
        <f t="shared" si="1"/>
        <v>1.1333333333333334E-2</v>
      </c>
      <c r="S25" s="43">
        <f t="shared" si="2"/>
        <v>48</v>
      </c>
      <c r="T25" s="32">
        <f t="shared" si="3"/>
        <v>0.6</v>
      </c>
      <c r="U25" s="32">
        <f t="shared" si="4"/>
        <v>176.63333333333333</v>
      </c>
      <c r="V25" s="32">
        <f t="shared" si="5"/>
        <v>188.63333333333333</v>
      </c>
      <c r="W25" s="218" t="s">
        <v>995</v>
      </c>
    </row>
    <row r="26" spans="1:23" ht="12.75">
      <c r="A26" s="213"/>
      <c r="B26" s="27" t="s">
        <v>996</v>
      </c>
      <c r="C26" s="27"/>
      <c r="D26" s="191" t="s">
        <v>33</v>
      </c>
      <c r="E26" s="36" t="s">
        <v>33</v>
      </c>
      <c r="F26" s="36" t="s">
        <v>33</v>
      </c>
      <c r="G26" s="36">
        <v>30</v>
      </c>
      <c r="H26" s="41"/>
      <c r="I26" s="42"/>
      <c r="J26" s="42"/>
      <c r="K26" s="214"/>
      <c r="L26" s="220">
        <v>40</v>
      </c>
      <c r="M26" s="220">
        <v>30</v>
      </c>
      <c r="N26" s="31">
        <v>0.24</v>
      </c>
      <c r="O26" s="216">
        <v>1950</v>
      </c>
      <c r="P26" s="30">
        <v>15</v>
      </c>
      <c r="Q26" s="216">
        <f t="shared" si="0"/>
        <v>130</v>
      </c>
      <c r="R26" s="217">
        <f t="shared" si="1"/>
        <v>1.6E-2</v>
      </c>
      <c r="S26" s="43">
        <f t="shared" si="2"/>
        <v>70</v>
      </c>
      <c r="T26" s="32">
        <f t="shared" si="3"/>
        <v>0.53846153846153844</v>
      </c>
      <c r="U26" s="32">
        <f t="shared" si="4"/>
        <v>215.94615384615383</v>
      </c>
      <c r="V26" s="32">
        <f t="shared" si="5"/>
        <v>235.44615384615383</v>
      </c>
      <c r="W26" s="218" t="s">
        <v>997</v>
      </c>
    </row>
    <row r="27" spans="1:23" ht="12.75">
      <c r="A27" s="213"/>
      <c r="B27" s="27" t="s">
        <v>998</v>
      </c>
      <c r="C27" s="27"/>
      <c r="D27" s="191" t="s">
        <v>33</v>
      </c>
      <c r="E27" s="44">
        <v>15</v>
      </c>
      <c r="F27" s="36"/>
      <c r="G27" s="36"/>
      <c r="H27" s="36"/>
      <c r="I27" s="37"/>
      <c r="J27" s="37"/>
      <c r="K27" s="214"/>
      <c r="L27" s="221">
        <v>103</v>
      </c>
      <c r="M27" s="221">
        <v>30</v>
      </c>
      <c r="N27" s="31">
        <v>0.21</v>
      </c>
      <c r="O27" s="216">
        <v>2600</v>
      </c>
      <c r="P27" s="30">
        <v>13</v>
      </c>
      <c r="Q27" s="216">
        <f t="shared" si="0"/>
        <v>200</v>
      </c>
      <c r="R27" s="217">
        <f t="shared" si="1"/>
        <v>1.6153846153846154E-2</v>
      </c>
      <c r="S27" s="43">
        <f t="shared" si="2"/>
        <v>133</v>
      </c>
      <c r="T27" s="32">
        <f t="shared" si="3"/>
        <v>0.66500000000000004</v>
      </c>
      <c r="U27" s="32">
        <f t="shared" si="4"/>
        <v>353.55384615384617</v>
      </c>
      <c r="V27" s="32">
        <f t="shared" si="5"/>
        <v>379.55384615384617</v>
      </c>
      <c r="W27" s="218" t="s">
        <v>999</v>
      </c>
    </row>
    <row r="28" spans="1:23" ht="12.75">
      <c r="A28" s="213"/>
      <c r="B28" s="27" t="s">
        <v>1000</v>
      </c>
      <c r="C28" s="27"/>
      <c r="D28" s="191" t="s">
        <v>33</v>
      </c>
      <c r="E28" s="44" t="s">
        <v>33</v>
      </c>
      <c r="F28" s="44">
        <v>27</v>
      </c>
      <c r="G28" s="36"/>
      <c r="H28" s="36"/>
      <c r="I28" s="37"/>
      <c r="J28" s="37"/>
      <c r="K28" s="214"/>
      <c r="L28" s="222">
        <v>35</v>
      </c>
      <c r="M28" s="222">
        <v>27</v>
      </c>
      <c r="N28" s="31">
        <v>0.17</v>
      </c>
      <c r="O28" s="216">
        <v>1500</v>
      </c>
      <c r="P28" s="30">
        <v>15</v>
      </c>
      <c r="Q28" s="216">
        <f t="shared" si="0"/>
        <v>100</v>
      </c>
      <c r="R28" s="217">
        <f t="shared" si="1"/>
        <v>1.1333333333333334E-2</v>
      </c>
      <c r="S28" s="43">
        <f t="shared" si="2"/>
        <v>62</v>
      </c>
      <c r="T28" s="32">
        <f t="shared" si="3"/>
        <v>0.62</v>
      </c>
      <c r="U28" s="32">
        <f t="shared" si="4"/>
        <v>205.63333333333333</v>
      </c>
      <c r="V28" s="32">
        <f t="shared" si="5"/>
        <v>220.63333333333333</v>
      </c>
      <c r="W28" s="218" t="s">
        <v>1001</v>
      </c>
    </row>
    <row r="29" spans="1:23" ht="12.75">
      <c r="A29" s="213"/>
      <c r="B29" s="27" t="s">
        <v>1002</v>
      </c>
      <c r="C29" s="27"/>
      <c r="D29" s="191" t="s">
        <v>33</v>
      </c>
      <c r="E29" s="44" t="s">
        <v>33</v>
      </c>
      <c r="F29" s="44">
        <v>25</v>
      </c>
      <c r="G29" s="36"/>
      <c r="H29" s="36"/>
      <c r="I29" s="37"/>
      <c r="J29" s="37"/>
      <c r="K29" s="214"/>
      <c r="L29" s="220">
        <v>78</v>
      </c>
      <c r="M29" s="220">
        <v>25</v>
      </c>
      <c r="N29" s="31">
        <v>0.37</v>
      </c>
      <c r="O29" s="216">
        <v>2035</v>
      </c>
      <c r="P29" s="30">
        <v>15</v>
      </c>
      <c r="Q29" s="216">
        <f t="shared" si="0"/>
        <v>135.66666666666666</v>
      </c>
      <c r="R29" s="217">
        <f t="shared" si="1"/>
        <v>2.4666666666666667E-2</v>
      </c>
      <c r="S29" s="43">
        <f t="shared" si="2"/>
        <v>103</v>
      </c>
      <c r="T29" s="32">
        <f t="shared" si="3"/>
        <v>0.75921375921375922</v>
      </c>
      <c r="U29" s="32">
        <f t="shared" si="4"/>
        <v>311.10470925470929</v>
      </c>
      <c r="V29" s="32">
        <f t="shared" si="5"/>
        <v>331.45470925470926</v>
      </c>
      <c r="W29" s="218" t="s">
        <v>1003</v>
      </c>
    </row>
    <row r="30" spans="1:23" ht="12.75">
      <c r="A30" s="213"/>
      <c r="B30" s="27" t="s">
        <v>1004</v>
      </c>
      <c r="C30" s="27"/>
      <c r="D30" s="191" t="s">
        <v>33</v>
      </c>
      <c r="E30" s="44" t="s">
        <v>33</v>
      </c>
      <c r="F30" s="44">
        <v>25</v>
      </c>
      <c r="G30" s="36"/>
      <c r="H30" s="36"/>
      <c r="I30" s="37"/>
      <c r="J30" s="37"/>
      <c r="K30" s="214"/>
      <c r="L30" s="222">
        <v>36</v>
      </c>
      <c r="M30" s="222">
        <v>25</v>
      </c>
      <c r="N30" s="31">
        <v>0.16</v>
      </c>
      <c r="O30" s="216">
        <v>1350</v>
      </c>
      <c r="P30" s="30">
        <v>15</v>
      </c>
      <c r="Q30" s="216">
        <f t="shared" si="0"/>
        <v>90</v>
      </c>
      <c r="R30" s="217">
        <f t="shared" si="1"/>
        <v>1.0666666666666666E-2</v>
      </c>
      <c r="S30" s="43">
        <f t="shared" si="2"/>
        <v>61</v>
      </c>
      <c r="T30" s="32">
        <f t="shared" si="3"/>
        <v>0.67777777777777781</v>
      </c>
      <c r="U30" s="32">
        <f t="shared" si="4"/>
        <v>209.34444444444443</v>
      </c>
      <c r="V30" s="32">
        <f t="shared" si="5"/>
        <v>222.84444444444443</v>
      </c>
      <c r="W30" s="218" t="s">
        <v>1005</v>
      </c>
    </row>
    <row r="31" spans="1:23" ht="12.75">
      <c r="A31" s="213"/>
      <c r="B31" s="27" t="s">
        <v>1006</v>
      </c>
      <c r="C31" s="27"/>
      <c r="D31" s="191" t="s">
        <v>33</v>
      </c>
      <c r="E31" s="44" t="s">
        <v>33</v>
      </c>
      <c r="F31" s="44">
        <v>24</v>
      </c>
      <c r="G31" s="36"/>
      <c r="H31" s="36"/>
      <c r="I31" s="37"/>
      <c r="J31" s="37"/>
      <c r="K31" s="214"/>
      <c r="L31" s="223">
        <v>21</v>
      </c>
      <c r="M31" s="223">
        <v>24</v>
      </c>
      <c r="N31" s="31">
        <v>0.17</v>
      </c>
      <c r="O31" s="216">
        <v>975</v>
      </c>
      <c r="P31" s="30">
        <v>16</v>
      </c>
      <c r="Q31" s="216">
        <f t="shared" si="0"/>
        <v>60.9375</v>
      </c>
      <c r="R31" s="217">
        <f t="shared" si="1"/>
        <v>1.0625000000000001E-2</v>
      </c>
      <c r="S31" s="43">
        <f t="shared" si="2"/>
        <v>45</v>
      </c>
      <c r="T31" s="32">
        <f t="shared" si="3"/>
        <v>0.7384615384615385</v>
      </c>
      <c r="U31" s="32">
        <f t="shared" si="4"/>
        <v>185.11490384615385</v>
      </c>
      <c r="V31" s="32">
        <f t="shared" si="5"/>
        <v>194.86490384615385</v>
      </c>
      <c r="W31" s="218" t="s">
        <v>1007</v>
      </c>
    </row>
    <row r="32" spans="1:23" ht="12.75">
      <c r="A32" s="213"/>
      <c r="B32" s="27" t="s">
        <v>1008</v>
      </c>
      <c r="C32" s="27"/>
      <c r="D32" s="191" t="s">
        <v>33</v>
      </c>
      <c r="E32" s="44" t="s">
        <v>33</v>
      </c>
      <c r="F32" s="44">
        <v>23</v>
      </c>
      <c r="G32" s="36"/>
      <c r="H32" s="36"/>
      <c r="I32" s="37"/>
      <c r="J32" s="37"/>
      <c r="K32" s="214"/>
      <c r="L32" s="221">
        <v>132</v>
      </c>
      <c r="M32" s="221">
        <v>23</v>
      </c>
      <c r="N32" s="31">
        <v>0.45</v>
      </c>
      <c r="O32" s="216">
        <v>1450</v>
      </c>
      <c r="P32" s="30">
        <v>10</v>
      </c>
      <c r="Q32" s="216">
        <f t="shared" si="0"/>
        <v>145</v>
      </c>
      <c r="R32" s="217">
        <f t="shared" si="1"/>
        <v>4.4999999999999998E-2</v>
      </c>
      <c r="S32" s="43">
        <f t="shared" si="2"/>
        <v>155</v>
      </c>
      <c r="T32" s="32">
        <f t="shared" si="3"/>
        <v>1.0689655172413792</v>
      </c>
      <c r="U32" s="32">
        <f t="shared" si="4"/>
        <v>467.39655172413791</v>
      </c>
      <c r="V32" s="32">
        <f t="shared" si="5"/>
        <v>481.89655172413791</v>
      </c>
      <c r="W32" s="218" t="s">
        <v>1009</v>
      </c>
    </row>
    <row r="33" spans="1:23" ht="12.75">
      <c r="A33" s="213"/>
      <c r="B33" s="27" t="s">
        <v>1010</v>
      </c>
      <c r="C33" s="27"/>
      <c r="D33" s="191" t="s">
        <v>33</v>
      </c>
      <c r="E33" s="44" t="s">
        <v>33</v>
      </c>
      <c r="F33" s="44">
        <v>21</v>
      </c>
      <c r="G33" s="36"/>
      <c r="H33" s="36"/>
      <c r="I33" s="37"/>
      <c r="J33" s="37"/>
      <c r="K33" s="214"/>
      <c r="L33" s="222">
        <v>23</v>
      </c>
      <c r="M33" s="222">
        <v>21</v>
      </c>
      <c r="N33" s="31">
        <v>0.1</v>
      </c>
      <c r="O33" s="216">
        <v>1275</v>
      </c>
      <c r="P33" s="30">
        <v>15</v>
      </c>
      <c r="Q33" s="216">
        <f t="shared" si="0"/>
        <v>85</v>
      </c>
      <c r="R33" s="217">
        <f t="shared" si="1"/>
        <v>6.6666666666666671E-3</v>
      </c>
      <c r="S33" s="43">
        <f t="shared" si="2"/>
        <v>44</v>
      </c>
      <c r="T33" s="32">
        <f t="shared" si="3"/>
        <v>0.51764705882352946</v>
      </c>
      <c r="U33" s="32">
        <f t="shared" si="4"/>
        <v>156.18137254901961</v>
      </c>
      <c r="V33" s="32">
        <f t="shared" si="5"/>
        <v>168.93137254901961</v>
      </c>
      <c r="W33" s="218" t="s">
        <v>1011</v>
      </c>
    </row>
    <row r="34" spans="1:23" ht="12.75">
      <c r="A34" s="213"/>
      <c r="B34" s="27" t="s">
        <v>1012</v>
      </c>
      <c r="C34" s="27"/>
      <c r="D34" s="191" t="s">
        <v>33</v>
      </c>
      <c r="E34" s="36" t="s">
        <v>33</v>
      </c>
      <c r="F34" s="36">
        <v>19</v>
      </c>
      <c r="G34" s="36"/>
      <c r="H34" s="36"/>
      <c r="I34" s="37"/>
      <c r="J34" s="37"/>
      <c r="K34" s="214"/>
      <c r="L34" s="223">
        <v>25</v>
      </c>
      <c r="M34" s="223">
        <v>19</v>
      </c>
      <c r="N34" s="31">
        <v>0.28999999999999998</v>
      </c>
      <c r="O34" s="216">
        <v>950</v>
      </c>
      <c r="P34" s="30">
        <v>14</v>
      </c>
      <c r="Q34" s="216">
        <f t="shared" si="0"/>
        <v>67.857142857142861</v>
      </c>
      <c r="R34" s="217">
        <f t="shared" si="1"/>
        <v>2.0714285714285713E-2</v>
      </c>
      <c r="S34" s="43">
        <f t="shared" si="2"/>
        <v>44</v>
      </c>
      <c r="T34" s="32">
        <f t="shared" si="3"/>
        <v>0.6484210526315789</v>
      </c>
      <c r="U34" s="32">
        <f t="shared" si="4"/>
        <v>181.94210526315788</v>
      </c>
      <c r="V34" s="32">
        <f t="shared" si="5"/>
        <v>191.44210526315788</v>
      </c>
      <c r="W34" s="218" t="s">
        <v>1013</v>
      </c>
    </row>
    <row r="35" spans="1:23" ht="12.75">
      <c r="A35" s="213"/>
      <c r="B35" s="27" t="s">
        <v>1014</v>
      </c>
      <c r="C35" s="27"/>
      <c r="D35" s="191" t="s">
        <v>33</v>
      </c>
      <c r="E35" s="44">
        <v>17</v>
      </c>
      <c r="F35" s="44"/>
      <c r="G35" s="36"/>
      <c r="H35" s="36"/>
      <c r="I35" s="37"/>
      <c r="J35" s="37"/>
      <c r="K35" s="214"/>
      <c r="L35" s="223">
        <v>21</v>
      </c>
      <c r="M35" s="223">
        <v>17</v>
      </c>
      <c r="N35" s="31">
        <v>0.18</v>
      </c>
      <c r="O35" s="216">
        <v>645</v>
      </c>
      <c r="P35" s="30">
        <v>15</v>
      </c>
      <c r="Q35" s="216">
        <f t="shared" si="0"/>
        <v>43</v>
      </c>
      <c r="R35" s="217">
        <f t="shared" si="1"/>
        <v>1.2E-2</v>
      </c>
      <c r="S35" s="43">
        <f t="shared" si="2"/>
        <v>38</v>
      </c>
      <c r="T35" s="32">
        <f t="shared" si="3"/>
        <v>0.88372093023255816</v>
      </c>
      <c r="U35" s="32">
        <f t="shared" si="4"/>
        <v>187.4220930232558</v>
      </c>
      <c r="V35" s="32">
        <f t="shared" si="5"/>
        <v>193.87209302325581</v>
      </c>
      <c r="W35" s="218" t="s">
        <v>1015</v>
      </c>
    </row>
    <row r="36" spans="1:23" ht="12.75">
      <c r="A36" s="213"/>
      <c r="B36" s="27" t="s">
        <v>1016</v>
      </c>
      <c r="C36" s="27"/>
      <c r="D36" s="191" t="s">
        <v>33</v>
      </c>
      <c r="E36" s="44">
        <v>15</v>
      </c>
      <c r="F36" s="44"/>
      <c r="G36" s="36"/>
      <c r="H36" s="36"/>
      <c r="I36" s="37"/>
      <c r="J36" s="37"/>
      <c r="K36" s="214"/>
      <c r="L36" s="224">
        <v>18</v>
      </c>
      <c r="M36" s="224">
        <v>15</v>
      </c>
      <c r="N36" s="31">
        <v>0.16</v>
      </c>
      <c r="O36" s="216">
        <v>560</v>
      </c>
      <c r="P36" s="30">
        <v>15</v>
      </c>
      <c r="Q36" s="216">
        <f t="shared" si="0"/>
        <v>37.333333333333336</v>
      </c>
      <c r="R36" s="217">
        <f t="shared" si="1"/>
        <v>1.0666666666666666E-2</v>
      </c>
      <c r="S36" s="43">
        <f t="shared" si="2"/>
        <v>33</v>
      </c>
      <c r="T36" s="32">
        <f t="shared" si="3"/>
        <v>0.8839285714285714</v>
      </c>
      <c r="U36" s="32">
        <f t="shared" si="4"/>
        <v>176.59285714285713</v>
      </c>
      <c r="V36" s="32">
        <f t="shared" si="5"/>
        <v>182.19285714285712</v>
      </c>
      <c r="W36" s="218" t="s">
        <v>1017</v>
      </c>
    </row>
    <row r="37" spans="1:23" ht="12.75">
      <c r="A37" s="213"/>
      <c r="B37" s="27" t="s">
        <v>1018</v>
      </c>
      <c r="C37" s="27"/>
      <c r="D37" s="191" t="s">
        <v>33</v>
      </c>
      <c r="E37" s="44">
        <v>15</v>
      </c>
      <c r="F37" s="44"/>
      <c r="G37" s="36"/>
      <c r="H37" s="36"/>
      <c r="I37" s="37"/>
      <c r="J37" s="37"/>
      <c r="K37" s="214"/>
      <c r="L37" s="220">
        <v>46</v>
      </c>
      <c r="M37" s="220">
        <v>15</v>
      </c>
      <c r="N37" s="31">
        <v>0.18</v>
      </c>
      <c r="O37" s="216">
        <v>1850</v>
      </c>
      <c r="P37" s="30">
        <v>15</v>
      </c>
      <c r="Q37" s="216">
        <f t="shared" si="0"/>
        <v>123.33333333333333</v>
      </c>
      <c r="R37" s="217">
        <f t="shared" si="1"/>
        <v>1.2E-2</v>
      </c>
      <c r="S37" s="43">
        <f t="shared" si="2"/>
        <v>61</v>
      </c>
      <c r="T37" s="32">
        <f t="shared" si="3"/>
        <v>0.49459459459459459</v>
      </c>
      <c r="U37" s="32">
        <f t="shared" si="4"/>
        <v>190.49279279279278</v>
      </c>
      <c r="V37" s="32">
        <f t="shared" si="5"/>
        <v>208.99279279279278</v>
      </c>
      <c r="W37" s="218" t="s">
        <v>1019</v>
      </c>
    </row>
    <row r="38" spans="1:23" ht="12.75">
      <c r="A38" s="213"/>
      <c r="B38" s="27" t="s">
        <v>1020</v>
      </c>
      <c r="C38" s="27"/>
      <c r="D38" s="191" t="s">
        <v>33</v>
      </c>
      <c r="E38" s="44">
        <v>15</v>
      </c>
      <c r="F38" s="29"/>
      <c r="G38" s="36"/>
      <c r="H38" s="36"/>
      <c r="I38" s="37"/>
      <c r="J38" s="37"/>
      <c r="K38" s="214"/>
      <c r="L38" s="220">
        <v>53</v>
      </c>
      <c r="M38" s="220">
        <v>15</v>
      </c>
      <c r="N38" s="31">
        <v>0.16</v>
      </c>
      <c r="O38" s="216">
        <v>2000</v>
      </c>
      <c r="P38" s="30">
        <v>15</v>
      </c>
      <c r="Q38" s="216">
        <f t="shared" si="0"/>
        <v>133.33333333333334</v>
      </c>
      <c r="R38" s="217">
        <f t="shared" si="1"/>
        <v>1.0666666666666666E-2</v>
      </c>
      <c r="S38" s="43">
        <f t="shared" si="2"/>
        <v>68</v>
      </c>
      <c r="T38" s="32">
        <f t="shared" si="3"/>
        <v>0.51</v>
      </c>
      <c r="U38" s="32">
        <f t="shared" si="4"/>
        <v>204.4</v>
      </c>
      <c r="V38" s="32">
        <f t="shared" si="5"/>
        <v>224.4</v>
      </c>
      <c r="W38" s="218" t="s">
        <v>1021</v>
      </c>
    </row>
    <row r="39" spans="1:23" ht="12.75">
      <c r="A39" s="213"/>
      <c r="B39" s="27" t="s">
        <v>1022</v>
      </c>
      <c r="C39" s="27"/>
      <c r="D39" s="191" t="s">
        <v>33</v>
      </c>
      <c r="E39" s="36">
        <v>10</v>
      </c>
      <c r="F39" s="36"/>
      <c r="G39" s="36"/>
      <c r="H39" s="36"/>
      <c r="I39" s="37"/>
      <c r="J39" s="37"/>
      <c r="K39" s="214"/>
      <c r="L39" s="219">
        <v>69</v>
      </c>
      <c r="M39" s="219">
        <v>10</v>
      </c>
      <c r="N39" s="31">
        <v>0.23</v>
      </c>
      <c r="O39" s="216">
        <v>1750</v>
      </c>
      <c r="P39" s="30">
        <v>14</v>
      </c>
      <c r="Q39" s="216">
        <f t="shared" si="0"/>
        <v>125</v>
      </c>
      <c r="R39" s="217">
        <f t="shared" si="1"/>
        <v>1.6428571428571428E-2</v>
      </c>
      <c r="S39" s="43">
        <f t="shared" si="2"/>
        <v>79</v>
      </c>
      <c r="T39" s="32">
        <f t="shared" si="3"/>
        <v>0.63200000000000001</v>
      </c>
      <c r="U39" s="32">
        <f t="shared" si="4"/>
        <v>244.32857142857142</v>
      </c>
      <c r="V39" s="32">
        <f t="shared" si="5"/>
        <v>261.82857142857142</v>
      </c>
      <c r="W39" s="218" t="s">
        <v>1023</v>
      </c>
    </row>
    <row r="40" spans="1:23" ht="12.75">
      <c r="A40" s="213"/>
      <c r="B40" s="27" t="s">
        <v>1024</v>
      </c>
      <c r="C40" s="27"/>
      <c r="D40" s="191">
        <v>10</v>
      </c>
      <c r="E40" s="44"/>
      <c r="F40" s="44"/>
      <c r="G40" s="36"/>
      <c r="H40" s="36"/>
      <c r="I40" s="37"/>
      <c r="J40" s="37"/>
      <c r="K40" s="214"/>
      <c r="L40" s="225">
        <v>40</v>
      </c>
      <c r="M40" s="225">
        <v>0</v>
      </c>
      <c r="N40" s="31">
        <v>0.17</v>
      </c>
      <c r="O40" s="216">
        <v>1125</v>
      </c>
      <c r="P40" s="30">
        <v>15</v>
      </c>
      <c r="Q40" s="216">
        <f t="shared" si="0"/>
        <v>75</v>
      </c>
      <c r="R40" s="217">
        <f t="shared" si="1"/>
        <v>1.1333333333333334E-2</v>
      </c>
      <c r="S40" s="43">
        <f t="shared" si="2"/>
        <v>40</v>
      </c>
      <c r="T40" s="32">
        <f t="shared" si="3"/>
        <v>0.53333333333333333</v>
      </c>
      <c r="U40" s="32">
        <f t="shared" si="4"/>
        <v>154.21666666666667</v>
      </c>
      <c r="V40" s="32">
        <f t="shared" si="5"/>
        <v>165.46666666666667</v>
      </c>
      <c r="W40" s="218" t="s">
        <v>1025</v>
      </c>
    </row>
    <row r="41" spans="1:23" ht="12.75">
      <c r="A41" s="213"/>
      <c r="B41" s="27" t="s">
        <v>1026</v>
      </c>
      <c r="C41" s="27"/>
      <c r="D41" s="191">
        <v>10</v>
      </c>
      <c r="E41" s="44"/>
      <c r="F41" s="44"/>
      <c r="G41" s="36"/>
      <c r="H41" s="36"/>
      <c r="I41" s="37"/>
      <c r="J41" s="37"/>
      <c r="K41" s="214"/>
      <c r="L41" s="222">
        <v>33</v>
      </c>
      <c r="M41" s="222">
        <v>0</v>
      </c>
      <c r="N41" s="31">
        <v>0.15</v>
      </c>
      <c r="O41" s="216">
        <v>960</v>
      </c>
      <c r="P41" s="30">
        <v>15</v>
      </c>
      <c r="Q41" s="216">
        <f t="shared" si="0"/>
        <v>64</v>
      </c>
      <c r="R41" s="217">
        <f t="shared" si="1"/>
        <v>0.01</v>
      </c>
      <c r="S41" s="43">
        <f t="shared" si="2"/>
        <v>33</v>
      </c>
      <c r="T41" s="32">
        <f t="shared" si="3"/>
        <v>0.515625</v>
      </c>
      <c r="U41" s="32">
        <f t="shared" si="4"/>
        <v>137.86250000000001</v>
      </c>
      <c r="V41" s="32">
        <f t="shared" si="5"/>
        <v>147.46250000000001</v>
      </c>
      <c r="W41" s="218" t="s">
        <v>1027</v>
      </c>
    </row>
    <row r="42" spans="1:23" ht="12.75">
      <c r="A42" s="213"/>
      <c r="B42" s="27" t="s">
        <v>1028</v>
      </c>
      <c r="C42" s="27"/>
      <c r="D42" s="191">
        <v>8</v>
      </c>
      <c r="E42" s="36"/>
      <c r="F42" s="36"/>
      <c r="G42" s="36"/>
      <c r="H42" s="36"/>
      <c r="I42" s="37"/>
      <c r="J42" s="37"/>
      <c r="K42" s="214"/>
      <c r="L42" s="223">
        <v>30</v>
      </c>
      <c r="M42" s="223">
        <v>0</v>
      </c>
      <c r="N42" s="31">
        <v>0.17</v>
      </c>
      <c r="O42" s="216">
        <v>875</v>
      </c>
      <c r="P42" s="30">
        <v>16</v>
      </c>
      <c r="Q42" s="216">
        <f t="shared" si="0"/>
        <v>54.6875</v>
      </c>
      <c r="R42" s="217">
        <f t="shared" si="1"/>
        <v>1.0625000000000001E-2</v>
      </c>
      <c r="S42" s="43">
        <f t="shared" si="2"/>
        <v>30</v>
      </c>
      <c r="T42" s="32">
        <f t="shared" si="3"/>
        <v>0.5485714285714286</v>
      </c>
      <c r="U42" s="32">
        <f t="shared" si="4"/>
        <v>136.50089285714284</v>
      </c>
      <c r="V42" s="32">
        <f t="shared" si="5"/>
        <v>145.25089285714284</v>
      </c>
      <c r="W42" s="218" t="s">
        <v>1029</v>
      </c>
    </row>
    <row r="43" spans="1:23" ht="12.75">
      <c r="A43" s="213"/>
      <c r="B43" s="27" t="s">
        <v>1030</v>
      </c>
      <c r="C43" s="27"/>
      <c r="D43" s="191">
        <v>21</v>
      </c>
      <c r="E43" s="36"/>
      <c r="F43" s="36"/>
      <c r="G43" s="36"/>
      <c r="H43" s="41"/>
      <c r="I43" s="42"/>
      <c r="J43" s="42"/>
      <c r="K43" s="214"/>
      <c r="L43" s="220">
        <v>143</v>
      </c>
      <c r="M43" s="220">
        <v>0</v>
      </c>
      <c r="N43" s="31">
        <v>0.35</v>
      </c>
      <c r="O43" s="216">
        <v>600</v>
      </c>
      <c r="P43" s="30">
        <v>10</v>
      </c>
      <c r="Q43" s="216">
        <f t="shared" si="0"/>
        <v>60</v>
      </c>
      <c r="R43" s="217">
        <f t="shared" si="1"/>
        <v>3.4999999999999996E-2</v>
      </c>
      <c r="S43" s="43">
        <f t="shared" si="2"/>
        <v>143</v>
      </c>
      <c r="T43" s="32">
        <f t="shared" si="3"/>
        <v>2.3833333333333333</v>
      </c>
      <c r="U43" s="32">
        <f t="shared" si="4"/>
        <v>565.83333333333337</v>
      </c>
      <c r="V43" s="32">
        <f t="shared" si="5"/>
        <v>571.83333333333337</v>
      </c>
      <c r="W43" s="218" t="s">
        <v>1031</v>
      </c>
    </row>
    <row r="44" spans="1:23" ht="12.75">
      <c r="A44" s="213"/>
      <c r="B44" s="27" t="s">
        <v>1032</v>
      </c>
      <c r="C44" s="27"/>
      <c r="D44" s="191">
        <v>21</v>
      </c>
      <c r="E44" s="36"/>
      <c r="F44" s="36"/>
      <c r="G44" s="36"/>
      <c r="H44" s="41"/>
      <c r="I44" s="42"/>
      <c r="J44" s="42"/>
      <c r="K44" s="214"/>
      <c r="L44" s="219">
        <v>190</v>
      </c>
      <c r="M44" s="219">
        <v>0</v>
      </c>
      <c r="N44" s="31">
        <v>0.45</v>
      </c>
      <c r="O44" s="216">
        <v>750</v>
      </c>
      <c r="P44" s="30">
        <v>10</v>
      </c>
      <c r="Q44" s="216">
        <f t="shared" si="0"/>
        <v>75</v>
      </c>
      <c r="R44" s="217">
        <f t="shared" si="1"/>
        <v>4.4999999999999998E-2</v>
      </c>
      <c r="S44" s="43">
        <f t="shared" si="2"/>
        <v>190</v>
      </c>
      <c r="T44" s="32">
        <f t="shared" si="3"/>
        <v>2.5333333333333332</v>
      </c>
      <c r="U44" s="32">
        <f t="shared" si="4"/>
        <v>683.83333333333326</v>
      </c>
      <c r="V44" s="32">
        <f t="shared" si="5"/>
        <v>691.33333333333326</v>
      </c>
      <c r="W44" s="218" t="s">
        <v>1033</v>
      </c>
    </row>
  </sheetData>
  <autoFilter ref="A2:W44" xr:uid="{00000000-0009-0000-0000-00000C000000}">
    <sortState xmlns:xlrd2="http://schemas.microsoft.com/office/spreadsheetml/2017/richdata2" ref="A2:W44">
      <sortCondition descending="1" ref="M2:M44"/>
      <sortCondition descending="1" ref="B2:B44"/>
      <sortCondition ref="O2:O44"/>
      <sortCondition descending="1" ref="N2:N44"/>
      <sortCondition descending="1" ref="D2:D44"/>
      <sortCondition descending="1" ref="E2:E44"/>
      <sortCondition descending="1" ref="F2:F44"/>
      <sortCondition descending="1" ref="G2:G44"/>
      <sortCondition descending="1" ref="H2:H44"/>
      <sortCondition descending="1" ref="I2:I44"/>
      <sortCondition descending="1" ref="J2:J44"/>
      <sortCondition descending="1" ref="K2:K44"/>
      <sortCondition descending="1" ref="L2:L44"/>
      <sortCondition ref="V2:V44"/>
    </sortState>
  </autoFilter>
  <conditionalFormatting sqref="D3:D44">
    <cfRule type="notContainsBlanks" dxfId="429" priority="20">
      <formula>LEN(TRIM(D3))&gt;0</formula>
    </cfRule>
  </conditionalFormatting>
  <conditionalFormatting sqref="E3:E44">
    <cfRule type="notContainsBlanks" dxfId="428" priority="4">
      <formula>LEN(TRIM(E3))&gt;0</formula>
    </cfRule>
    <cfRule type="containsBlanks" dxfId="427" priority="5">
      <formula>LEN(TRIM(E3))=0</formula>
    </cfRule>
  </conditionalFormatting>
  <conditionalFormatting sqref="F3:F44">
    <cfRule type="notContainsBlanks" dxfId="426" priority="6">
      <formula>LEN(TRIM(F3))&gt;0</formula>
    </cfRule>
    <cfRule type="containsBlanks" dxfId="425" priority="7">
      <formula>LEN(TRIM(F3))=0</formula>
    </cfRule>
  </conditionalFormatting>
  <conditionalFormatting sqref="F18:F20">
    <cfRule type="colorScale" priority="16">
      <colorScale>
        <cfvo type="min"/>
        <cfvo type="percentile" val="50"/>
        <cfvo type="max"/>
        <color rgb="FFFCE5CD"/>
        <color rgb="FFF9CB9C"/>
        <color rgb="FFE69138"/>
      </colorScale>
    </cfRule>
  </conditionalFormatting>
  <conditionalFormatting sqref="G3:G44 D20">
    <cfRule type="notContainsBlanks" dxfId="424" priority="8">
      <formula>LEN(TRIM(G3))&gt;0</formula>
    </cfRule>
    <cfRule type="containsBlanks" dxfId="423" priority="9">
      <formula>LEN(TRIM(G3))=0</formula>
    </cfRule>
  </conditionalFormatting>
  <conditionalFormatting sqref="H3:H44">
    <cfRule type="notContainsBlanks" dxfId="422" priority="10">
      <formula>LEN(TRIM(H3))&gt;0</formula>
    </cfRule>
    <cfRule type="containsBlanks" dxfId="421" priority="11">
      <formula>LEN(TRIM(H3))=0</formula>
    </cfRule>
  </conditionalFormatting>
  <conditionalFormatting sqref="I3:I44">
    <cfRule type="notContainsBlanks" dxfId="420" priority="12">
      <formula>LEN(TRIM(I3))&gt;0</formula>
    </cfRule>
    <cfRule type="containsBlanks" dxfId="419" priority="13">
      <formula>LEN(TRIM(I3))=0</formula>
    </cfRule>
  </conditionalFormatting>
  <conditionalFormatting sqref="I9 J3:J44">
    <cfRule type="notContainsBlanks" dxfId="418" priority="14">
      <formula>LEN(TRIM(J3))&gt;0</formula>
    </cfRule>
  </conditionalFormatting>
  <conditionalFormatting sqref="J3:J44 I9">
    <cfRule type="containsBlanks" dxfId="417" priority="15">
      <formula>LEN(TRIM(J3))=0</formula>
    </cfRule>
  </conditionalFormatting>
  <conditionalFormatting sqref="K3:K44">
    <cfRule type="notContainsBlanks" dxfId="416" priority="18">
      <formula>LEN(TRIM(K3))&gt;0</formula>
    </cfRule>
    <cfRule type="containsBlanks" dxfId="415" priority="19">
      <formula>LEN(TRIM(K3))=0</formula>
    </cfRule>
  </conditionalFormatting>
  <conditionalFormatting sqref="L3:L44">
    <cfRule type="colorScale" priority="17">
      <colorScale>
        <cfvo type="min"/>
        <cfvo type="percentile" val="50"/>
        <cfvo type="max"/>
        <color rgb="FFD9D2E9"/>
        <color rgb="FFB4A7D6"/>
        <color rgb="FF8E7CC3"/>
      </colorScale>
    </cfRule>
  </conditionalFormatting>
  <conditionalFormatting sqref="M3:M44">
    <cfRule type="colorScale" priority="25">
      <colorScale>
        <cfvo type="min"/>
        <cfvo type="percentile" val="50"/>
        <cfvo type="max"/>
        <color rgb="FFD0E0E3"/>
        <color rgb="FFA2C4C9"/>
        <color rgb="FF45818E"/>
      </colorScale>
    </cfRule>
  </conditionalFormatting>
  <conditionalFormatting sqref="N3:N44">
    <cfRule type="colorScale" priority="3">
      <colorScale>
        <cfvo type="min"/>
        <cfvo type="percentile" val="50"/>
        <cfvo type="max"/>
        <color rgb="FFEFEFEF"/>
        <color rgb="FFCCCCCC"/>
        <color rgb="FF666666"/>
      </colorScale>
    </cfRule>
  </conditionalFormatting>
  <conditionalFormatting sqref="O3:O44">
    <cfRule type="colorScale" priority="21">
      <colorScale>
        <cfvo type="min"/>
        <cfvo type="percentile" val="50"/>
        <cfvo type="max"/>
        <color rgb="FFB6D7A8"/>
        <color rgb="FFD9D9D9"/>
        <color rgb="FFEA9999"/>
      </colorScale>
    </cfRule>
  </conditionalFormatting>
  <conditionalFormatting sqref="P3:P44">
    <cfRule type="colorScale" priority="22">
      <colorScale>
        <cfvo type="min"/>
        <cfvo type="percentile" val="50"/>
        <cfvo type="max"/>
        <color rgb="FFC9DAF8"/>
        <color rgb="FFA4C2F4"/>
        <color rgb="FF3C78D8"/>
      </colorScale>
    </cfRule>
  </conditionalFormatting>
  <conditionalFormatting sqref="Q3:Q44">
    <cfRule type="colorScale" priority="23">
      <colorScale>
        <cfvo type="min"/>
        <cfvo type="percentile" val="50"/>
        <cfvo type="max"/>
        <color rgb="FFB6D7A8"/>
        <color rgb="FFD9D9D9"/>
        <color rgb="FFEA9999"/>
      </colorScale>
    </cfRule>
  </conditionalFormatting>
  <conditionalFormatting sqref="R3:R44">
    <cfRule type="colorScale" priority="24">
      <colorScale>
        <cfvo type="min"/>
        <cfvo type="percentile" val="50"/>
        <cfvo type="percentile" val="100"/>
        <color rgb="FFEFEFEF"/>
        <color rgb="FFCCCCCC"/>
        <color rgb="FF999999"/>
      </colorScale>
    </cfRule>
  </conditionalFormatting>
  <conditionalFormatting sqref="S3:S44">
    <cfRule type="colorScale" priority="2">
      <colorScale>
        <cfvo type="min"/>
        <cfvo type="percentile" val="50"/>
        <cfvo type="max"/>
        <color rgb="FFF4CCCC"/>
        <color rgb="FFEA9999"/>
        <color rgb="FFCC0000"/>
      </colorScale>
    </cfRule>
  </conditionalFormatting>
  <conditionalFormatting sqref="T3:T44">
    <cfRule type="colorScale" priority="26">
      <colorScale>
        <cfvo type="min"/>
        <cfvo type="percentile" val="50"/>
        <cfvo type="max"/>
        <color rgb="FFE6B8AF"/>
        <color rgb="FFDD7E6B"/>
        <color rgb="FFA61C00"/>
      </colorScale>
    </cfRule>
  </conditionalFormatting>
  <conditionalFormatting sqref="U3:U44">
    <cfRule type="colorScale" priority="27">
      <colorScale>
        <cfvo type="min"/>
        <cfvo type="percentile" val="50"/>
        <cfvo type="max"/>
        <color rgb="FF3C78D8"/>
        <color rgb="FFD9D9D9"/>
        <color rgb="FFE69138"/>
      </colorScale>
    </cfRule>
  </conditionalFormatting>
  <conditionalFormatting sqref="V3:V44">
    <cfRule type="colorScale" priority="1">
      <colorScale>
        <cfvo type="min"/>
        <cfvo type="percentile" val="50"/>
        <cfvo type="max"/>
        <color rgb="FF4A86E8"/>
        <color rgb="FFD9D9D9"/>
        <color rgb="FFFF9900"/>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A61C00"/>
    <outlinePr summaryBelow="0" summaryRight="0"/>
  </sheetPr>
  <dimension ref="A1:AC35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8.42578125" customWidth="1"/>
    <col min="17" max="28" width="5.42578125" customWidth="1"/>
    <col min="29" max="29" width="28" customWidth="1"/>
  </cols>
  <sheetData>
    <row r="1" spans="1:29" ht="21" customHeight="1">
      <c r="A1" s="226" t="s">
        <v>1034</v>
      </c>
      <c r="B1" s="4"/>
      <c r="C1" s="4"/>
      <c r="D1" s="4"/>
      <c r="E1" s="4"/>
      <c r="F1" s="4"/>
      <c r="G1" s="4"/>
      <c r="H1" s="4"/>
      <c r="I1" s="4"/>
      <c r="J1" s="4"/>
      <c r="K1" s="4"/>
      <c r="L1" s="4"/>
      <c r="M1" s="4"/>
      <c r="N1" s="4"/>
      <c r="O1" s="4"/>
      <c r="P1" s="4"/>
      <c r="Q1" s="4"/>
      <c r="R1" s="4"/>
      <c r="S1" s="4"/>
      <c r="T1" s="4"/>
      <c r="U1" s="4"/>
      <c r="V1" s="4"/>
      <c r="W1" s="4"/>
      <c r="X1" s="4"/>
      <c r="Y1" s="4"/>
      <c r="Z1" s="4"/>
      <c r="AA1" s="4"/>
      <c r="AB1" s="4"/>
      <c r="AC1" s="5" t="s">
        <v>2</v>
      </c>
    </row>
    <row r="2" spans="1:29" ht="95.25">
      <c r="A2" s="6" t="s">
        <v>1035</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7" t="s">
        <v>19</v>
      </c>
      <c r="R2" s="19" t="s">
        <v>20</v>
      </c>
      <c r="S2" s="20" t="s">
        <v>21</v>
      </c>
      <c r="T2" s="21" t="s">
        <v>22</v>
      </c>
      <c r="U2" s="12" t="s">
        <v>23</v>
      </c>
      <c r="V2" s="22" t="s">
        <v>24</v>
      </c>
      <c r="W2" s="23" t="s">
        <v>25</v>
      </c>
      <c r="X2" s="9" t="s">
        <v>1036</v>
      </c>
      <c r="Y2" s="24" t="s">
        <v>27</v>
      </c>
      <c r="Z2" s="25" t="s">
        <v>338</v>
      </c>
      <c r="AA2" s="7" t="s">
        <v>28</v>
      </c>
      <c r="AB2" s="7" t="s">
        <v>29</v>
      </c>
      <c r="AC2" s="26" t="s">
        <v>2</v>
      </c>
    </row>
    <row r="3" spans="1:29" ht="12.75">
      <c r="A3" s="46" t="s">
        <v>759</v>
      </c>
      <c r="B3" s="227">
        <v>185860</v>
      </c>
      <c r="C3" s="228">
        <v>0.99</v>
      </c>
      <c r="D3" s="229">
        <v>0.5</v>
      </c>
      <c r="E3" s="230">
        <v>166</v>
      </c>
      <c r="F3" s="231">
        <v>30</v>
      </c>
      <c r="G3" s="76">
        <v>10</v>
      </c>
      <c r="H3" s="232">
        <v>1000</v>
      </c>
      <c r="I3" s="69">
        <v>10500</v>
      </c>
      <c r="J3" s="233">
        <v>0.64</v>
      </c>
      <c r="K3" s="234">
        <v>423</v>
      </c>
      <c r="L3" s="235">
        <v>7.77</v>
      </c>
      <c r="M3" s="32">
        <f t="shared" ref="M3:M4" si="0">(-B3*0.001)+(K3*2)+(-L3*10)+(C3*100)+(D3*100)+(E3)+(F3*0.1)+(G3*5)+(H3*0.1)+(I3*0.1)+(J3*100)+(AA3*2)+(AB3*2)+(-1800)</f>
        <v>1564.44</v>
      </c>
      <c r="N3" s="32">
        <f t="shared" ref="N3:N4" si="1">(K3*2)+(-L3*10)+(C3*100)+(D3*100)+(E3)+(F3*0.1)+(G3*5)+(H3*0.1)+(I3*0.1)+(J3*100)+(AA3*2)+(AB3*2)+(-1700)</f>
        <v>1850.3000000000002</v>
      </c>
      <c r="O3" s="236" t="s">
        <v>760</v>
      </c>
      <c r="P3" s="237" t="s">
        <v>761</v>
      </c>
      <c r="Q3" s="120"/>
      <c r="R3" s="160" t="s">
        <v>33</v>
      </c>
      <c r="S3" s="161" t="s">
        <v>33</v>
      </c>
      <c r="T3" s="162" t="s">
        <v>33</v>
      </c>
      <c r="U3" s="163" t="s">
        <v>33</v>
      </c>
      <c r="V3" s="164" t="s">
        <v>33</v>
      </c>
      <c r="W3" s="238" t="s">
        <v>762</v>
      </c>
      <c r="X3" s="239" t="s">
        <v>762</v>
      </c>
      <c r="Y3" s="120"/>
      <c r="Z3" s="120"/>
      <c r="AA3" s="166">
        <v>300</v>
      </c>
      <c r="AB3" s="166">
        <v>300</v>
      </c>
      <c r="AC3" s="151" t="s">
        <v>763</v>
      </c>
    </row>
    <row r="4" spans="1:29" ht="12.75">
      <c r="A4" s="46" t="s">
        <v>777</v>
      </c>
      <c r="B4" s="227">
        <v>185860</v>
      </c>
      <c r="C4" s="228">
        <v>0.99</v>
      </c>
      <c r="D4" s="229">
        <v>0.5</v>
      </c>
      <c r="E4" s="230">
        <v>166</v>
      </c>
      <c r="F4" s="231">
        <v>30</v>
      </c>
      <c r="G4" s="76">
        <v>10</v>
      </c>
      <c r="H4" s="232">
        <v>1000</v>
      </c>
      <c r="I4" s="69">
        <v>10500</v>
      </c>
      <c r="J4" s="233">
        <v>0.64</v>
      </c>
      <c r="K4" s="109">
        <v>216</v>
      </c>
      <c r="L4" s="235">
        <v>7.77</v>
      </c>
      <c r="M4" s="32">
        <f t="shared" si="0"/>
        <v>1150.44</v>
      </c>
      <c r="N4" s="32">
        <f t="shared" si="1"/>
        <v>1436.3000000000002</v>
      </c>
      <c r="O4" s="236" t="s">
        <v>760</v>
      </c>
      <c r="P4" s="240" t="s">
        <v>761</v>
      </c>
      <c r="Q4" s="120"/>
      <c r="R4" s="160" t="s">
        <v>33</v>
      </c>
      <c r="S4" s="161" t="s">
        <v>33</v>
      </c>
      <c r="T4" s="162" t="s">
        <v>33</v>
      </c>
      <c r="U4" s="163" t="s">
        <v>33</v>
      </c>
      <c r="V4" s="164" t="s">
        <v>33</v>
      </c>
      <c r="W4" s="238" t="s">
        <v>762</v>
      </c>
      <c r="X4" s="239" t="s">
        <v>762</v>
      </c>
      <c r="Y4" s="120"/>
      <c r="Z4" s="120"/>
      <c r="AA4" s="166">
        <v>300</v>
      </c>
      <c r="AB4" s="166">
        <v>300</v>
      </c>
      <c r="AC4" s="151" t="s">
        <v>778</v>
      </c>
    </row>
    <row r="5" spans="1:29" ht="12.75">
      <c r="A5" s="46" t="s">
        <v>817</v>
      </c>
      <c r="B5" s="241">
        <v>33000</v>
      </c>
      <c r="C5" s="242">
        <v>0.98</v>
      </c>
      <c r="D5" s="243">
        <v>0.64</v>
      </c>
      <c r="E5" s="244">
        <v>71</v>
      </c>
      <c r="F5" s="245">
        <v>60</v>
      </c>
      <c r="G5" s="246">
        <v>12</v>
      </c>
      <c r="H5" s="68">
        <v>1800</v>
      </c>
      <c r="I5" s="247">
        <v>1313</v>
      </c>
      <c r="J5" s="70">
        <v>0.63</v>
      </c>
      <c r="K5" s="156">
        <v>26</v>
      </c>
      <c r="L5" s="248">
        <v>3.7</v>
      </c>
      <c r="M5" s="32">
        <f t="shared" ref="M5:M74" si="2">(-B5*0.001)+(K5*2)+(-L5*10)+(C5*100)+(D5*100)+(E5)+(F5*0.1)+(G5*5)+(H5*0.1)+(I5*0.1)+(J5*100)+(AA5*2)+(AB5*2)</f>
        <v>919.3</v>
      </c>
      <c r="N5" s="32">
        <f t="shared" ref="N5:N74" si="3">(K5*2)+(-L5*10)+(C5*100)+(D5*100)+(E5)+(F5*0.1)+(G5*5)+(H5*0.1)+(I5*0.1)+(J5*100)+(AA5*2)+(AB5*2)</f>
        <v>952.3</v>
      </c>
      <c r="O5" s="236" t="s">
        <v>760</v>
      </c>
      <c r="P5" s="249" t="s">
        <v>439</v>
      </c>
      <c r="Q5" s="120"/>
      <c r="R5" s="160" t="s">
        <v>33</v>
      </c>
      <c r="S5" s="161" t="s">
        <v>33</v>
      </c>
      <c r="T5" s="162" t="s">
        <v>407</v>
      </c>
      <c r="U5" s="163" t="s">
        <v>33</v>
      </c>
      <c r="V5" s="164" t="s">
        <v>33</v>
      </c>
      <c r="W5" s="238" t="s">
        <v>440</v>
      </c>
      <c r="X5" s="239" t="s">
        <v>441</v>
      </c>
      <c r="Y5" s="120"/>
      <c r="Z5" s="120"/>
      <c r="AA5" s="250">
        <v>62</v>
      </c>
      <c r="AB5" s="251">
        <v>70</v>
      </c>
      <c r="AC5" s="151" t="s">
        <v>818</v>
      </c>
    </row>
    <row r="6" spans="1:29" ht="12.75">
      <c r="A6" s="46" t="s">
        <v>795</v>
      </c>
      <c r="B6" s="241">
        <v>33000</v>
      </c>
      <c r="C6" s="242">
        <v>0.98</v>
      </c>
      <c r="D6" s="243">
        <v>0.64</v>
      </c>
      <c r="E6" s="252">
        <v>131</v>
      </c>
      <c r="F6" s="253">
        <v>38</v>
      </c>
      <c r="G6" s="254">
        <v>5</v>
      </c>
      <c r="H6" s="68">
        <v>1800</v>
      </c>
      <c r="I6" s="255">
        <v>1397</v>
      </c>
      <c r="J6" s="70">
        <v>0.63</v>
      </c>
      <c r="K6" s="156">
        <v>26</v>
      </c>
      <c r="L6" s="256">
        <v>3.95</v>
      </c>
      <c r="M6" s="32">
        <f t="shared" si="2"/>
        <v>1224</v>
      </c>
      <c r="N6" s="32">
        <f t="shared" si="3"/>
        <v>1257</v>
      </c>
      <c r="O6" s="236" t="s">
        <v>760</v>
      </c>
      <c r="P6" s="240" t="s">
        <v>767</v>
      </c>
      <c r="Q6" s="120"/>
      <c r="R6" s="160" t="s">
        <v>33</v>
      </c>
      <c r="S6" s="161" t="s">
        <v>33</v>
      </c>
      <c r="T6" s="162" t="s">
        <v>33</v>
      </c>
      <c r="U6" s="163" t="s">
        <v>33</v>
      </c>
      <c r="V6" s="164" t="s">
        <v>33</v>
      </c>
      <c r="W6" s="238" t="s">
        <v>768</v>
      </c>
      <c r="X6" s="239" t="s">
        <v>769</v>
      </c>
      <c r="Y6" s="120"/>
      <c r="Z6" s="120"/>
      <c r="AA6" s="257">
        <v>140</v>
      </c>
      <c r="AB6" s="258">
        <v>130</v>
      </c>
      <c r="AC6" s="151" t="s">
        <v>796</v>
      </c>
    </row>
    <row r="7" spans="1:29" ht="12.75">
      <c r="A7" s="46" t="s">
        <v>819</v>
      </c>
      <c r="B7" s="259">
        <v>71880</v>
      </c>
      <c r="C7" s="260">
        <v>0.97</v>
      </c>
      <c r="D7" s="261">
        <v>0.63</v>
      </c>
      <c r="E7" s="262">
        <v>147</v>
      </c>
      <c r="F7" s="263">
        <v>23</v>
      </c>
      <c r="G7" s="254">
        <v>5</v>
      </c>
      <c r="H7" s="264">
        <v>1500</v>
      </c>
      <c r="I7" s="265">
        <v>884</v>
      </c>
      <c r="J7" s="266">
        <v>0.56000000000000005</v>
      </c>
      <c r="K7" s="156">
        <v>26</v>
      </c>
      <c r="L7" s="267">
        <v>4.68</v>
      </c>
      <c r="M7" s="32">
        <f t="shared" si="2"/>
        <v>1102.02</v>
      </c>
      <c r="N7" s="32">
        <f t="shared" si="3"/>
        <v>1173.9000000000001</v>
      </c>
      <c r="O7" s="236" t="s">
        <v>760</v>
      </c>
      <c r="P7" s="249" t="s">
        <v>767</v>
      </c>
      <c r="Q7" s="120"/>
      <c r="R7" s="160" t="s">
        <v>33</v>
      </c>
      <c r="S7" s="161" t="s">
        <v>33</v>
      </c>
      <c r="T7" s="162" t="s">
        <v>33</v>
      </c>
      <c r="U7" s="163" t="s">
        <v>33</v>
      </c>
      <c r="V7" s="164" t="s">
        <v>33</v>
      </c>
      <c r="W7" s="238" t="s">
        <v>768</v>
      </c>
      <c r="X7" s="239" t="s">
        <v>769</v>
      </c>
      <c r="Y7" s="120"/>
      <c r="Z7" s="120"/>
      <c r="AA7" s="257">
        <v>140</v>
      </c>
      <c r="AB7" s="258">
        <v>130</v>
      </c>
      <c r="AC7" s="151" t="s">
        <v>820</v>
      </c>
    </row>
    <row r="8" spans="1:29" ht="12.75">
      <c r="A8" s="46" t="s">
        <v>788</v>
      </c>
      <c r="B8" s="58">
        <v>76580</v>
      </c>
      <c r="C8" s="260">
        <v>0.97</v>
      </c>
      <c r="D8" s="268">
        <v>0.66</v>
      </c>
      <c r="E8" s="252">
        <v>131</v>
      </c>
      <c r="F8" s="231">
        <v>30</v>
      </c>
      <c r="G8" s="254">
        <v>5</v>
      </c>
      <c r="H8" s="269">
        <v>1200</v>
      </c>
      <c r="I8" s="265">
        <v>945</v>
      </c>
      <c r="J8" s="270">
        <v>0.61</v>
      </c>
      <c r="K8" s="156">
        <v>26</v>
      </c>
      <c r="L8" s="271">
        <v>7.2</v>
      </c>
      <c r="M8" s="32">
        <f t="shared" si="2"/>
        <v>1040.92</v>
      </c>
      <c r="N8" s="32">
        <f t="shared" si="3"/>
        <v>1117.5</v>
      </c>
      <c r="O8" s="236" t="s">
        <v>760</v>
      </c>
      <c r="P8" s="240" t="s">
        <v>767</v>
      </c>
      <c r="Q8" s="120"/>
      <c r="R8" s="160" t="s">
        <v>33</v>
      </c>
      <c r="S8" s="161" t="s">
        <v>33</v>
      </c>
      <c r="T8" s="162" t="s">
        <v>33</v>
      </c>
      <c r="U8" s="163" t="s">
        <v>33</v>
      </c>
      <c r="V8" s="164" t="s">
        <v>33</v>
      </c>
      <c r="W8" s="238" t="s">
        <v>768</v>
      </c>
      <c r="X8" s="239" t="s">
        <v>769</v>
      </c>
      <c r="Y8" s="120"/>
      <c r="Z8" s="120"/>
      <c r="AA8" s="257">
        <v>140</v>
      </c>
      <c r="AB8" s="258">
        <v>130</v>
      </c>
      <c r="AC8" s="151" t="s">
        <v>789</v>
      </c>
    </row>
    <row r="9" spans="1:29" ht="12.75">
      <c r="A9" s="46" t="s">
        <v>766</v>
      </c>
      <c r="B9" s="272">
        <v>88980</v>
      </c>
      <c r="C9" s="260">
        <v>0.97</v>
      </c>
      <c r="D9" s="273">
        <v>0.6</v>
      </c>
      <c r="E9" s="262">
        <v>147</v>
      </c>
      <c r="F9" s="51">
        <v>20</v>
      </c>
      <c r="G9" s="76">
        <v>10</v>
      </c>
      <c r="H9" s="264">
        <v>1500</v>
      </c>
      <c r="I9" s="274">
        <v>993</v>
      </c>
      <c r="J9" s="275">
        <v>0.54</v>
      </c>
      <c r="K9" s="156">
        <v>26</v>
      </c>
      <c r="L9" s="276">
        <v>7.5</v>
      </c>
      <c r="M9" s="32">
        <f t="shared" si="2"/>
        <v>1087.32</v>
      </c>
      <c r="N9" s="32">
        <f t="shared" si="3"/>
        <v>1176.3</v>
      </c>
      <c r="O9" s="236" t="s">
        <v>760</v>
      </c>
      <c r="P9" s="249" t="s">
        <v>767</v>
      </c>
      <c r="Q9" s="120"/>
      <c r="R9" s="160" t="s">
        <v>33</v>
      </c>
      <c r="S9" s="161" t="s">
        <v>33</v>
      </c>
      <c r="T9" s="162" t="s">
        <v>33</v>
      </c>
      <c r="U9" s="163" t="s">
        <v>33</v>
      </c>
      <c r="V9" s="164" t="s">
        <v>33</v>
      </c>
      <c r="W9" s="238" t="s">
        <v>768</v>
      </c>
      <c r="X9" s="239" t="s">
        <v>769</v>
      </c>
      <c r="Y9" s="120"/>
      <c r="Z9" s="120"/>
      <c r="AA9" s="257">
        <v>140</v>
      </c>
      <c r="AB9" s="258">
        <v>130</v>
      </c>
      <c r="AC9" s="151" t="s">
        <v>770</v>
      </c>
    </row>
    <row r="10" spans="1:29" ht="12.75">
      <c r="A10" s="46" t="s">
        <v>813</v>
      </c>
      <c r="B10" s="241">
        <v>33000</v>
      </c>
      <c r="C10" s="260">
        <v>0.97</v>
      </c>
      <c r="D10" s="243">
        <v>0.64</v>
      </c>
      <c r="E10" s="244">
        <v>71</v>
      </c>
      <c r="F10" s="277">
        <v>45</v>
      </c>
      <c r="G10" s="131">
        <v>20</v>
      </c>
      <c r="H10" s="68">
        <v>1800</v>
      </c>
      <c r="I10" s="247">
        <v>1260</v>
      </c>
      <c r="J10" s="70">
        <v>0.63</v>
      </c>
      <c r="K10" s="156">
        <v>26</v>
      </c>
      <c r="L10" s="278">
        <v>3.85</v>
      </c>
      <c r="M10" s="32">
        <f t="shared" si="2"/>
        <v>950</v>
      </c>
      <c r="N10" s="32">
        <f t="shared" si="3"/>
        <v>983</v>
      </c>
      <c r="O10" s="236" t="s">
        <v>760</v>
      </c>
      <c r="P10" s="240" t="s">
        <v>439</v>
      </c>
      <c r="Q10" s="120"/>
      <c r="R10" s="160" t="s">
        <v>33</v>
      </c>
      <c r="S10" s="161" t="s">
        <v>33</v>
      </c>
      <c r="T10" s="162" t="s">
        <v>407</v>
      </c>
      <c r="U10" s="163" t="s">
        <v>33</v>
      </c>
      <c r="V10" s="164" t="s">
        <v>33</v>
      </c>
      <c r="W10" s="238" t="s">
        <v>440</v>
      </c>
      <c r="X10" s="239" t="s">
        <v>441</v>
      </c>
      <c r="Y10" s="120"/>
      <c r="Z10" s="120"/>
      <c r="AA10" s="250">
        <v>62</v>
      </c>
      <c r="AB10" s="251">
        <v>70</v>
      </c>
      <c r="AC10" s="151" t="s">
        <v>814</v>
      </c>
    </row>
    <row r="11" spans="1:29" ht="12.75">
      <c r="A11" s="46" t="s">
        <v>815</v>
      </c>
      <c r="B11" s="241">
        <v>33000</v>
      </c>
      <c r="C11" s="260">
        <v>0.97</v>
      </c>
      <c r="D11" s="243">
        <v>0.64</v>
      </c>
      <c r="E11" s="244">
        <v>71</v>
      </c>
      <c r="F11" s="75">
        <v>50</v>
      </c>
      <c r="G11" s="246">
        <v>12</v>
      </c>
      <c r="H11" s="68">
        <v>1800</v>
      </c>
      <c r="I11" s="247">
        <v>1292</v>
      </c>
      <c r="J11" s="70">
        <v>0.63</v>
      </c>
      <c r="K11" s="156">
        <v>26</v>
      </c>
      <c r="L11" s="279">
        <v>3.75</v>
      </c>
      <c r="M11" s="32">
        <f t="shared" si="2"/>
        <v>914.7</v>
      </c>
      <c r="N11" s="32">
        <f t="shared" si="3"/>
        <v>947.7</v>
      </c>
      <c r="O11" s="236" t="s">
        <v>760</v>
      </c>
      <c r="P11" s="249" t="s">
        <v>439</v>
      </c>
      <c r="Q11" s="120"/>
      <c r="R11" s="160" t="s">
        <v>33</v>
      </c>
      <c r="S11" s="161" t="s">
        <v>33</v>
      </c>
      <c r="T11" s="162" t="s">
        <v>407</v>
      </c>
      <c r="U11" s="163" t="s">
        <v>33</v>
      </c>
      <c r="V11" s="164" t="s">
        <v>33</v>
      </c>
      <c r="W11" s="238" t="s">
        <v>440</v>
      </c>
      <c r="X11" s="239" t="s">
        <v>441</v>
      </c>
      <c r="Y11" s="120"/>
      <c r="Z11" s="120"/>
      <c r="AA11" s="250">
        <v>62</v>
      </c>
      <c r="AB11" s="251">
        <v>70</v>
      </c>
      <c r="AC11" s="151" t="s">
        <v>816</v>
      </c>
    </row>
    <row r="12" spans="1:29" ht="12.75">
      <c r="A12" s="46" t="s">
        <v>799</v>
      </c>
      <c r="B12" s="280">
        <v>32590</v>
      </c>
      <c r="C12" s="260">
        <v>0.97</v>
      </c>
      <c r="D12" s="268">
        <v>0.66</v>
      </c>
      <c r="E12" s="113">
        <v>79</v>
      </c>
      <c r="F12" s="231">
        <v>30</v>
      </c>
      <c r="G12" s="254">
        <v>5</v>
      </c>
      <c r="H12" s="264">
        <v>1500</v>
      </c>
      <c r="I12" s="54">
        <v>1523</v>
      </c>
      <c r="J12" s="281">
        <v>0.71</v>
      </c>
      <c r="K12" s="156">
        <v>26</v>
      </c>
      <c r="L12" s="282">
        <v>4.2</v>
      </c>
      <c r="M12" s="32">
        <f t="shared" si="2"/>
        <v>854.71</v>
      </c>
      <c r="N12" s="32">
        <f t="shared" si="3"/>
        <v>887.3</v>
      </c>
      <c r="O12" s="236" t="s">
        <v>760</v>
      </c>
      <c r="P12" s="240" t="s">
        <v>780</v>
      </c>
      <c r="Q12" s="120"/>
      <c r="R12" s="160" t="s">
        <v>33</v>
      </c>
      <c r="S12" s="161" t="s">
        <v>657</v>
      </c>
      <c r="T12" s="162" t="s">
        <v>33</v>
      </c>
      <c r="U12" s="163" t="s">
        <v>781</v>
      </c>
      <c r="V12" s="165"/>
      <c r="W12" s="165"/>
      <c r="X12" s="239" t="s">
        <v>782</v>
      </c>
      <c r="Y12" s="120"/>
      <c r="Z12" s="120"/>
      <c r="AA12" s="50">
        <v>39</v>
      </c>
      <c r="AB12" s="283">
        <v>78</v>
      </c>
      <c r="AC12" s="151" t="s">
        <v>800</v>
      </c>
    </row>
    <row r="13" spans="1:29" ht="12.75">
      <c r="A13" s="46" t="s">
        <v>793</v>
      </c>
      <c r="B13" s="58">
        <v>76680</v>
      </c>
      <c r="C13" s="284">
        <v>0.96</v>
      </c>
      <c r="D13" s="273">
        <v>0.6</v>
      </c>
      <c r="E13" s="262">
        <v>147</v>
      </c>
      <c r="F13" s="51">
        <v>20</v>
      </c>
      <c r="G13" s="254">
        <v>5</v>
      </c>
      <c r="H13" s="264">
        <v>1500</v>
      </c>
      <c r="I13" s="265">
        <v>888</v>
      </c>
      <c r="J13" s="285">
        <v>0.51</v>
      </c>
      <c r="K13" s="156">
        <v>26</v>
      </c>
      <c r="L13" s="286">
        <v>5.4</v>
      </c>
      <c r="M13" s="32">
        <f t="shared" si="2"/>
        <v>1081.1199999999999</v>
      </c>
      <c r="N13" s="32">
        <f t="shared" si="3"/>
        <v>1157.8</v>
      </c>
      <c r="O13" s="236" t="s">
        <v>760</v>
      </c>
      <c r="P13" s="249" t="s">
        <v>767</v>
      </c>
      <c r="Q13" s="120"/>
      <c r="R13" s="160" t="s">
        <v>33</v>
      </c>
      <c r="S13" s="161" t="s">
        <v>33</v>
      </c>
      <c r="T13" s="162" t="s">
        <v>33</v>
      </c>
      <c r="U13" s="163" t="s">
        <v>33</v>
      </c>
      <c r="V13" s="164" t="s">
        <v>33</v>
      </c>
      <c r="W13" s="238" t="s">
        <v>768</v>
      </c>
      <c r="X13" s="239" t="s">
        <v>769</v>
      </c>
      <c r="Y13" s="120"/>
      <c r="Z13" s="120"/>
      <c r="AA13" s="257">
        <v>140</v>
      </c>
      <c r="AB13" s="258">
        <v>130</v>
      </c>
      <c r="AC13" s="151" t="s">
        <v>794</v>
      </c>
    </row>
    <row r="14" spans="1:29" ht="12.75">
      <c r="A14" s="46" t="s">
        <v>811</v>
      </c>
      <c r="B14" s="241">
        <v>33000</v>
      </c>
      <c r="C14" s="284">
        <v>0.96</v>
      </c>
      <c r="D14" s="243">
        <v>0.64</v>
      </c>
      <c r="E14" s="244">
        <v>71</v>
      </c>
      <c r="F14" s="253">
        <v>38</v>
      </c>
      <c r="G14" s="254">
        <v>5</v>
      </c>
      <c r="H14" s="68">
        <v>1800</v>
      </c>
      <c r="I14" s="247">
        <v>1260</v>
      </c>
      <c r="J14" s="70">
        <v>0.63</v>
      </c>
      <c r="K14" s="156">
        <v>26</v>
      </c>
      <c r="L14" s="256">
        <v>3.96</v>
      </c>
      <c r="M14" s="32">
        <f t="shared" si="2"/>
        <v>872.2</v>
      </c>
      <c r="N14" s="32">
        <f t="shared" si="3"/>
        <v>905.2</v>
      </c>
      <c r="O14" s="236" t="s">
        <v>760</v>
      </c>
      <c r="P14" s="240" t="s">
        <v>439</v>
      </c>
      <c r="Q14" s="120"/>
      <c r="R14" s="160" t="s">
        <v>33</v>
      </c>
      <c r="S14" s="161" t="s">
        <v>33</v>
      </c>
      <c r="T14" s="162" t="s">
        <v>407</v>
      </c>
      <c r="U14" s="163" t="s">
        <v>33</v>
      </c>
      <c r="V14" s="164" t="s">
        <v>33</v>
      </c>
      <c r="W14" s="238" t="s">
        <v>440</v>
      </c>
      <c r="X14" s="239" t="s">
        <v>441</v>
      </c>
      <c r="Y14" s="120"/>
      <c r="Z14" s="120"/>
      <c r="AA14" s="250">
        <v>62</v>
      </c>
      <c r="AB14" s="251">
        <v>70</v>
      </c>
      <c r="AC14" s="151" t="s">
        <v>812</v>
      </c>
    </row>
    <row r="15" spans="1:29" ht="12.75">
      <c r="A15" s="46" t="s">
        <v>771</v>
      </c>
      <c r="B15" s="287">
        <v>99580</v>
      </c>
      <c r="C15" s="288">
        <v>0.95</v>
      </c>
      <c r="D15" s="64">
        <v>0.65</v>
      </c>
      <c r="E15" s="289">
        <v>72</v>
      </c>
      <c r="F15" s="231">
        <v>30</v>
      </c>
      <c r="G15" s="76">
        <v>10</v>
      </c>
      <c r="H15" s="77">
        <v>600</v>
      </c>
      <c r="I15" s="154">
        <v>420</v>
      </c>
      <c r="J15" s="290">
        <v>0.62</v>
      </c>
      <c r="K15" s="156">
        <v>26</v>
      </c>
      <c r="L15" s="291">
        <v>5.7</v>
      </c>
      <c r="M15" s="32">
        <f t="shared" si="2"/>
        <v>606.42000000000007</v>
      </c>
      <c r="N15" s="32">
        <f t="shared" si="3"/>
        <v>706</v>
      </c>
      <c r="O15" s="236" t="s">
        <v>760</v>
      </c>
      <c r="P15" s="249" t="s">
        <v>772</v>
      </c>
      <c r="Q15" s="120"/>
      <c r="R15" s="160" t="s">
        <v>33</v>
      </c>
      <c r="S15" s="161" t="s">
        <v>33</v>
      </c>
      <c r="T15" s="162" t="s">
        <v>33</v>
      </c>
      <c r="U15" s="163" t="s">
        <v>33</v>
      </c>
      <c r="V15" s="164" t="s">
        <v>33</v>
      </c>
      <c r="W15" s="238" t="s">
        <v>103</v>
      </c>
      <c r="X15" s="239" t="s">
        <v>773</v>
      </c>
      <c r="Y15" s="120"/>
      <c r="Z15" s="120"/>
      <c r="AA15" s="292">
        <v>75</v>
      </c>
      <c r="AB15" s="293">
        <v>56</v>
      </c>
      <c r="AC15" s="151" t="s">
        <v>774</v>
      </c>
    </row>
    <row r="16" spans="1:29" ht="12.75">
      <c r="A16" s="46" t="s">
        <v>807</v>
      </c>
      <c r="B16" s="294">
        <v>48850</v>
      </c>
      <c r="C16" s="288">
        <v>0.95</v>
      </c>
      <c r="D16" s="295">
        <v>0.68</v>
      </c>
      <c r="E16" s="65">
        <v>86</v>
      </c>
      <c r="F16" s="296">
        <v>78</v>
      </c>
      <c r="G16" s="76">
        <v>10</v>
      </c>
      <c r="H16" s="297">
        <v>1050</v>
      </c>
      <c r="I16" s="298">
        <v>846</v>
      </c>
      <c r="J16" s="299">
        <v>0.59</v>
      </c>
      <c r="K16" s="156">
        <v>26</v>
      </c>
      <c r="L16" s="300">
        <v>3.91</v>
      </c>
      <c r="M16" s="32">
        <f t="shared" si="2"/>
        <v>827.45</v>
      </c>
      <c r="N16" s="32">
        <f t="shared" si="3"/>
        <v>876.3</v>
      </c>
      <c r="O16" s="236" t="s">
        <v>760</v>
      </c>
      <c r="P16" s="240" t="s">
        <v>480</v>
      </c>
      <c r="Q16" s="120"/>
      <c r="R16" s="160" t="s">
        <v>33</v>
      </c>
      <c r="S16" s="301" t="s">
        <v>33</v>
      </c>
      <c r="T16" s="162" t="s">
        <v>805</v>
      </c>
      <c r="U16" s="163" t="s">
        <v>481</v>
      </c>
      <c r="V16" s="164" t="s">
        <v>33</v>
      </c>
      <c r="W16" s="238" t="s">
        <v>104</v>
      </c>
      <c r="X16" s="239" t="s">
        <v>750</v>
      </c>
      <c r="Y16" s="120"/>
      <c r="Z16" s="120"/>
      <c r="AA16" s="174">
        <v>80</v>
      </c>
      <c r="AB16" s="174">
        <v>74</v>
      </c>
      <c r="AC16" s="151" t="s">
        <v>808</v>
      </c>
    </row>
    <row r="17" spans="1:29" ht="12.75">
      <c r="A17" s="46" t="s">
        <v>790</v>
      </c>
      <c r="B17" s="302">
        <v>65880</v>
      </c>
      <c r="C17" s="288">
        <v>0.95</v>
      </c>
      <c r="D17" s="64">
        <v>0.65</v>
      </c>
      <c r="E17" s="244">
        <v>71</v>
      </c>
      <c r="F17" s="231">
        <v>30</v>
      </c>
      <c r="G17" s="76">
        <v>10</v>
      </c>
      <c r="H17" s="269">
        <v>1200</v>
      </c>
      <c r="I17" s="265">
        <v>888</v>
      </c>
      <c r="J17" s="290">
        <v>0.62</v>
      </c>
      <c r="K17" s="156">
        <v>26</v>
      </c>
      <c r="L17" s="271">
        <v>7.2</v>
      </c>
      <c r="M17" s="32">
        <f t="shared" si="2"/>
        <v>776.92000000000007</v>
      </c>
      <c r="N17" s="32">
        <f t="shared" si="3"/>
        <v>842.8</v>
      </c>
      <c r="O17" s="236" t="s">
        <v>760</v>
      </c>
      <c r="P17" s="249" t="s">
        <v>439</v>
      </c>
      <c r="Q17" s="119" t="s">
        <v>480</v>
      </c>
      <c r="R17" s="160" t="s">
        <v>33</v>
      </c>
      <c r="S17" s="161" t="s">
        <v>33</v>
      </c>
      <c r="T17" s="162" t="s">
        <v>791</v>
      </c>
      <c r="U17" s="163" t="s">
        <v>481</v>
      </c>
      <c r="V17" s="164" t="s">
        <v>33</v>
      </c>
      <c r="W17" s="238" t="s">
        <v>482</v>
      </c>
      <c r="X17" s="239" t="s">
        <v>441</v>
      </c>
      <c r="Y17" s="303" t="s">
        <v>750</v>
      </c>
      <c r="Z17" s="120"/>
      <c r="AA17" s="174">
        <v>80</v>
      </c>
      <c r="AB17" s="174">
        <v>74</v>
      </c>
      <c r="AC17" s="151" t="s">
        <v>792</v>
      </c>
    </row>
    <row r="18" spans="1:29" ht="12.75">
      <c r="A18" s="46" t="s">
        <v>837</v>
      </c>
      <c r="B18" s="304">
        <v>63680</v>
      </c>
      <c r="C18" s="288">
        <v>0.95</v>
      </c>
      <c r="D18" s="64">
        <v>0.65</v>
      </c>
      <c r="E18" s="65">
        <v>86</v>
      </c>
      <c r="F18" s="305">
        <v>33</v>
      </c>
      <c r="G18" s="76">
        <v>10</v>
      </c>
      <c r="H18" s="269">
        <v>1200</v>
      </c>
      <c r="I18" s="265">
        <v>903</v>
      </c>
      <c r="J18" s="306">
        <v>0.7</v>
      </c>
      <c r="K18" s="71">
        <v>27</v>
      </c>
      <c r="L18" s="80">
        <v>6.2</v>
      </c>
      <c r="M18" s="32">
        <f t="shared" si="2"/>
        <v>815.92000000000007</v>
      </c>
      <c r="N18" s="32">
        <f t="shared" si="3"/>
        <v>879.6</v>
      </c>
      <c r="O18" s="236" t="s">
        <v>760</v>
      </c>
      <c r="P18" s="240" t="s">
        <v>480</v>
      </c>
      <c r="Q18" s="120"/>
      <c r="R18" s="160" t="s">
        <v>33</v>
      </c>
      <c r="S18" s="161" t="s">
        <v>33</v>
      </c>
      <c r="T18" s="162" t="s">
        <v>805</v>
      </c>
      <c r="U18" s="163" t="s">
        <v>481</v>
      </c>
      <c r="V18" s="164" t="s">
        <v>33</v>
      </c>
      <c r="W18" s="238" t="s">
        <v>104</v>
      </c>
      <c r="X18" s="239" t="s">
        <v>750</v>
      </c>
      <c r="Y18" s="120"/>
      <c r="Z18" s="120"/>
      <c r="AA18" s="174">
        <v>80</v>
      </c>
      <c r="AB18" s="174">
        <v>74</v>
      </c>
      <c r="AC18" s="151" t="s">
        <v>838</v>
      </c>
    </row>
    <row r="19" spans="1:29" ht="12.75">
      <c r="A19" s="46" t="s">
        <v>841</v>
      </c>
      <c r="B19" s="307">
        <v>55880</v>
      </c>
      <c r="C19" s="288">
        <v>0.95</v>
      </c>
      <c r="D19" s="64">
        <v>0.65</v>
      </c>
      <c r="E19" s="65">
        <v>86</v>
      </c>
      <c r="F19" s="308">
        <v>140</v>
      </c>
      <c r="G19" s="131">
        <v>20</v>
      </c>
      <c r="H19" s="309">
        <v>1400</v>
      </c>
      <c r="I19" s="265">
        <v>945</v>
      </c>
      <c r="J19" s="266">
        <v>0.56000000000000005</v>
      </c>
      <c r="K19" s="156">
        <v>26</v>
      </c>
      <c r="L19" s="310">
        <v>5.14</v>
      </c>
      <c r="M19" s="32">
        <f t="shared" si="2"/>
        <v>903.22</v>
      </c>
      <c r="N19" s="32">
        <f t="shared" si="3"/>
        <v>959.1</v>
      </c>
      <c r="O19" s="236" t="s">
        <v>760</v>
      </c>
      <c r="P19" s="249" t="s">
        <v>480</v>
      </c>
      <c r="Q19" s="120"/>
      <c r="R19" s="160" t="s">
        <v>33</v>
      </c>
      <c r="S19" s="161" t="s">
        <v>33</v>
      </c>
      <c r="T19" s="162" t="s">
        <v>805</v>
      </c>
      <c r="U19" s="163" t="s">
        <v>481</v>
      </c>
      <c r="V19" s="164" t="s">
        <v>33</v>
      </c>
      <c r="W19" s="238" t="s">
        <v>104</v>
      </c>
      <c r="X19" s="239" t="s">
        <v>750</v>
      </c>
      <c r="Y19" s="120"/>
      <c r="Z19" s="120"/>
      <c r="AA19" s="174">
        <v>80</v>
      </c>
      <c r="AB19" s="174">
        <v>74</v>
      </c>
      <c r="AC19" s="151" t="s">
        <v>842</v>
      </c>
    </row>
    <row r="20" spans="1:29" ht="12.75">
      <c r="A20" s="46" t="s">
        <v>775</v>
      </c>
      <c r="B20" s="311">
        <v>95580</v>
      </c>
      <c r="C20" s="288">
        <v>0.95</v>
      </c>
      <c r="D20" s="64">
        <v>0.65</v>
      </c>
      <c r="E20" s="244">
        <v>71</v>
      </c>
      <c r="F20" s="231">
        <v>30</v>
      </c>
      <c r="G20" s="76">
        <v>10</v>
      </c>
      <c r="H20" s="269">
        <v>1200</v>
      </c>
      <c r="I20" s="312">
        <v>1208</v>
      </c>
      <c r="J20" s="290">
        <v>0.62</v>
      </c>
      <c r="K20" s="156">
        <v>26</v>
      </c>
      <c r="L20" s="313">
        <v>6</v>
      </c>
      <c r="M20" s="32">
        <f t="shared" si="2"/>
        <v>747.22</v>
      </c>
      <c r="N20" s="32">
        <f t="shared" si="3"/>
        <v>842.8</v>
      </c>
      <c r="O20" s="236" t="s">
        <v>760</v>
      </c>
      <c r="P20" s="240" t="s">
        <v>439</v>
      </c>
      <c r="Q20" s="120"/>
      <c r="R20" s="160" t="s">
        <v>33</v>
      </c>
      <c r="S20" s="161" t="s">
        <v>33</v>
      </c>
      <c r="T20" s="162" t="s">
        <v>407</v>
      </c>
      <c r="U20" s="163" t="s">
        <v>33</v>
      </c>
      <c r="V20" s="164" t="s">
        <v>33</v>
      </c>
      <c r="W20" s="238" t="s">
        <v>440</v>
      </c>
      <c r="X20" s="239" t="s">
        <v>441</v>
      </c>
      <c r="Y20" s="120"/>
      <c r="Z20" s="120"/>
      <c r="AA20" s="250">
        <v>62</v>
      </c>
      <c r="AB20" s="251">
        <v>70</v>
      </c>
      <c r="AC20" s="151" t="s">
        <v>776</v>
      </c>
    </row>
    <row r="21" spans="1:29" ht="12.75">
      <c r="A21" s="46" t="s">
        <v>797</v>
      </c>
      <c r="B21" s="280">
        <v>32590</v>
      </c>
      <c r="C21" s="288">
        <v>0.95</v>
      </c>
      <c r="D21" s="268">
        <v>0.66</v>
      </c>
      <c r="E21" s="113">
        <v>79</v>
      </c>
      <c r="F21" s="231">
        <v>30</v>
      </c>
      <c r="G21" s="254">
        <v>5</v>
      </c>
      <c r="H21" s="264">
        <v>1500</v>
      </c>
      <c r="I21" s="247">
        <v>1313</v>
      </c>
      <c r="J21" s="281">
        <v>0.71</v>
      </c>
      <c r="K21" s="156">
        <v>26</v>
      </c>
      <c r="L21" s="314">
        <v>4.0999999999999996</v>
      </c>
      <c r="M21" s="32">
        <f t="shared" si="2"/>
        <v>832.71</v>
      </c>
      <c r="N21" s="32">
        <f t="shared" si="3"/>
        <v>865.3</v>
      </c>
      <c r="O21" s="236" t="s">
        <v>760</v>
      </c>
      <c r="P21" s="249" t="s">
        <v>780</v>
      </c>
      <c r="Q21" s="120"/>
      <c r="R21" s="160" t="s">
        <v>33</v>
      </c>
      <c r="S21" s="161" t="s">
        <v>657</v>
      </c>
      <c r="T21" s="162" t="s">
        <v>33</v>
      </c>
      <c r="U21" s="163" t="s">
        <v>781</v>
      </c>
      <c r="V21" s="165"/>
      <c r="W21" s="165"/>
      <c r="X21" s="239" t="s">
        <v>782</v>
      </c>
      <c r="Y21" s="120"/>
      <c r="Z21" s="120"/>
      <c r="AA21" s="50">
        <v>39</v>
      </c>
      <c r="AB21" s="283">
        <v>78</v>
      </c>
      <c r="AC21" s="151" t="s">
        <v>798</v>
      </c>
    </row>
    <row r="22" spans="1:29" ht="12.75">
      <c r="A22" s="46" t="s">
        <v>845</v>
      </c>
      <c r="B22" s="315">
        <v>45360</v>
      </c>
      <c r="C22" s="316">
        <v>0.94</v>
      </c>
      <c r="D22" s="64">
        <v>0.65</v>
      </c>
      <c r="E22" s="65">
        <v>86</v>
      </c>
      <c r="F22" s="245">
        <v>65</v>
      </c>
      <c r="G22" s="76">
        <v>10</v>
      </c>
      <c r="H22" s="317">
        <v>1100</v>
      </c>
      <c r="I22" s="318">
        <v>861</v>
      </c>
      <c r="J22" s="290">
        <v>0.62</v>
      </c>
      <c r="K22" s="156">
        <v>26</v>
      </c>
      <c r="L22" s="300">
        <v>3.91</v>
      </c>
      <c r="M22" s="32">
        <f t="shared" si="2"/>
        <v>835.14</v>
      </c>
      <c r="N22" s="32">
        <f t="shared" si="3"/>
        <v>880.5</v>
      </c>
      <c r="O22" s="236" t="s">
        <v>760</v>
      </c>
      <c r="P22" s="240" t="s">
        <v>480</v>
      </c>
      <c r="Q22" s="120"/>
      <c r="R22" s="160" t="s">
        <v>33</v>
      </c>
      <c r="S22" s="161" t="s">
        <v>33</v>
      </c>
      <c r="T22" s="162" t="s">
        <v>805</v>
      </c>
      <c r="U22" s="163" t="s">
        <v>481</v>
      </c>
      <c r="V22" s="164" t="s">
        <v>33</v>
      </c>
      <c r="W22" s="238" t="s">
        <v>104</v>
      </c>
      <c r="X22" s="239" t="s">
        <v>750</v>
      </c>
      <c r="Y22" s="120"/>
      <c r="Z22" s="120"/>
      <c r="AA22" s="174">
        <v>80</v>
      </c>
      <c r="AB22" s="174">
        <v>74</v>
      </c>
      <c r="AC22" s="151" t="s">
        <v>846</v>
      </c>
    </row>
    <row r="23" spans="1:29" ht="12.75">
      <c r="A23" s="46" t="s">
        <v>835</v>
      </c>
      <c r="B23" s="125">
        <v>58580</v>
      </c>
      <c r="C23" s="316">
        <v>0.94</v>
      </c>
      <c r="D23" s="64">
        <v>0.65</v>
      </c>
      <c r="E23" s="65">
        <v>86</v>
      </c>
      <c r="F23" s="231">
        <v>30</v>
      </c>
      <c r="G23" s="76">
        <v>10</v>
      </c>
      <c r="H23" s="269">
        <v>1200</v>
      </c>
      <c r="I23" s="265">
        <v>903</v>
      </c>
      <c r="J23" s="319">
        <v>0.52</v>
      </c>
      <c r="K23" s="71">
        <v>27</v>
      </c>
      <c r="L23" s="80">
        <v>6.2</v>
      </c>
      <c r="M23" s="32">
        <f t="shared" si="2"/>
        <v>801.72</v>
      </c>
      <c r="N23" s="32">
        <f t="shared" si="3"/>
        <v>860.3</v>
      </c>
      <c r="O23" s="236" t="s">
        <v>760</v>
      </c>
      <c r="P23" s="249" t="s">
        <v>480</v>
      </c>
      <c r="Q23" s="120"/>
      <c r="R23" s="160" t="s">
        <v>33</v>
      </c>
      <c r="S23" s="161" t="s">
        <v>33</v>
      </c>
      <c r="T23" s="162" t="s">
        <v>805</v>
      </c>
      <c r="U23" s="163" t="s">
        <v>481</v>
      </c>
      <c r="V23" s="164" t="s">
        <v>33</v>
      </c>
      <c r="W23" s="238" t="s">
        <v>104</v>
      </c>
      <c r="X23" s="239" t="s">
        <v>750</v>
      </c>
      <c r="Y23" s="120"/>
      <c r="Z23" s="120"/>
      <c r="AA23" s="174">
        <v>80</v>
      </c>
      <c r="AB23" s="174">
        <v>74</v>
      </c>
      <c r="AC23" s="151" t="s">
        <v>836</v>
      </c>
    </row>
    <row r="24" spans="1:29" ht="12.75">
      <c r="A24" s="46" t="s">
        <v>856</v>
      </c>
      <c r="B24" s="311">
        <v>95680</v>
      </c>
      <c r="C24" s="320">
        <v>0.93</v>
      </c>
      <c r="D24" s="64">
        <v>0.65</v>
      </c>
      <c r="E24" s="143">
        <v>108</v>
      </c>
      <c r="F24" s="231">
        <v>30</v>
      </c>
      <c r="G24" s="254">
        <v>5</v>
      </c>
      <c r="H24" s="232">
        <v>1000</v>
      </c>
      <c r="I24" s="321">
        <v>525</v>
      </c>
      <c r="J24" s="285">
        <v>0.51</v>
      </c>
      <c r="K24" s="156">
        <v>26</v>
      </c>
      <c r="L24" s="276">
        <v>7.5</v>
      </c>
      <c r="M24" s="32">
        <f t="shared" si="2"/>
        <v>688.81999999999994</v>
      </c>
      <c r="N24" s="32">
        <f t="shared" si="3"/>
        <v>784.5</v>
      </c>
      <c r="O24" s="236" t="s">
        <v>760</v>
      </c>
      <c r="P24" s="240" t="s">
        <v>102</v>
      </c>
      <c r="Q24" s="120"/>
      <c r="R24" s="160" t="s">
        <v>33</v>
      </c>
      <c r="S24" s="161" t="s">
        <v>33</v>
      </c>
      <c r="T24" s="162" t="s">
        <v>47</v>
      </c>
      <c r="U24" s="163" t="s">
        <v>33</v>
      </c>
      <c r="V24" s="164" t="s">
        <v>33</v>
      </c>
      <c r="W24" s="238" t="s">
        <v>103</v>
      </c>
      <c r="X24" s="239" t="s">
        <v>104</v>
      </c>
      <c r="Y24" s="120"/>
      <c r="Z24" s="120"/>
      <c r="AA24" s="292">
        <v>75</v>
      </c>
      <c r="AB24" s="175">
        <v>80</v>
      </c>
      <c r="AC24" s="151" t="s">
        <v>857</v>
      </c>
    </row>
    <row r="25" spans="1:29" ht="12.75">
      <c r="A25" s="46" t="s">
        <v>764</v>
      </c>
      <c r="B25" s="322">
        <v>50000</v>
      </c>
      <c r="C25" s="320">
        <v>0.93</v>
      </c>
      <c r="D25" s="323">
        <v>0.69</v>
      </c>
      <c r="E25" s="50">
        <v>270</v>
      </c>
      <c r="F25" s="106">
        <v>100</v>
      </c>
      <c r="G25" s="76">
        <v>10</v>
      </c>
      <c r="H25" s="68">
        <v>1800</v>
      </c>
      <c r="I25" s="324">
        <v>598</v>
      </c>
      <c r="J25" s="155">
        <v>0.76</v>
      </c>
      <c r="K25" s="156">
        <v>26</v>
      </c>
      <c r="L25" s="61">
        <v>12.07</v>
      </c>
      <c r="M25" s="32">
        <f t="shared" si="2"/>
        <v>999.09999999999991</v>
      </c>
      <c r="N25" s="32">
        <f t="shared" si="3"/>
        <v>1049.0999999999999</v>
      </c>
      <c r="O25" s="236" t="s">
        <v>760</v>
      </c>
      <c r="P25" s="249" t="s">
        <v>102</v>
      </c>
      <c r="Q25" s="120"/>
      <c r="R25" s="160" t="s">
        <v>33</v>
      </c>
      <c r="S25" s="161" t="s">
        <v>33</v>
      </c>
      <c r="T25" s="162" t="s">
        <v>47</v>
      </c>
      <c r="U25" s="163" t="s">
        <v>33</v>
      </c>
      <c r="V25" s="164" t="s">
        <v>33</v>
      </c>
      <c r="W25" s="238" t="s">
        <v>103</v>
      </c>
      <c r="X25" s="239" t="s">
        <v>104</v>
      </c>
      <c r="Y25" s="120"/>
      <c r="Z25" s="120"/>
      <c r="AA25" s="292">
        <v>75</v>
      </c>
      <c r="AB25" s="175">
        <v>80</v>
      </c>
      <c r="AC25" s="151" t="s">
        <v>765</v>
      </c>
    </row>
    <row r="26" spans="1:29" ht="12.75">
      <c r="A26" s="46" t="s">
        <v>804</v>
      </c>
      <c r="B26" s="325">
        <v>43860</v>
      </c>
      <c r="C26" s="320">
        <v>0.93</v>
      </c>
      <c r="D26" s="295">
        <v>0.68</v>
      </c>
      <c r="E26" s="65">
        <v>74</v>
      </c>
      <c r="F26" s="326">
        <v>70</v>
      </c>
      <c r="G26" s="76">
        <v>10</v>
      </c>
      <c r="H26" s="297">
        <v>1050</v>
      </c>
      <c r="I26" s="298">
        <v>846</v>
      </c>
      <c r="J26" s="270">
        <v>0.61</v>
      </c>
      <c r="K26" s="156">
        <v>26</v>
      </c>
      <c r="L26" s="327">
        <v>3.81</v>
      </c>
      <c r="M26" s="32">
        <f t="shared" si="2"/>
        <v>820.64</v>
      </c>
      <c r="N26" s="32">
        <f t="shared" si="3"/>
        <v>864.5</v>
      </c>
      <c r="O26" s="236" t="s">
        <v>760</v>
      </c>
      <c r="P26" s="240" t="s">
        <v>480</v>
      </c>
      <c r="Q26" s="120"/>
      <c r="R26" s="160" t="s">
        <v>33</v>
      </c>
      <c r="S26" s="301" t="s">
        <v>33</v>
      </c>
      <c r="T26" s="162" t="s">
        <v>805</v>
      </c>
      <c r="U26" s="163" t="s">
        <v>481</v>
      </c>
      <c r="V26" s="164" t="s">
        <v>33</v>
      </c>
      <c r="W26" s="238" t="s">
        <v>104</v>
      </c>
      <c r="X26" s="239" t="s">
        <v>750</v>
      </c>
      <c r="Y26" s="120"/>
      <c r="Z26" s="120"/>
      <c r="AA26" s="174">
        <v>80</v>
      </c>
      <c r="AB26" s="174">
        <v>74</v>
      </c>
      <c r="AC26" s="151" t="s">
        <v>806</v>
      </c>
    </row>
    <row r="27" spans="1:29" ht="12.75">
      <c r="A27" s="46" t="s">
        <v>849</v>
      </c>
      <c r="B27" s="328">
        <v>140850</v>
      </c>
      <c r="C27" s="320">
        <v>0.93</v>
      </c>
      <c r="D27" s="64">
        <v>0.65</v>
      </c>
      <c r="E27" s="65">
        <v>86</v>
      </c>
      <c r="F27" s="329">
        <v>550</v>
      </c>
      <c r="G27" s="76">
        <v>10</v>
      </c>
      <c r="H27" s="317">
        <v>1100</v>
      </c>
      <c r="I27" s="318">
        <v>861</v>
      </c>
      <c r="J27" s="270">
        <v>0.61</v>
      </c>
      <c r="K27" s="156">
        <v>26</v>
      </c>
      <c r="L27" s="330">
        <v>4.8</v>
      </c>
      <c r="M27" s="32">
        <f t="shared" si="2"/>
        <v>777.25</v>
      </c>
      <c r="N27" s="32">
        <f t="shared" si="3"/>
        <v>918.1</v>
      </c>
      <c r="O27" s="236" t="s">
        <v>760</v>
      </c>
      <c r="P27" s="249" t="s">
        <v>480</v>
      </c>
      <c r="Q27" s="119" t="s">
        <v>509</v>
      </c>
      <c r="R27" s="160" t="s">
        <v>52</v>
      </c>
      <c r="S27" s="161" t="s">
        <v>510</v>
      </c>
      <c r="T27" s="162" t="s">
        <v>805</v>
      </c>
      <c r="U27" s="163" t="s">
        <v>481</v>
      </c>
      <c r="V27" s="164" t="s">
        <v>511</v>
      </c>
      <c r="W27" s="238" t="s">
        <v>104</v>
      </c>
      <c r="X27" s="239" t="s">
        <v>750</v>
      </c>
      <c r="Y27" s="303" t="s">
        <v>537</v>
      </c>
      <c r="Z27" s="120"/>
      <c r="AA27" s="174">
        <v>80</v>
      </c>
      <c r="AB27" s="174">
        <v>74</v>
      </c>
      <c r="AC27" s="151" t="s">
        <v>850</v>
      </c>
    </row>
    <row r="28" spans="1:29" ht="12.75">
      <c r="A28" s="46" t="s">
        <v>847</v>
      </c>
      <c r="B28" s="307">
        <v>56164</v>
      </c>
      <c r="C28" s="320">
        <v>0.93</v>
      </c>
      <c r="D28" s="64">
        <v>0.65</v>
      </c>
      <c r="E28" s="65">
        <v>86</v>
      </c>
      <c r="F28" s="331">
        <v>400</v>
      </c>
      <c r="G28" s="76">
        <v>10</v>
      </c>
      <c r="H28" s="317">
        <v>1100</v>
      </c>
      <c r="I28" s="318">
        <v>861</v>
      </c>
      <c r="J28" s="270">
        <v>0.61</v>
      </c>
      <c r="K28" s="156">
        <v>26</v>
      </c>
      <c r="L28" s="332">
        <v>4.4000000000000004</v>
      </c>
      <c r="M28" s="32">
        <f t="shared" si="2"/>
        <v>850.93600000000004</v>
      </c>
      <c r="N28" s="32">
        <f t="shared" si="3"/>
        <v>907.1</v>
      </c>
      <c r="O28" s="236" t="s">
        <v>760</v>
      </c>
      <c r="P28" s="240" t="s">
        <v>480</v>
      </c>
      <c r="Q28" s="119" t="s">
        <v>509</v>
      </c>
      <c r="R28" s="160" t="s">
        <v>52</v>
      </c>
      <c r="S28" s="161" t="s">
        <v>510</v>
      </c>
      <c r="T28" s="162" t="s">
        <v>805</v>
      </c>
      <c r="U28" s="163" t="s">
        <v>481</v>
      </c>
      <c r="V28" s="164" t="s">
        <v>511</v>
      </c>
      <c r="W28" s="238" t="s">
        <v>104</v>
      </c>
      <c r="X28" s="239" t="s">
        <v>750</v>
      </c>
      <c r="Y28" s="303" t="s">
        <v>537</v>
      </c>
      <c r="Z28" s="120"/>
      <c r="AA28" s="174">
        <v>80</v>
      </c>
      <c r="AB28" s="174">
        <v>74</v>
      </c>
      <c r="AC28" s="151" t="s">
        <v>848</v>
      </c>
    </row>
    <row r="29" spans="1:29" ht="12.75">
      <c r="A29" s="46" t="s">
        <v>839</v>
      </c>
      <c r="B29" s="333">
        <v>40550</v>
      </c>
      <c r="C29" s="320">
        <v>0.93</v>
      </c>
      <c r="D29" s="64">
        <v>0.65</v>
      </c>
      <c r="E29" s="65">
        <v>86</v>
      </c>
      <c r="F29" s="245">
        <v>60</v>
      </c>
      <c r="G29" s="76">
        <v>10</v>
      </c>
      <c r="H29" s="317">
        <v>1100</v>
      </c>
      <c r="I29" s="318">
        <v>861</v>
      </c>
      <c r="J29" s="270">
        <v>0.61</v>
      </c>
      <c r="K29" s="156">
        <v>26</v>
      </c>
      <c r="L29" s="300">
        <v>3.91</v>
      </c>
      <c r="M29" s="32">
        <f t="shared" si="2"/>
        <v>837.45</v>
      </c>
      <c r="N29" s="32">
        <f t="shared" si="3"/>
        <v>878</v>
      </c>
      <c r="O29" s="236" t="s">
        <v>760</v>
      </c>
      <c r="P29" s="249" t="s">
        <v>480</v>
      </c>
      <c r="Q29" s="120"/>
      <c r="R29" s="160" t="s">
        <v>33</v>
      </c>
      <c r="S29" s="301" t="s">
        <v>33</v>
      </c>
      <c r="T29" s="162" t="s">
        <v>805</v>
      </c>
      <c r="U29" s="163" t="s">
        <v>481</v>
      </c>
      <c r="V29" s="164" t="s">
        <v>33</v>
      </c>
      <c r="W29" s="238" t="s">
        <v>104</v>
      </c>
      <c r="X29" s="239" t="s">
        <v>750</v>
      </c>
      <c r="Y29" s="120"/>
      <c r="Z29" s="120"/>
      <c r="AA29" s="174">
        <v>80</v>
      </c>
      <c r="AB29" s="174">
        <v>74</v>
      </c>
      <c r="AC29" s="151" t="s">
        <v>840</v>
      </c>
    </row>
    <row r="30" spans="1:29" ht="12.75">
      <c r="A30" s="46" t="s">
        <v>843</v>
      </c>
      <c r="B30" s="333">
        <v>40550</v>
      </c>
      <c r="C30" s="320">
        <v>0.93</v>
      </c>
      <c r="D30" s="64">
        <v>0.65</v>
      </c>
      <c r="E30" s="65">
        <v>86</v>
      </c>
      <c r="F30" s="245">
        <v>60</v>
      </c>
      <c r="G30" s="76">
        <v>10</v>
      </c>
      <c r="H30" s="317">
        <v>1100</v>
      </c>
      <c r="I30" s="318">
        <v>861</v>
      </c>
      <c r="J30" s="270">
        <v>0.61</v>
      </c>
      <c r="K30" s="156">
        <v>26</v>
      </c>
      <c r="L30" s="300">
        <v>3.91</v>
      </c>
      <c r="M30" s="32">
        <f t="shared" si="2"/>
        <v>837.45</v>
      </c>
      <c r="N30" s="32">
        <f t="shared" si="3"/>
        <v>878</v>
      </c>
      <c r="O30" s="236" t="s">
        <v>760</v>
      </c>
      <c r="P30" s="240" t="s">
        <v>480</v>
      </c>
      <c r="Q30" s="120"/>
      <c r="R30" s="160" t="s">
        <v>33</v>
      </c>
      <c r="S30" s="161" t="s">
        <v>33</v>
      </c>
      <c r="T30" s="162" t="s">
        <v>805</v>
      </c>
      <c r="U30" s="163" t="s">
        <v>481</v>
      </c>
      <c r="V30" s="164" t="s">
        <v>33</v>
      </c>
      <c r="W30" s="238" t="s">
        <v>104</v>
      </c>
      <c r="X30" s="239" t="s">
        <v>750</v>
      </c>
      <c r="Y30" s="120"/>
      <c r="Z30" s="120"/>
      <c r="AA30" s="174">
        <v>80</v>
      </c>
      <c r="AB30" s="174">
        <v>74</v>
      </c>
      <c r="AC30" s="151" t="s">
        <v>844</v>
      </c>
    </row>
    <row r="31" spans="1:29" ht="12.75">
      <c r="A31" s="46" t="s">
        <v>854</v>
      </c>
      <c r="B31" s="334">
        <v>26350</v>
      </c>
      <c r="C31" s="320">
        <v>0.93</v>
      </c>
      <c r="D31" s="64">
        <v>0.65</v>
      </c>
      <c r="E31" s="335">
        <v>60</v>
      </c>
      <c r="F31" s="141">
        <v>135</v>
      </c>
      <c r="G31" s="76">
        <v>10</v>
      </c>
      <c r="H31" s="232">
        <v>1000</v>
      </c>
      <c r="I31" s="336">
        <v>872</v>
      </c>
      <c r="J31" s="319">
        <v>0.52</v>
      </c>
      <c r="K31" s="156">
        <v>26</v>
      </c>
      <c r="L31" s="337">
        <v>3.8</v>
      </c>
      <c r="M31" s="32">
        <f t="shared" si="2"/>
        <v>816.34999999999991</v>
      </c>
      <c r="N31" s="32">
        <f t="shared" si="3"/>
        <v>842.7</v>
      </c>
      <c r="O31" s="236" t="s">
        <v>760</v>
      </c>
      <c r="P31" s="249" t="s">
        <v>480</v>
      </c>
      <c r="Q31" s="119" t="s">
        <v>470</v>
      </c>
      <c r="R31" s="160" t="s">
        <v>33</v>
      </c>
      <c r="S31" s="161" t="s">
        <v>33</v>
      </c>
      <c r="T31" s="162" t="s">
        <v>802</v>
      </c>
      <c r="U31" s="163" t="s">
        <v>481</v>
      </c>
      <c r="V31" s="164" t="s">
        <v>33</v>
      </c>
      <c r="W31" s="238" t="s">
        <v>852</v>
      </c>
      <c r="X31" s="239" t="s">
        <v>750</v>
      </c>
      <c r="Y31" s="303" t="s">
        <v>473</v>
      </c>
      <c r="Z31" s="120"/>
      <c r="AA31" s="174">
        <v>80</v>
      </c>
      <c r="AB31" s="174">
        <v>74</v>
      </c>
      <c r="AC31" s="151" t="s">
        <v>855</v>
      </c>
    </row>
    <row r="32" spans="1:29" ht="12.75">
      <c r="A32" s="46" t="s">
        <v>851</v>
      </c>
      <c r="B32" s="338">
        <v>24850</v>
      </c>
      <c r="C32" s="320">
        <v>0.93</v>
      </c>
      <c r="D32" s="64">
        <v>0.65</v>
      </c>
      <c r="E32" s="335">
        <v>60</v>
      </c>
      <c r="F32" s="66">
        <v>150</v>
      </c>
      <c r="G32" s="76">
        <v>10</v>
      </c>
      <c r="H32" s="232">
        <v>1000</v>
      </c>
      <c r="I32" s="336">
        <v>872</v>
      </c>
      <c r="J32" s="339">
        <v>0.57999999999999996</v>
      </c>
      <c r="K32" s="156">
        <v>26</v>
      </c>
      <c r="L32" s="337">
        <v>3.8</v>
      </c>
      <c r="M32" s="32">
        <f t="shared" si="2"/>
        <v>825.34999999999991</v>
      </c>
      <c r="N32" s="32">
        <f t="shared" si="3"/>
        <v>850.19999999999993</v>
      </c>
      <c r="O32" s="236" t="s">
        <v>760</v>
      </c>
      <c r="P32" s="240" t="s">
        <v>480</v>
      </c>
      <c r="Q32" s="119" t="s">
        <v>470</v>
      </c>
      <c r="R32" s="160" t="s">
        <v>33</v>
      </c>
      <c r="S32" s="161" t="s">
        <v>33</v>
      </c>
      <c r="T32" s="162" t="s">
        <v>802</v>
      </c>
      <c r="U32" s="163" t="s">
        <v>481</v>
      </c>
      <c r="V32" s="164" t="s">
        <v>33</v>
      </c>
      <c r="W32" s="238" t="s">
        <v>852</v>
      </c>
      <c r="X32" s="239" t="s">
        <v>750</v>
      </c>
      <c r="Y32" s="303" t="s">
        <v>473</v>
      </c>
      <c r="Z32" s="120"/>
      <c r="AA32" s="174">
        <v>80</v>
      </c>
      <c r="AB32" s="174">
        <v>74</v>
      </c>
      <c r="AC32" s="151" t="s">
        <v>853</v>
      </c>
    </row>
    <row r="33" spans="1:29" ht="12.75">
      <c r="A33" s="46" t="s">
        <v>858</v>
      </c>
      <c r="B33" s="340">
        <v>90000</v>
      </c>
      <c r="C33" s="320">
        <v>0.93</v>
      </c>
      <c r="D33" s="323">
        <v>0.69</v>
      </c>
      <c r="E33" s="244">
        <v>71</v>
      </c>
      <c r="F33" s="277">
        <v>45</v>
      </c>
      <c r="G33" s="341">
        <v>6</v>
      </c>
      <c r="H33" s="269">
        <v>1200</v>
      </c>
      <c r="I33" s="265">
        <v>882</v>
      </c>
      <c r="J33" s="342">
        <v>0.46</v>
      </c>
      <c r="K33" s="156">
        <v>26</v>
      </c>
      <c r="L33" s="343">
        <v>7.65</v>
      </c>
      <c r="M33" s="32">
        <f t="shared" si="2"/>
        <v>671.2</v>
      </c>
      <c r="N33" s="32">
        <f t="shared" si="3"/>
        <v>761.2</v>
      </c>
      <c r="O33" s="236" t="s">
        <v>760</v>
      </c>
      <c r="P33" s="249" t="s">
        <v>439</v>
      </c>
      <c r="Q33" s="120"/>
      <c r="R33" s="160" t="s">
        <v>33</v>
      </c>
      <c r="S33" s="161" t="s">
        <v>33</v>
      </c>
      <c r="T33" s="162" t="s">
        <v>407</v>
      </c>
      <c r="U33" s="163" t="s">
        <v>33</v>
      </c>
      <c r="V33" s="164" t="s">
        <v>33</v>
      </c>
      <c r="W33" s="238" t="s">
        <v>440</v>
      </c>
      <c r="X33" s="239" t="s">
        <v>441</v>
      </c>
      <c r="Y33" s="120"/>
      <c r="Z33" s="120"/>
      <c r="AA33" s="250">
        <v>62</v>
      </c>
      <c r="AB33" s="251">
        <v>70</v>
      </c>
      <c r="AC33" s="151" t="s">
        <v>859</v>
      </c>
    </row>
    <row r="34" spans="1:29" ht="12.75">
      <c r="A34" s="46" t="s">
        <v>809</v>
      </c>
      <c r="B34" s="294">
        <v>48580</v>
      </c>
      <c r="C34" s="344">
        <v>0.92</v>
      </c>
      <c r="D34" s="345">
        <v>0.73</v>
      </c>
      <c r="E34" s="346">
        <v>62</v>
      </c>
      <c r="F34" s="347">
        <v>115</v>
      </c>
      <c r="G34" s="76">
        <v>10</v>
      </c>
      <c r="H34" s="297">
        <v>1050</v>
      </c>
      <c r="I34" s="298">
        <v>846</v>
      </c>
      <c r="J34" s="348">
        <v>0.66</v>
      </c>
      <c r="K34" s="156">
        <v>26</v>
      </c>
      <c r="L34" s="124">
        <v>3.71</v>
      </c>
      <c r="M34" s="32">
        <f t="shared" si="2"/>
        <v>818.42000000000007</v>
      </c>
      <c r="N34" s="32">
        <f t="shared" si="3"/>
        <v>867</v>
      </c>
      <c r="O34" s="236" t="s">
        <v>760</v>
      </c>
      <c r="P34" s="240" t="s">
        <v>480</v>
      </c>
      <c r="Q34" s="120"/>
      <c r="R34" s="160" t="s">
        <v>33</v>
      </c>
      <c r="S34" s="161" t="s">
        <v>33</v>
      </c>
      <c r="T34" s="162" t="s">
        <v>805</v>
      </c>
      <c r="U34" s="163" t="s">
        <v>481</v>
      </c>
      <c r="V34" s="164" t="s">
        <v>33</v>
      </c>
      <c r="W34" s="238" t="s">
        <v>104</v>
      </c>
      <c r="X34" s="239" t="s">
        <v>750</v>
      </c>
      <c r="Y34" s="120"/>
      <c r="Z34" s="120"/>
      <c r="AA34" s="174">
        <v>80</v>
      </c>
      <c r="AB34" s="174">
        <v>74</v>
      </c>
      <c r="AC34" s="151" t="s">
        <v>810</v>
      </c>
    </row>
    <row r="35" spans="1:29" ht="12.75">
      <c r="A35" s="46" t="s">
        <v>784</v>
      </c>
      <c r="B35" s="94">
        <v>22590</v>
      </c>
      <c r="C35" s="349">
        <v>0.91</v>
      </c>
      <c r="D35" s="268">
        <v>0.66</v>
      </c>
      <c r="E35" s="113">
        <v>79</v>
      </c>
      <c r="F35" s="350">
        <v>28</v>
      </c>
      <c r="G35" s="254">
        <v>5</v>
      </c>
      <c r="H35" s="317">
        <v>1100</v>
      </c>
      <c r="I35" s="351">
        <v>798</v>
      </c>
      <c r="J35" s="281">
        <v>0.71</v>
      </c>
      <c r="K35" s="156">
        <v>26</v>
      </c>
      <c r="L35" s="248">
        <v>3.7</v>
      </c>
      <c r="M35" s="32">
        <f t="shared" si="2"/>
        <v>797.01</v>
      </c>
      <c r="N35" s="32">
        <f t="shared" si="3"/>
        <v>819.6</v>
      </c>
      <c r="O35" s="236" t="s">
        <v>760</v>
      </c>
      <c r="P35" s="249" t="s">
        <v>780</v>
      </c>
      <c r="Q35" s="119" t="s">
        <v>470</v>
      </c>
      <c r="R35" s="160" t="s">
        <v>33</v>
      </c>
      <c r="S35" s="161" t="s">
        <v>657</v>
      </c>
      <c r="T35" s="162" t="s">
        <v>785</v>
      </c>
      <c r="U35" s="163" t="s">
        <v>781</v>
      </c>
      <c r="V35" s="164" t="s">
        <v>33</v>
      </c>
      <c r="W35" s="238" t="s">
        <v>786</v>
      </c>
      <c r="X35" s="239" t="s">
        <v>782</v>
      </c>
      <c r="Y35" s="303" t="s">
        <v>473</v>
      </c>
      <c r="Z35" s="352" t="s">
        <v>441</v>
      </c>
      <c r="AA35" s="250">
        <v>62</v>
      </c>
      <c r="AB35" s="283">
        <v>78</v>
      </c>
      <c r="AC35" s="151" t="s">
        <v>787</v>
      </c>
    </row>
    <row r="36" spans="1:29" ht="12.75">
      <c r="A36" s="46" t="s">
        <v>453</v>
      </c>
      <c r="B36" s="353">
        <v>63580</v>
      </c>
      <c r="C36" s="228">
        <v>0.91</v>
      </c>
      <c r="D36" s="354">
        <v>0.72</v>
      </c>
      <c r="E36" s="355">
        <v>53</v>
      </c>
      <c r="F36" s="356">
        <v>675</v>
      </c>
      <c r="G36" s="254">
        <v>20</v>
      </c>
      <c r="H36" s="68">
        <v>1000</v>
      </c>
      <c r="I36" s="357">
        <v>843</v>
      </c>
      <c r="J36" s="358">
        <v>0.9</v>
      </c>
      <c r="K36" s="359">
        <v>37</v>
      </c>
      <c r="L36" s="360">
        <v>3.7</v>
      </c>
      <c r="M36" s="32">
        <f t="shared" si="2"/>
        <v>895.22</v>
      </c>
      <c r="N36" s="32">
        <f t="shared" si="3"/>
        <v>958.8</v>
      </c>
      <c r="O36" s="120" t="s">
        <v>405</v>
      </c>
      <c r="P36" s="240" t="s">
        <v>439</v>
      </c>
      <c r="Q36" s="120"/>
      <c r="R36" s="160" t="s">
        <v>33</v>
      </c>
      <c r="S36" s="161" t="s">
        <v>33</v>
      </c>
      <c r="T36" s="162" t="s">
        <v>407</v>
      </c>
      <c r="U36" s="163" t="s">
        <v>33</v>
      </c>
      <c r="V36" s="164" t="s">
        <v>33</v>
      </c>
      <c r="W36" s="238" t="s">
        <v>440</v>
      </c>
      <c r="X36" s="239" t="s">
        <v>441</v>
      </c>
      <c r="Y36" s="361"/>
      <c r="Z36" s="37"/>
      <c r="AA36" s="362">
        <v>62</v>
      </c>
      <c r="AB36" s="363">
        <v>70</v>
      </c>
      <c r="AC36" s="151" t="s">
        <v>454</v>
      </c>
    </row>
    <row r="37" spans="1:29" ht="12.75">
      <c r="A37" s="46" t="s">
        <v>801</v>
      </c>
      <c r="B37" s="364">
        <v>21560</v>
      </c>
      <c r="C37" s="349">
        <v>0.91</v>
      </c>
      <c r="D37" s="64">
        <v>0.65</v>
      </c>
      <c r="E37" s="65">
        <v>86</v>
      </c>
      <c r="F37" s="365">
        <v>25</v>
      </c>
      <c r="G37" s="254">
        <v>5</v>
      </c>
      <c r="H37" s="317">
        <v>1100</v>
      </c>
      <c r="I37" s="265">
        <v>888</v>
      </c>
      <c r="J37" s="366">
        <v>0.56999999999999995</v>
      </c>
      <c r="K37" s="156">
        <v>26</v>
      </c>
      <c r="L37" s="337">
        <v>3.8</v>
      </c>
      <c r="M37" s="32">
        <f t="shared" si="2"/>
        <v>825.74</v>
      </c>
      <c r="N37" s="32">
        <f t="shared" si="3"/>
        <v>847.3</v>
      </c>
      <c r="O37" s="236" t="s">
        <v>760</v>
      </c>
      <c r="P37" s="249" t="s">
        <v>480</v>
      </c>
      <c r="Q37" s="119" t="s">
        <v>470</v>
      </c>
      <c r="R37" s="160" t="s">
        <v>33</v>
      </c>
      <c r="S37" s="161" t="s">
        <v>33</v>
      </c>
      <c r="T37" s="162" t="s">
        <v>802</v>
      </c>
      <c r="U37" s="163" t="s">
        <v>481</v>
      </c>
      <c r="V37" s="164" t="s">
        <v>33</v>
      </c>
      <c r="W37" s="238" t="s">
        <v>852</v>
      </c>
      <c r="X37" s="239" t="s">
        <v>750</v>
      </c>
      <c r="Y37" s="303" t="s">
        <v>473</v>
      </c>
      <c r="Z37" s="120"/>
      <c r="AA37" s="174">
        <v>80</v>
      </c>
      <c r="AB37" s="174">
        <v>74</v>
      </c>
      <c r="AC37" s="151" t="s">
        <v>803</v>
      </c>
    </row>
    <row r="38" spans="1:29" ht="12.75">
      <c r="A38" s="27" t="s">
        <v>395</v>
      </c>
      <c r="B38" s="28">
        <v>21880</v>
      </c>
      <c r="C38" s="29">
        <v>0.9</v>
      </c>
      <c r="D38" s="29">
        <v>0.84</v>
      </c>
      <c r="E38" s="30">
        <v>21</v>
      </c>
      <c r="F38" s="30">
        <v>650</v>
      </c>
      <c r="G38" s="30">
        <v>30</v>
      </c>
      <c r="H38" s="30">
        <v>300</v>
      </c>
      <c r="I38" s="30">
        <v>434</v>
      </c>
      <c r="J38" s="29">
        <v>0.91</v>
      </c>
      <c r="K38" s="30">
        <v>58</v>
      </c>
      <c r="L38" s="31">
        <v>4.7</v>
      </c>
      <c r="M38" s="32">
        <f t="shared" si="2"/>
        <v>797.52</v>
      </c>
      <c r="N38" s="32">
        <f t="shared" si="3"/>
        <v>819.4</v>
      </c>
      <c r="O38" s="33" t="s">
        <v>340</v>
      </c>
      <c r="P38" s="367" t="s">
        <v>75</v>
      </c>
      <c r="Q38" s="35"/>
      <c r="R38" s="36" t="s">
        <v>76</v>
      </c>
      <c r="S38" s="36" t="s">
        <v>65</v>
      </c>
      <c r="T38" s="36"/>
      <c r="U38" s="36"/>
      <c r="V38" s="37"/>
      <c r="W38" s="37"/>
      <c r="X38" s="41" t="s">
        <v>77</v>
      </c>
      <c r="Y38" s="36"/>
      <c r="Z38" s="37"/>
      <c r="AA38" s="38">
        <v>19</v>
      </c>
      <c r="AB38" s="368">
        <v>69</v>
      </c>
      <c r="AC38" s="39" t="s">
        <v>396</v>
      </c>
    </row>
    <row r="39" spans="1:29" ht="12.75">
      <c r="A39" s="46" t="s">
        <v>779</v>
      </c>
      <c r="B39" s="369">
        <v>23980</v>
      </c>
      <c r="C39" s="370">
        <v>0.9</v>
      </c>
      <c r="D39" s="64">
        <v>0.65</v>
      </c>
      <c r="E39" s="371">
        <v>61</v>
      </c>
      <c r="F39" s="326">
        <v>70</v>
      </c>
      <c r="G39" s="76">
        <v>10</v>
      </c>
      <c r="H39" s="232">
        <v>1000</v>
      </c>
      <c r="I39" s="372">
        <v>777</v>
      </c>
      <c r="J39" s="373">
        <v>0.81</v>
      </c>
      <c r="K39" s="156">
        <v>26</v>
      </c>
      <c r="L39" s="138">
        <v>4.33</v>
      </c>
      <c r="M39" s="32">
        <f t="shared" si="2"/>
        <v>750.42000000000007</v>
      </c>
      <c r="N39" s="32">
        <f t="shared" si="3"/>
        <v>774.4</v>
      </c>
      <c r="O39" s="236" t="s">
        <v>760</v>
      </c>
      <c r="P39" s="249" t="s">
        <v>780</v>
      </c>
      <c r="Q39" s="120"/>
      <c r="R39" s="160" t="s">
        <v>33</v>
      </c>
      <c r="S39" s="161" t="s">
        <v>657</v>
      </c>
      <c r="T39" s="162" t="s">
        <v>33</v>
      </c>
      <c r="U39" s="163" t="s">
        <v>781</v>
      </c>
      <c r="V39" s="165"/>
      <c r="W39" s="165"/>
      <c r="X39" s="239" t="s">
        <v>782</v>
      </c>
      <c r="Y39" s="120"/>
      <c r="Z39" s="120"/>
      <c r="AA39" s="50">
        <v>39</v>
      </c>
      <c r="AB39" s="283">
        <v>78</v>
      </c>
      <c r="AC39" s="151" t="s">
        <v>783</v>
      </c>
    </row>
    <row r="40" spans="1:29" ht="12.75">
      <c r="A40" s="46" t="s">
        <v>592</v>
      </c>
      <c r="B40" s="374">
        <v>41560</v>
      </c>
      <c r="C40" s="375">
        <v>0.9</v>
      </c>
      <c r="D40" s="376">
        <v>0.82</v>
      </c>
      <c r="E40" s="113">
        <v>35</v>
      </c>
      <c r="F40" s="377">
        <v>620</v>
      </c>
      <c r="G40" s="76">
        <v>30</v>
      </c>
      <c r="H40" s="68">
        <v>1000</v>
      </c>
      <c r="I40" s="378">
        <v>1042</v>
      </c>
      <c r="J40" s="70">
        <v>0.92</v>
      </c>
      <c r="K40" s="379">
        <v>61</v>
      </c>
      <c r="L40" s="282">
        <v>3.48</v>
      </c>
      <c r="M40" s="32">
        <f t="shared" si="2"/>
        <v>970.84</v>
      </c>
      <c r="N40" s="32">
        <f t="shared" si="3"/>
        <v>1012.4000000000001</v>
      </c>
      <c r="O40" s="120" t="s">
        <v>405</v>
      </c>
      <c r="P40" s="240" t="s">
        <v>509</v>
      </c>
      <c r="Q40" s="380" t="s">
        <v>534</v>
      </c>
      <c r="R40" s="160" t="s">
        <v>52</v>
      </c>
      <c r="S40" s="161" t="s">
        <v>535</v>
      </c>
      <c r="T40" s="162" t="s">
        <v>33</v>
      </c>
      <c r="U40" s="163" t="s">
        <v>33</v>
      </c>
      <c r="V40" s="164" t="s">
        <v>1037</v>
      </c>
      <c r="W40" s="165"/>
      <c r="X40" s="381" t="s">
        <v>512</v>
      </c>
      <c r="Y40" s="303" t="s">
        <v>537</v>
      </c>
      <c r="Z40" s="37"/>
      <c r="AA40" s="174">
        <v>52</v>
      </c>
      <c r="AB40" s="174">
        <v>53</v>
      </c>
      <c r="AC40" s="151" t="s">
        <v>593</v>
      </c>
    </row>
    <row r="41" spans="1:29" ht="12.75">
      <c r="A41" s="46" t="s">
        <v>430</v>
      </c>
      <c r="B41" s="307">
        <v>51850</v>
      </c>
      <c r="C41" s="228">
        <v>0.89</v>
      </c>
      <c r="D41" s="105">
        <v>0.82</v>
      </c>
      <c r="E41" s="382">
        <v>40</v>
      </c>
      <c r="F41" s="90">
        <v>774</v>
      </c>
      <c r="G41" s="254">
        <v>10</v>
      </c>
      <c r="H41" s="317">
        <v>600</v>
      </c>
      <c r="I41" s="265">
        <v>350</v>
      </c>
      <c r="J41" s="342">
        <v>0.82</v>
      </c>
      <c r="K41" s="234">
        <v>98</v>
      </c>
      <c r="L41" s="383">
        <v>3.28</v>
      </c>
      <c r="M41" s="32">
        <f t="shared" si="2"/>
        <v>822.75</v>
      </c>
      <c r="N41" s="32">
        <f t="shared" si="3"/>
        <v>874.6</v>
      </c>
      <c r="O41" s="159" t="s">
        <v>1038</v>
      </c>
      <c r="P41" s="249" t="s">
        <v>1039</v>
      </c>
      <c r="Q41" s="120"/>
      <c r="R41" s="160" t="s">
        <v>33</v>
      </c>
      <c r="S41" s="161" t="s">
        <v>33</v>
      </c>
      <c r="T41" s="162" t="s">
        <v>407</v>
      </c>
      <c r="U41" s="163" t="s">
        <v>33</v>
      </c>
      <c r="V41" s="164" t="s">
        <v>260</v>
      </c>
      <c r="W41" s="165"/>
      <c r="X41" s="239" t="s">
        <v>408</v>
      </c>
      <c r="Y41" s="120"/>
      <c r="Z41" s="37"/>
      <c r="AA41" s="166">
        <v>55</v>
      </c>
      <c r="AB41" s="166">
        <v>43</v>
      </c>
      <c r="AC41" s="151" t="s">
        <v>431</v>
      </c>
    </row>
    <row r="42" spans="1:29" ht="12.75">
      <c r="A42" s="46" t="s">
        <v>91</v>
      </c>
      <c r="B42" s="384">
        <v>9850</v>
      </c>
      <c r="C42" s="228">
        <v>0.89</v>
      </c>
      <c r="D42" s="385">
        <v>0.88</v>
      </c>
      <c r="E42" s="113">
        <v>21</v>
      </c>
      <c r="F42" s="245">
        <v>305</v>
      </c>
      <c r="G42" s="386">
        <v>8</v>
      </c>
      <c r="H42" s="387">
        <v>400</v>
      </c>
      <c r="I42" s="388">
        <v>552</v>
      </c>
      <c r="J42" s="389">
        <v>0.78</v>
      </c>
      <c r="K42" s="71">
        <v>33</v>
      </c>
      <c r="L42" s="282">
        <v>0.95</v>
      </c>
      <c r="M42" s="32">
        <f t="shared" si="2"/>
        <v>596.34999999999991</v>
      </c>
      <c r="N42" s="32">
        <f t="shared" si="3"/>
        <v>606.20000000000005</v>
      </c>
      <c r="O42" s="236" t="s">
        <v>31</v>
      </c>
      <c r="P42" s="240" t="s">
        <v>92</v>
      </c>
      <c r="Q42" s="120"/>
      <c r="R42" s="160" t="s">
        <v>33</v>
      </c>
      <c r="S42" s="161" t="s">
        <v>35</v>
      </c>
      <c r="T42" s="165"/>
      <c r="U42" s="165"/>
      <c r="V42" s="165"/>
      <c r="W42" s="165"/>
      <c r="X42" s="239" t="s">
        <v>93</v>
      </c>
      <c r="Y42" s="120"/>
      <c r="Z42" s="37"/>
      <c r="AA42" s="390">
        <v>24</v>
      </c>
      <c r="AB42" s="391">
        <v>30</v>
      </c>
      <c r="AC42" s="151" t="s">
        <v>94</v>
      </c>
    </row>
    <row r="43" spans="1:29" ht="12.75">
      <c r="A43" s="46" t="s">
        <v>455</v>
      </c>
      <c r="B43" s="392">
        <v>58880</v>
      </c>
      <c r="C43" s="393">
        <v>0.89</v>
      </c>
      <c r="D43" s="354">
        <v>0.72</v>
      </c>
      <c r="E43" s="355">
        <v>53</v>
      </c>
      <c r="F43" s="394">
        <v>663</v>
      </c>
      <c r="G43" s="254">
        <v>20</v>
      </c>
      <c r="H43" s="68">
        <v>1000</v>
      </c>
      <c r="I43" s="357">
        <v>843</v>
      </c>
      <c r="J43" s="395">
        <v>0.91</v>
      </c>
      <c r="K43" s="359">
        <v>37</v>
      </c>
      <c r="L43" s="330">
        <v>3.6</v>
      </c>
      <c r="M43" s="32">
        <f t="shared" si="2"/>
        <v>898.72</v>
      </c>
      <c r="N43" s="32">
        <f t="shared" si="3"/>
        <v>957.59999999999991</v>
      </c>
      <c r="O43" s="120" t="s">
        <v>405</v>
      </c>
      <c r="P43" s="249" t="s">
        <v>439</v>
      </c>
      <c r="Q43" s="120"/>
      <c r="R43" s="160" t="s">
        <v>33</v>
      </c>
      <c r="S43" s="161" t="s">
        <v>33</v>
      </c>
      <c r="T43" s="162" t="s">
        <v>407</v>
      </c>
      <c r="U43" s="163" t="s">
        <v>33</v>
      </c>
      <c r="V43" s="164" t="s">
        <v>33</v>
      </c>
      <c r="W43" s="238" t="s">
        <v>440</v>
      </c>
      <c r="X43" s="239" t="s">
        <v>441</v>
      </c>
      <c r="Y43" s="361"/>
      <c r="Z43" s="37"/>
      <c r="AA43" s="362">
        <v>62</v>
      </c>
      <c r="AB43" s="363">
        <v>70</v>
      </c>
      <c r="AC43" s="151" t="s">
        <v>456</v>
      </c>
    </row>
    <row r="44" spans="1:29" ht="12.75">
      <c r="A44" s="46" t="s">
        <v>594</v>
      </c>
      <c r="B44" s="396">
        <v>38580</v>
      </c>
      <c r="C44" s="393">
        <v>0.89</v>
      </c>
      <c r="D44" s="397">
        <v>0.79</v>
      </c>
      <c r="E44" s="113">
        <v>35</v>
      </c>
      <c r="F44" s="81">
        <v>650</v>
      </c>
      <c r="G44" s="76">
        <v>30</v>
      </c>
      <c r="H44" s="68">
        <v>1000</v>
      </c>
      <c r="I44" s="378">
        <v>1042</v>
      </c>
      <c r="J44" s="395">
        <v>0.91</v>
      </c>
      <c r="K44" s="379">
        <v>61</v>
      </c>
      <c r="L44" s="276">
        <v>4.1500000000000004</v>
      </c>
      <c r="M44" s="32">
        <f t="shared" si="2"/>
        <v>965.12000000000012</v>
      </c>
      <c r="N44" s="32">
        <f t="shared" si="3"/>
        <v>1003.7</v>
      </c>
      <c r="O44" s="159" t="s">
        <v>405</v>
      </c>
      <c r="P44" s="240" t="s">
        <v>509</v>
      </c>
      <c r="Q44" s="380" t="s">
        <v>534</v>
      </c>
      <c r="R44" s="160" t="s">
        <v>52</v>
      </c>
      <c r="S44" s="161" t="s">
        <v>535</v>
      </c>
      <c r="T44" s="162" t="s">
        <v>33</v>
      </c>
      <c r="U44" s="163" t="s">
        <v>33</v>
      </c>
      <c r="V44" s="164" t="s">
        <v>1037</v>
      </c>
      <c r="W44" s="165"/>
      <c r="X44" s="239" t="s">
        <v>512</v>
      </c>
      <c r="Y44" s="303" t="s">
        <v>537</v>
      </c>
      <c r="Z44" s="37"/>
      <c r="AA44" s="174">
        <v>52</v>
      </c>
      <c r="AB44" s="174">
        <v>53</v>
      </c>
      <c r="AC44" s="151" t="s">
        <v>595</v>
      </c>
    </row>
    <row r="45" spans="1:29" ht="12.75">
      <c r="A45" s="46" t="s">
        <v>582</v>
      </c>
      <c r="B45" s="322">
        <v>40580</v>
      </c>
      <c r="C45" s="393">
        <v>0.89</v>
      </c>
      <c r="D45" s="397">
        <v>0.79</v>
      </c>
      <c r="E45" s="113">
        <v>35</v>
      </c>
      <c r="F45" s="398">
        <v>693</v>
      </c>
      <c r="G45" s="76">
        <v>30</v>
      </c>
      <c r="H45" s="68">
        <v>1000</v>
      </c>
      <c r="I45" s="69">
        <v>1148</v>
      </c>
      <c r="J45" s="395">
        <v>0.91</v>
      </c>
      <c r="K45" s="379">
        <v>61</v>
      </c>
      <c r="L45" s="399">
        <v>4.05</v>
      </c>
      <c r="M45" s="32">
        <f t="shared" si="2"/>
        <v>979.02</v>
      </c>
      <c r="N45" s="32">
        <f t="shared" si="3"/>
        <v>1019.5999999999999</v>
      </c>
      <c r="O45" s="120" t="s">
        <v>405</v>
      </c>
      <c r="P45" s="249" t="s">
        <v>509</v>
      </c>
      <c r="Q45" s="380" t="s">
        <v>534</v>
      </c>
      <c r="R45" s="160" t="s">
        <v>52</v>
      </c>
      <c r="S45" s="161" t="s">
        <v>535</v>
      </c>
      <c r="T45" s="162" t="s">
        <v>33</v>
      </c>
      <c r="U45" s="163" t="s">
        <v>33</v>
      </c>
      <c r="V45" s="164" t="s">
        <v>1037</v>
      </c>
      <c r="W45" s="165"/>
      <c r="X45" s="381" t="s">
        <v>512</v>
      </c>
      <c r="Y45" s="303" t="s">
        <v>537</v>
      </c>
      <c r="Z45" s="37"/>
      <c r="AA45" s="174">
        <v>52</v>
      </c>
      <c r="AB45" s="174">
        <v>53</v>
      </c>
      <c r="AC45" s="151" t="s">
        <v>583</v>
      </c>
    </row>
    <row r="46" spans="1:29" ht="12.75">
      <c r="A46" s="46" t="s">
        <v>160</v>
      </c>
      <c r="B46" s="400">
        <v>14680</v>
      </c>
      <c r="C46" s="401">
        <v>0.88</v>
      </c>
      <c r="D46" s="402">
        <v>0.7</v>
      </c>
      <c r="E46" s="50">
        <v>96</v>
      </c>
      <c r="F46" s="403">
        <v>160</v>
      </c>
      <c r="G46" s="254">
        <v>6</v>
      </c>
      <c r="H46" s="404">
        <v>500</v>
      </c>
      <c r="I46" s="405">
        <v>452</v>
      </c>
      <c r="J46" s="406">
        <v>0.77</v>
      </c>
      <c r="K46" s="56">
        <v>29</v>
      </c>
      <c r="L46" s="407">
        <v>0.9</v>
      </c>
      <c r="M46" s="32">
        <f t="shared" si="2"/>
        <v>742.52</v>
      </c>
      <c r="N46" s="32">
        <f t="shared" si="3"/>
        <v>757.2</v>
      </c>
      <c r="O46" s="408" t="s">
        <v>161</v>
      </c>
      <c r="P46" s="240" t="s">
        <v>88</v>
      </c>
      <c r="Q46" s="120"/>
      <c r="R46" s="160" t="s">
        <v>52</v>
      </c>
      <c r="S46" s="165"/>
      <c r="T46" s="165"/>
      <c r="U46" s="165"/>
      <c r="V46" s="165"/>
      <c r="W46" s="165"/>
      <c r="X46" s="239" t="s">
        <v>89</v>
      </c>
      <c r="Y46" s="120"/>
      <c r="Z46" s="37"/>
      <c r="AA46" s="50">
        <v>15</v>
      </c>
      <c r="AB46" s="166">
        <v>103</v>
      </c>
      <c r="AC46" s="151" t="s">
        <v>162</v>
      </c>
    </row>
    <row r="47" spans="1:29" ht="12.75">
      <c r="A47" s="46" t="s">
        <v>827</v>
      </c>
      <c r="B47" s="409">
        <v>22960</v>
      </c>
      <c r="C47" s="410">
        <v>0.88</v>
      </c>
      <c r="D47" s="64">
        <v>0.65</v>
      </c>
      <c r="E47" s="411">
        <v>40</v>
      </c>
      <c r="F47" s="412">
        <v>245</v>
      </c>
      <c r="G47" s="76">
        <v>10</v>
      </c>
      <c r="H47" s="413">
        <v>900</v>
      </c>
      <c r="I47" s="414">
        <v>618</v>
      </c>
      <c r="J47" s="132">
        <v>0.89</v>
      </c>
      <c r="K47" s="71">
        <v>28</v>
      </c>
      <c r="L47" s="256">
        <v>3.95</v>
      </c>
      <c r="M47" s="32">
        <f t="shared" si="2"/>
        <v>809.83999999999992</v>
      </c>
      <c r="N47" s="32">
        <f t="shared" si="3"/>
        <v>832.8</v>
      </c>
      <c r="O47" s="236" t="s">
        <v>760</v>
      </c>
      <c r="P47" s="249" t="s">
        <v>470</v>
      </c>
      <c r="Q47" s="119" t="s">
        <v>480</v>
      </c>
      <c r="R47" s="160" t="s">
        <v>33</v>
      </c>
      <c r="S47" s="161" t="s">
        <v>33</v>
      </c>
      <c r="T47" s="162" t="s">
        <v>520</v>
      </c>
      <c r="U47" s="163" t="s">
        <v>481</v>
      </c>
      <c r="V47" s="164" t="s">
        <v>33</v>
      </c>
      <c r="W47" s="238" t="s">
        <v>521</v>
      </c>
      <c r="X47" s="239" t="s">
        <v>473</v>
      </c>
      <c r="Y47" s="303" t="s">
        <v>750</v>
      </c>
      <c r="Z47" s="120"/>
      <c r="AA47" s="174">
        <v>80</v>
      </c>
      <c r="AB47" s="174">
        <v>74</v>
      </c>
      <c r="AC47" s="151" t="s">
        <v>828</v>
      </c>
    </row>
    <row r="48" spans="1:29" ht="12.75">
      <c r="A48" s="46" t="s">
        <v>588</v>
      </c>
      <c r="B48" s="415">
        <v>36980</v>
      </c>
      <c r="C48" s="416">
        <v>0.88</v>
      </c>
      <c r="D48" s="397">
        <v>0.79</v>
      </c>
      <c r="E48" s="113">
        <v>35</v>
      </c>
      <c r="F48" s="417">
        <v>665</v>
      </c>
      <c r="G48" s="76">
        <v>30</v>
      </c>
      <c r="H48" s="68">
        <v>1000</v>
      </c>
      <c r="I48" s="378">
        <v>1042</v>
      </c>
      <c r="J48" s="395">
        <v>0.91</v>
      </c>
      <c r="K48" s="379">
        <v>61</v>
      </c>
      <c r="L48" s="276">
        <v>4.1500000000000004</v>
      </c>
      <c r="M48" s="32">
        <f t="shared" si="2"/>
        <v>967.22</v>
      </c>
      <c r="N48" s="32">
        <f t="shared" si="3"/>
        <v>1004.2</v>
      </c>
      <c r="O48" s="159" t="s">
        <v>405</v>
      </c>
      <c r="P48" s="240" t="s">
        <v>509</v>
      </c>
      <c r="Q48" s="380" t="s">
        <v>534</v>
      </c>
      <c r="R48" s="160" t="s">
        <v>52</v>
      </c>
      <c r="S48" s="161" t="s">
        <v>535</v>
      </c>
      <c r="T48" s="162" t="s">
        <v>33</v>
      </c>
      <c r="U48" s="163" t="s">
        <v>33</v>
      </c>
      <c r="V48" s="164" t="s">
        <v>1037</v>
      </c>
      <c r="W48" s="165"/>
      <c r="X48" s="239" t="s">
        <v>512</v>
      </c>
      <c r="Y48" s="303" t="s">
        <v>537</v>
      </c>
      <c r="Z48" s="37"/>
      <c r="AA48" s="174">
        <v>52</v>
      </c>
      <c r="AB48" s="174">
        <v>53</v>
      </c>
      <c r="AC48" s="151" t="s">
        <v>589</v>
      </c>
    </row>
    <row r="49" spans="1:29" ht="12.75">
      <c r="A49" s="46" t="s">
        <v>432</v>
      </c>
      <c r="B49" s="294">
        <v>41860</v>
      </c>
      <c r="C49" s="393">
        <v>0.87</v>
      </c>
      <c r="D49" s="105">
        <v>0.82</v>
      </c>
      <c r="E49" s="97">
        <v>39</v>
      </c>
      <c r="F49" s="418">
        <v>750</v>
      </c>
      <c r="G49" s="254">
        <v>10</v>
      </c>
      <c r="H49" s="317">
        <v>600</v>
      </c>
      <c r="I49" s="265">
        <v>350</v>
      </c>
      <c r="J49" s="419">
        <v>0.84</v>
      </c>
      <c r="K49" s="420">
        <v>78</v>
      </c>
      <c r="L49" s="314">
        <v>2.59</v>
      </c>
      <c r="M49" s="32">
        <f t="shared" si="2"/>
        <v>796.24</v>
      </c>
      <c r="N49" s="32">
        <f t="shared" si="3"/>
        <v>838.1</v>
      </c>
      <c r="O49" s="159" t="s">
        <v>1038</v>
      </c>
      <c r="P49" s="249" t="s">
        <v>1039</v>
      </c>
      <c r="Q49" s="120"/>
      <c r="R49" s="160" t="s">
        <v>33</v>
      </c>
      <c r="S49" s="161" t="s">
        <v>33</v>
      </c>
      <c r="T49" s="162" t="s">
        <v>407</v>
      </c>
      <c r="U49" s="163" t="s">
        <v>33</v>
      </c>
      <c r="V49" s="164" t="s">
        <v>260</v>
      </c>
      <c r="W49" s="165"/>
      <c r="X49" s="239" t="s">
        <v>408</v>
      </c>
      <c r="Y49" s="120"/>
      <c r="Z49" s="37"/>
      <c r="AA49" s="166">
        <v>55</v>
      </c>
      <c r="AB49" s="166">
        <v>43</v>
      </c>
      <c r="AC49" s="151" t="s">
        <v>433</v>
      </c>
    </row>
    <row r="50" spans="1:29" ht="12.75">
      <c r="A50" s="46" t="s">
        <v>457</v>
      </c>
      <c r="B50" s="227">
        <v>167430</v>
      </c>
      <c r="C50" s="139">
        <v>0.87</v>
      </c>
      <c r="D50" s="354">
        <v>0.72</v>
      </c>
      <c r="E50" s="50">
        <v>71</v>
      </c>
      <c r="F50" s="81">
        <v>650</v>
      </c>
      <c r="G50" s="254">
        <v>20</v>
      </c>
      <c r="H50" s="68">
        <v>1000</v>
      </c>
      <c r="I50" s="357">
        <v>843</v>
      </c>
      <c r="J50" s="395">
        <v>0.91</v>
      </c>
      <c r="K50" s="359">
        <v>37</v>
      </c>
      <c r="L50" s="84">
        <v>4</v>
      </c>
      <c r="M50" s="32">
        <f t="shared" si="2"/>
        <v>800.87</v>
      </c>
      <c r="N50" s="32">
        <f t="shared" si="3"/>
        <v>968.3</v>
      </c>
      <c r="O50" s="120" t="s">
        <v>405</v>
      </c>
      <c r="P50" s="240" t="s">
        <v>439</v>
      </c>
      <c r="Q50" s="120"/>
      <c r="R50" s="160" t="s">
        <v>33</v>
      </c>
      <c r="S50" s="161" t="s">
        <v>33</v>
      </c>
      <c r="T50" s="162" t="s">
        <v>407</v>
      </c>
      <c r="U50" s="163" t="s">
        <v>33</v>
      </c>
      <c r="V50" s="164" t="s">
        <v>33</v>
      </c>
      <c r="W50" s="238" t="s">
        <v>440</v>
      </c>
      <c r="X50" s="239" t="s">
        <v>441</v>
      </c>
      <c r="Y50" s="361"/>
      <c r="Z50" s="37"/>
      <c r="AA50" s="362">
        <v>62</v>
      </c>
      <c r="AB50" s="363">
        <v>70</v>
      </c>
      <c r="AC50" s="151" t="s">
        <v>458</v>
      </c>
    </row>
    <row r="51" spans="1:29" ht="12.75">
      <c r="A51" s="46" t="s">
        <v>463</v>
      </c>
      <c r="B51" s="421">
        <v>95880</v>
      </c>
      <c r="C51" s="139">
        <v>0.87</v>
      </c>
      <c r="D51" s="354">
        <v>0.72</v>
      </c>
      <c r="E51" s="50">
        <v>71</v>
      </c>
      <c r="F51" s="81">
        <v>650</v>
      </c>
      <c r="G51" s="254">
        <v>20</v>
      </c>
      <c r="H51" s="68">
        <v>1000</v>
      </c>
      <c r="I51" s="357">
        <v>843</v>
      </c>
      <c r="J51" s="395">
        <v>0.91</v>
      </c>
      <c r="K51" s="422">
        <v>36</v>
      </c>
      <c r="L51" s="310">
        <v>3.68</v>
      </c>
      <c r="M51" s="32">
        <f t="shared" si="2"/>
        <v>873.62</v>
      </c>
      <c r="N51" s="32">
        <f t="shared" si="3"/>
        <v>969.5</v>
      </c>
      <c r="O51" s="120" t="s">
        <v>405</v>
      </c>
      <c r="P51" s="249" t="s">
        <v>439</v>
      </c>
      <c r="Q51" s="120"/>
      <c r="R51" s="160" t="s">
        <v>33</v>
      </c>
      <c r="S51" s="161" t="s">
        <v>33</v>
      </c>
      <c r="T51" s="162" t="s">
        <v>407</v>
      </c>
      <c r="U51" s="163" t="s">
        <v>33</v>
      </c>
      <c r="V51" s="164" t="s">
        <v>33</v>
      </c>
      <c r="W51" s="238" t="s">
        <v>440</v>
      </c>
      <c r="X51" s="239" t="s">
        <v>441</v>
      </c>
      <c r="Y51" s="361"/>
      <c r="Z51" s="37"/>
      <c r="AA51" s="362">
        <v>62</v>
      </c>
      <c r="AB51" s="363">
        <v>70</v>
      </c>
      <c r="AC51" s="151" t="s">
        <v>464</v>
      </c>
    </row>
    <row r="52" spans="1:29" ht="12.75">
      <c r="A52" s="46" t="s">
        <v>461</v>
      </c>
      <c r="B52" s="287">
        <v>85880</v>
      </c>
      <c r="C52" s="139">
        <v>0.87</v>
      </c>
      <c r="D52" s="354">
        <v>0.72</v>
      </c>
      <c r="E52" s="50">
        <v>71</v>
      </c>
      <c r="F52" s="81">
        <v>650</v>
      </c>
      <c r="G52" s="254">
        <v>20</v>
      </c>
      <c r="H52" s="68">
        <v>1000</v>
      </c>
      <c r="I52" s="357">
        <v>843</v>
      </c>
      <c r="J52" s="395">
        <v>0.91</v>
      </c>
      <c r="K52" s="422">
        <v>36</v>
      </c>
      <c r="L52" s="330">
        <v>3.6</v>
      </c>
      <c r="M52" s="32">
        <f t="shared" si="2"/>
        <v>884.42000000000007</v>
      </c>
      <c r="N52" s="32">
        <f t="shared" si="3"/>
        <v>970.3</v>
      </c>
      <c r="O52" s="120" t="s">
        <v>405</v>
      </c>
      <c r="P52" s="240" t="s">
        <v>439</v>
      </c>
      <c r="Q52" s="120"/>
      <c r="R52" s="160" t="s">
        <v>33</v>
      </c>
      <c r="S52" s="161" t="s">
        <v>33</v>
      </c>
      <c r="T52" s="162" t="s">
        <v>407</v>
      </c>
      <c r="U52" s="163" t="s">
        <v>33</v>
      </c>
      <c r="V52" s="164" t="s">
        <v>33</v>
      </c>
      <c r="W52" s="238" t="s">
        <v>440</v>
      </c>
      <c r="X52" s="239" t="s">
        <v>441</v>
      </c>
      <c r="Y52" s="361"/>
      <c r="Z52" s="37"/>
      <c r="AA52" s="362">
        <v>62</v>
      </c>
      <c r="AB52" s="363">
        <v>70</v>
      </c>
      <c r="AC52" s="151" t="s">
        <v>462</v>
      </c>
    </row>
    <row r="53" spans="1:29" ht="12.75">
      <c r="A53" s="46" t="s">
        <v>451</v>
      </c>
      <c r="B53" s="272">
        <v>75880</v>
      </c>
      <c r="C53" s="139">
        <v>0.87</v>
      </c>
      <c r="D53" s="354">
        <v>0.72</v>
      </c>
      <c r="E53" s="50">
        <v>71</v>
      </c>
      <c r="F53" s="81">
        <v>650</v>
      </c>
      <c r="G53" s="254">
        <v>20</v>
      </c>
      <c r="H53" s="68">
        <v>1000</v>
      </c>
      <c r="I53" s="357">
        <v>843</v>
      </c>
      <c r="J53" s="395">
        <v>0.91</v>
      </c>
      <c r="K53" s="423">
        <v>31</v>
      </c>
      <c r="L53" s="330">
        <v>3.6</v>
      </c>
      <c r="M53" s="32">
        <f t="shared" si="2"/>
        <v>884.42000000000007</v>
      </c>
      <c r="N53" s="32">
        <f t="shared" si="3"/>
        <v>960.3</v>
      </c>
      <c r="O53" s="120" t="s">
        <v>405</v>
      </c>
      <c r="P53" s="249" t="s">
        <v>439</v>
      </c>
      <c r="Q53" s="120"/>
      <c r="R53" s="160" t="s">
        <v>33</v>
      </c>
      <c r="S53" s="161" t="s">
        <v>33</v>
      </c>
      <c r="T53" s="162" t="s">
        <v>407</v>
      </c>
      <c r="U53" s="163" t="s">
        <v>33</v>
      </c>
      <c r="V53" s="164" t="s">
        <v>33</v>
      </c>
      <c r="W53" s="238" t="s">
        <v>440</v>
      </c>
      <c r="X53" s="239" t="s">
        <v>441</v>
      </c>
      <c r="Y53" s="361"/>
      <c r="Z53" s="37"/>
      <c r="AA53" s="362">
        <v>62</v>
      </c>
      <c r="AB53" s="363">
        <v>70</v>
      </c>
      <c r="AC53" s="151" t="s">
        <v>452</v>
      </c>
    </row>
    <row r="54" spans="1:29" ht="12.75">
      <c r="A54" s="46" t="s">
        <v>447</v>
      </c>
      <c r="B54" s="424">
        <v>55880</v>
      </c>
      <c r="C54" s="139">
        <v>0.87</v>
      </c>
      <c r="D54" s="354">
        <v>0.72</v>
      </c>
      <c r="E54" s="355">
        <v>53</v>
      </c>
      <c r="F54" s="81">
        <v>650</v>
      </c>
      <c r="G54" s="254">
        <v>20</v>
      </c>
      <c r="H54" s="68">
        <v>1000</v>
      </c>
      <c r="I54" s="357">
        <v>843</v>
      </c>
      <c r="J54" s="395">
        <v>0.91</v>
      </c>
      <c r="K54" s="359">
        <v>37</v>
      </c>
      <c r="L54" s="330">
        <v>3.6</v>
      </c>
      <c r="M54" s="32">
        <f t="shared" si="2"/>
        <v>898.42000000000007</v>
      </c>
      <c r="N54" s="32">
        <f t="shared" si="3"/>
        <v>954.3</v>
      </c>
      <c r="O54" s="159" t="s">
        <v>405</v>
      </c>
      <c r="P54" s="240" t="s">
        <v>439</v>
      </c>
      <c r="Q54" s="120"/>
      <c r="R54" s="160" t="s">
        <v>33</v>
      </c>
      <c r="S54" s="161" t="s">
        <v>33</v>
      </c>
      <c r="T54" s="162" t="s">
        <v>407</v>
      </c>
      <c r="U54" s="163" t="s">
        <v>33</v>
      </c>
      <c r="V54" s="164" t="s">
        <v>33</v>
      </c>
      <c r="W54" s="238" t="s">
        <v>440</v>
      </c>
      <c r="X54" s="239" t="s">
        <v>441</v>
      </c>
      <c r="Y54" s="120"/>
      <c r="Z54" s="37"/>
      <c r="AA54" s="362">
        <v>62</v>
      </c>
      <c r="AB54" s="363">
        <v>70</v>
      </c>
      <c r="AC54" s="151" t="s">
        <v>448</v>
      </c>
    </row>
    <row r="55" spans="1:29" ht="12.75">
      <c r="A55" s="46" t="s">
        <v>449</v>
      </c>
      <c r="B55" s="424">
        <v>55880</v>
      </c>
      <c r="C55" s="139">
        <v>0.87</v>
      </c>
      <c r="D55" s="354">
        <v>0.72</v>
      </c>
      <c r="E55" s="50">
        <v>71</v>
      </c>
      <c r="F55" s="81">
        <v>650</v>
      </c>
      <c r="G55" s="254">
        <v>20</v>
      </c>
      <c r="H55" s="68">
        <v>1000</v>
      </c>
      <c r="I55" s="357">
        <v>843</v>
      </c>
      <c r="J55" s="395">
        <v>0.91</v>
      </c>
      <c r="K55" s="423">
        <v>31</v>
      </c>
      <c r="L55" s="330">
        <v>3.6</v>
      </c>
      <c r="M55" s="32">
        <f t="shared" si="2"/>
        <v>904.42000000000007</v>
      </c>
      <c r="N55" s="32">
        <f t="shared" si="3"/>
        <v>960.3</v>
      </c>
      <c r="O55" s="120" t="s">
        <v>405</v>
      </c>
      <c r="P55" s="249" t="s">
        <v>439</v>
      </c>
      <c r="Q55" s="120"/>
      <c r="R55" s="160" t="s">
        <v>33</v>
      </c>
      <c r="S55" s="161" t="s">
        <v>33</v>
      </c>
      <c r="T55" s="162" t="s">
        <v>407</v>
      </c>
      <c r="U55" s="163" t="s">
        <v>33</v>
      </c>
      <c r="V55" s="164" t="s">
        <v>33</v>
      </c>
      <c r="W55" s="238" t="s">
        <v>440</v>
      </c>
      <c r="X55" s="239" t="s">
        <v>441</v>
      </c>
      <c r="Y55" s="361"/>
      <c r="Z55" s="37"/>
      <c r="AA55" s="362">
        <v>62</v>
      </c>
      <c r="AB55" s="363">
        <v>70</v>
      </c>
      <c r="AC55" s="151" t="s">
        <v>450</v>
      </c>
    </row>
    <row r="56" spans="1:29" ht="12.75">
      <c r="A56" s="46" t="s">
        <v>459</v>
      </c>
      <c r="B56" s="424">
        <v>55880</v>
      </c>
      <c r="C56" s="139">
        <v>0.87</v>
      </c>
      <c r="D56" s="354">
        <v>0.72</v>
      </c>
      <c r="E56" s="50">
        <v>71</v>
      </c>
      <c r="F56" s="81">
        <v>650</v>
      </c>
      <c r="G56" s="254">
        <v>20</v>
      </c>
      <c r="H56" s="68">
        <v>1000</v>
      </c>
      <c r="I56" s="357">
        <v>843</v>
      </c>
      <c r="J56" s="395">
        <v>0.91</v>
      </c>
      <c r="K56" s="359">
        <v>37</v>
      </c>
      <c r="L56" s="425">
        <v>4.7</v>
      </c>
      <c r="M56" s="32">
        <f t="shared" si="2"/>
        <v>905.42000000000007</v>
      </c>
      <c r="N56" s="32">
        <f t="shared" si="3"/>
        <v>961.3</v>
      </c>
      <c r="O56" s="120" t="s">
        <v>405</v>
      </c>
      <c r="P56" s="240" t="s">
        <v>439</v>
      </c>
      <c r="Q56" s="120"/>
      <c r="R56" s="160" t="s">
        <v>33</v>
      </c>
      <c r="S56" s="161" t="s">
        <v>33</v>
      </c>
      <c r="T56" s="162" t="s">
        <v>407</v>
      </c>
      <c r="U56" s="163" t="s">
        <v>33</v>
      </c>
      <c r="V56" s="164" t="s">
        <v>33</v>
      </c>
      <c r="W56" s="238" t="s">
        <v>440</v>
      </c>
      <c r="X56" s="239" t="s">
        <v>441</v>
      </c>
      <c r="Y56" s="361"/>
      <c r="Z56" s="37"/>
      <c r="AA56" s="362">
        <v>62</v>
      </c>
      <c r="AB56" s="363">
        <v>70</v>
      </c>
      <c r="AC56" s="151" t="s">
        <v>460</v>
      </c>
    </row>
    <row r="57" spans="1:29" ht="12.75">
      <c r="A57" s="46" t="s">
        <v>477</v>
      </c>
      <c r="B57" s="426">
        <v>43680</v>
      </c>
      <c r="C57" s="139">
        <v>0.87</v>
      </c>
      <c r="D57" s="427">
        <v>0.7</v>
      </c>
      <c r="E57" s="355">
        <v>53</v>
      </c>
      <c r="F57" s="428">
        <v>645</v>
      </c>
      <c r="G57" s="429">
        <v>25</v>
      </c>
      <c r="H57" s="68">
        <v>1000</v>
      </c>
      <c r="I57" s="430">
        <v>877</v>
      </c>
      <c r="J57" s="431">
        <v>0.93</v>
      </c>
      <c r="K57" s="359">
        <v>37</v>
      </c>
      <c r="L57" s="276">
        <v>4.1500000000000004</v>
      </c>
      <c r="M57" s="32">
        <f t="shared" si="2"/>
        <v>933.02</v>
      </c>
      <c r="N57" s="32">
        <f t="shared" si="3"/>
        <v>976.7</v>
      </c>
      <c r="O57" s="120" t="s">
        <v>405</v>
      </c>
      <c r="P57" s="249" t="s">
        <v>439</v>
      </c>
      <c r="Q57" s="380" t="s">
        <v>470</v>
      </c>
      <c r="R57" s="160" t="s">
        <v>33</v>
      </c>
      <c r="S57" s="161" t="s">
        <v>33</v>
      </c>
      <c r="T57" s="162" t="s">
        <v>471</v>
      </c>
      <c r="U57" s="163" t="s">
        <v>33</v>
      </c>
      <c r="V57" s="164" t="s">
        <v>33</v>
      </c>
      <c r="W57" s="238" t="s">
        <v>472</v>
      </c>
      <c r="X57" s="239" t="s">
        <v>441</v>
      </c>
      <c r="Y57" s="303" t="s">
        <v>473</v>
      </c>
      <c r="Z57" s="37"/>
      <c r="AA57" s="362">
        <v>62</v>
      </c>
      <c r="AB57" s="363">
        <v>70</v>
      </c>
      <c r="AC57" s="151" t="s">
        <v>478</v>
      </c>
    </row>
    <row r="58" spans="1:29" ht="12.75">
      <c r="A58" s="46" t="s">
        <v>475</v>
      </c>
      <c r="B58" s="374">
        <v>41480</v>
      </c>
      <c r="C58" s="139">
        <v>0.87</v>
      </c>
      <c r="D58" s="427">
        <v>0.7</v>
      </c>
      <c r="E58" s="355">
        <v>53</v>
      </c>
      <c r="F58" s="326">
        <v>684</v>
      </c>
      <c r="G58" s="429">
        <v>25</v>
      </c>
      <c r="H58" s="68">
        <v>1000</v>
      </c>
      <c r="I58" s="430">
        <v>877</v>
      </c>
      <c r="J58" s="70">
        <v>0.92</v>
      </c>
      <c r="K58" s="359">
        <v>37</v>
      </c>
      <c r="L58" s="84">
        <v>4</v>
      </c>
      <c r="M58" s="32">
        <f t="shared" si="2"/>
        <v>939.62</v>
      </c>
      <c r="N58" s="32">
        <f t="shared" si="3"/>
        <v>981.1</v>
      </c>
      <c r="O58" s="120" t="s">
        <v>405</v>
      </c>
      <c r="P58" s="240" t="s">
        <v>439</v>
      </c>
      <c r="Q58" s="380" t="s">
        <v>470</v>
      </c>
      <c r="R58" s="160" t="s">
        <v>33</v>
      </c>
      <c r="S58" s="161" t="s">
        <v>33</v>
      </c>
      <c r="T58" s="162" t="s">
        <v>471</v>
      </c>
      <c r="U58" s="163" t="s">
        <v>33</v>
      </c>
      <c r="V58" s="164" t="s">
        <v>33</v>
      </c>
      <c r="W58" s="238" t="s">
        <v>472</v>
      </c>
      <c r="X58" s="239" t="s">
        <v>441</v>
      </c>
      <c r="Y58" s="303" t="s">
        <v>473</v>
      </c>
      <c r="Z58" s="37"/>
      <c r="AA58" s="362">
        <v>62</v>
      </c>
      <c r="AB58" s="363">
        <v>70</v>
      </c>
      <c r="AC58" s="151" t="s">
        <v>476</v>
      </c>
    </row>
    <row r="59" spans="1:29" ht="12.75">
      <c r="A59" s="46" t="s">
        <v>469</v>
      </c>
      <c r="B59" s="396">
        <v>38580</v>
      </c>
      <c r="C59" s="139">
        <v>0.87</v>
      </c>
      <c r="D59" s="427">
        <v>0.7</v>
      </c>
      <c r="E59" s="355">
        <v>53</v>
      </c>
      <c r="F59" s="432">
        <v>630</v>
      </c>
      <c r="G59" s="429">
        <v>25</v>
      </c>
      <c r="H59" s="68">
        <v>1000</v>
      </c>
      <c r="I59" s="430">
        <v>877</v>
      </c>
      <c r="J59" s="395">
        <v>0.91</v>
      </c>
      <c r="K59" s="359">
        <v>37</v>
      </c>
      <c r="L59" s="433">
        <v>3.95</v>
      </c>
      <c r="M59" s="32">
        <f t="shared" si="2"/>
        <v>936.62</v>
      </c>
      <c r="N59" s="32">
        <f t="shared" si="3"/>
        <v>975.2</v>
      </c>
      <c r="O59" s="120" t="s">
        <v>405</v>
      </c>
      <c r="P59" s="249" t="s">
        <v>439</v>
      </c>
      <c r="Q59" s="380" t="s">
        <v>470</v>
      </c>
      <c r="R59" s="160" t="s">
        <v>33</v>
      </c>
      <c r="S59" s="161" t="s">
        <v>33</v>
      </c>
      <c r="T59" s="162" t="s">
        <v>471</v>
      </c>
      <c r="U59" s="163" t="s">
        <v>33</v>
      </c>
      <c r="V59" s="164" t="s">
        <v>33</v>
      </c>
      <c r="W59" s="238" t="s">
        <v>472</v>
      </c>
      <c r="X59" s="239" t="s">
        <v>441</v>
      </c>
      <c r="Y59" s="303" t="s">
        <v>473</v>
      </c>
      <c r="Z59" s="37"/>
      <c r="AA59" s="362">
        <v>62</v>
      </c>
      <c r="AB59" s="363">
        <v>70</v>
      </c>
      <c r="AC59" s="151" t="s">
        <v>474</v>
      </c>
    </row>
    <row r="60" spans="1:29" ht="12.75">
      <c r="A60" s="46" t="s">
        <v>584</v>
      </c>
      <c r="B60" s="294">
        <v>38980</v>
      </c>
      <c r="C60" s="139">
        <v>0.87</v>
      </c>
      <c r="D60" s="397">
        <v>0.79</v>
      </c>
      <c r="E60" s="113">
        <v>35</v>
      </c>
      <c r="F60" s="434">
        <v>730</v>
      </c>
      <c r="G60" s="76">
        <v>30</v>
      </c>
      <c r="H60" s="68">
        <v>1000</v>
      </c>
      <c r="I60" s="378">
        <v>1042</v>
      </c>
      <c r="J60" s="431">
        <v>0.93</v>
      </c>
      <c r="K60" s="379">
        <v>61</v>
      </c>
      <c r="L60" s="84">
        <v>4</v>
      </c>
      <c r="M60" s="32">
        <f t="shared" si="2"/>
        <v>974.22</v>
      </c>
      <c r="N60" s="32">
        <f t="shared" si="3"/>
        <v>1013.2</v>
      </c>
      <c r="O60" s="120" t="s">
        <v>405</v>
      </c>
      <c r="P60" s="240" t="s">
        <v>509</v>
      </c>
      <c r="Q60" s="380" t="s">
        <v>534</v>
      </c>
      <c r="R60" s="160" t="s">
        <v>52</v>
      </c>
      <c r="S60" s="161" t="s">
        <v>535</v>
      </c>
      <c r="T60" s="162" t="s">
        <v>33</v>
      </c>
      <c r="U60" s="163" t="s">
        <v>33</v>
      </c>
      <c r="V60" s="164" t="s">
        <v>1037</v>
      </c>
      <c r="W60" s="165"/>
      <c r="X60" s="381" t="s">
        <v>512</v>
      </c>
      <c r="Y60" s="303" t="s">
        <v>537</v>
      </c>
      <c r="Z60" s="37"/>
      <c r="AA60" s="174">
        <v>52</v>
      </c>
      <c r="AB60" s="174">
        <v>53</v>
      </c>
      <c r="AC60" s="151" t="s">
        <v>585</v>
      </c>
    </row>
    <row r="61" spans="1:29" ht="12.75">
      <c r="A61" s="46" t="s">
        <v>590</v>
      </c>
      <c r="B61" s="435">
        <v>35860</v>
      </c>
      <c r="C61" s="139">
        <v>0.87</v>
      </c>
      <c r="D61" s="397">
        <v>0.79</v>
      </c>
      <c r="E61" s="113">
        <v>35</v>
      </c>
      <c r="F61" s="75">
        <v>635</v>
      </c>
      <c r="G61" s="76">
        <v>30</v>
      </c>
      <c r="H61" s="68">
        <v>1000</v>
      </c>
      <c r="I61" s="378">
        <v>1042</v>
      </c>
      <c r="J61" s="70">
        <v>0.92</v>
      </c>
      <c r="K61" s="379">
        <v>61</v>
      </c>
      <c r="L61" s="436">
        <v>4.13</v>
      </c>
      <c r="M61" s="32">
        <f t="shared" si="2"/>
        <v>965.54000000000008</v>
      </c>
      <c r="N61" s="32">
        <f t="shared" si="3"/>
        <v>1001.4000000000001</v>
      </c>
      <c r="O61" s="159" t="s">
        <v>405</v>
      </c>
      <c r="P61" s="249" t="s">
        <v>509</v>
      </c>
      <c r="Q61" s="380" t="s">
        <v>534</v>
      </c>
      <c r="R61" s="160" t="s">
        <v>52</v>
      </c>
      <c r="S61" s="161" t="s">
        <v>535</v>
      </c>
      <c r="T61" s="162" t="s">
        <v>33</v>
      </c>
      <c r="U61" s="163" t="s">
        <v>33</v>
      </c>
      <c r="V61" s="164" t="s">
        <v>1037</v>
      </c>
      <c r="W61" s="165"/>
      <c r="X61" s="239" t="s">
        <v>512</v>
      </c>
      <c r="Y61" s="303" t="s">
        <v>537</v>
      </c>
      <c r="Z61" s="37"/>
      <c r="AA61" s="174">
        <v>52</v>
      </c>
      <c r="AB61" s="174">
        <v>53</v>
      </c>
      <c r="AC61" s="151" t="s">
        <v>591</v>
      </c>
    </row>
    <row r="62" spans="1:29" ht="12.75">
      <c r="A62" s="46" t="s">
        <v>821</v>
      </c>
      <c r="B62" s="294">
        <v>49560</v>
      </c>
      <c r="C62" s="437">
        <v>0.87</v>
      </c>
      <c r="D62" s="105">
        <v>0.75</v>
      </c>
      <c r="E62" s="97">
        <v>35</v>
      </c>
      <c r="F62" s="438">
        <v>200</v>
      </c>
      <c r="G62" s="131">
        <v>20</v>
      </c>
      <c r="H62" s="232">
        <v>1000</v>
      </c>
      <c r="I62" s="405">
        <v>1098</v>
      </c>
      <c r="J62" s="233">
        <v>0.64</v>
      </c>
      <c r="K62" s="439">
        <v>38</v>
      </c>
      <c r="L62" s="440">
        <v>7.02</v>
      </c>
      <c r="M62" s="32">
        <f t="shared" si="2"/>
        <v>747.04</v>
      </c>
      <c r="N62" s="32">
        <f t="shared" si="3"/>
        <v>796.6</v>
      </c>
      <c r="O62" s="236" t="s">
        <v>760</v>
      </c>
      <c r="P62" s="240" t="s">
        <v>509</v>
      </c>
      <c r="Q62" s="120"/>
      <c r="R62" s="160" t="s">
        <v>52</v>
      </c>
      <c r="S62" s="161" t="s">
        <v>510</v>
      </c>
      <c r="T62" s="162" t="s">
        <v>33</v>
      </c>
      <c r="U62" s="163" t="s">
        <v>33</v>
      </c>
      <c r="V62" s="164" t="s">
        <v>658</v>
      </c>
      <c r="W62" s="165"/>
      <c r="X62" s="239" t="s">
        <v>537</v>
      </c>
      <c r="Y62" s="120"/>
      <c r="Z62" s="120"/>
      <c r="AA62" s="441">
        <v>47</v>
      </c>
      <c r="AB62" s="50">
        <v>53</v>
      </c>
      <c r="AC62" s="151" t="s">
        <v>822</v>
      </c>
    </row>
    <row r="63" spans="1:29" ht="12.75">
      <c r="A63" s="46" t="s">
        <v>436</v>
      </c>
      <c r="B63" s="125">
        <v>55880</v>
      </c>
      <c r="C63" s="416">
        <v>0.86</v>
      </c>
      <c r="D63" s="105">
        <v>0.82</v>
      </c>
      <c r="E63" s="97">
        <v>39</v>
      </c>
      <c r="F63" s="245">
        <v>800</v>
      </c>
      <c r="G63" s="254">
        <v>10</v>
      </c>
      <c r="H63" s="317">
        <v>600</v>
      </c>
      <c r="I63" s="265">
        <v>350</v>
      </c>
      <c r="J63" s="442">
        <v>0.86</v>
      </c>
      <c r="K63" s="420">
        <v>78</v>
      </c>
      <c r="L63" s="443">
        <v>3.9</v>
      </c>
      <c r="M63" s="32">
        <f t="shared" si="2"/>
        <v>775.12</v>
      </c>
      <c r="N63" s="32">
        <f t="shared" si="3"/>
        <v>831</v>
      </c>
      <c r="O63" s="159" t="s">
        <v>1038</v>
      </c>
      <c r="P63" s="249" t="s">
        <v>1039</v>
      </c>
      <c r="Q63" s="120"/>
      <c r="R63" s="160" t="s">
        <v>33</v>
      </c>
      <c r="S63" s="161" t="s">
        <v>33</v>
      </c>
      <c r="T63" s="162" t="s">
        <v>407</v>
      </c>
      <c r="U63" s="163" t="s">
        <v>33</v>
      </c>
      <c r="V63" s="164" t="s">
        <v>260</v>
      </c>
      <c r="W63" s="165"/>
      <c r="X63" s="239" t="s">
        <v>408</v>
      </c>
      <c r="Y63" s="120"/>
      <c r="Z63" s="37"/>
      <c r="AA63" s="166">
        <v>55</v>
      </c>
      <c r="AB63" s="166">
        <v>43</v>
      </c>
      <c r="AC63" s="151" t="s">
        <v>437</v>
      </c>
    </row>
    <row r="64" spans="1:29" ht="12.75">
      <c r="A64" s="46" t="s">
        <v>428</v>
      </c>
      <c r="B64" s="444">
        <v>40580</v>
      </c>
      <c r="C64" s="416">
        <v>0.86</v>
      </c>
      <c r="D64" s="105">
        <v>0.82</v>
      </c>
      <c r="E64" s="97">
        <v>39</v>
      </c>
      <c r="F64" s="245">
        <v>800</v>
      </c>
      <c r="G64" s="254">
        <v>10</v>
      </c>
      <c r="H64" s="317">
        <v>600</v>
      </c>
      <c r="I64" s="265">
        <v>350</v>
      </c>
      <c r="J64" s="442">
        <v>0.86</v>
      </c>
      <c r="K64" s="234">
        <v>98</v>
      </c>
      <c r="L64" s="314">
        <v>2.59</v>
      </c>
      <c r="M64" s="32">
        <f t="shared" si="2"/>
        <v>843.52</v>
      </c>
      <c r="N64" s="32">
        <f t="shared" si="3"/>
        <v>884.1</v>
      </c>
      <c r="O64" s="159" t="s">
        <v>1038</v>
      </c>
      <c r="P64" s="240" t="s">
        <v>1039</v>
      </c>
      <c r="Q64" s="120"/>
      <c r="R64" s="160" t="s">
        <v>33</v>
      </c>
      <c r="S64" s="161" t="s">
        <v>33</v>
      </c>
      <c r="T64" s="162" t="s">
        <v>407</v>
      </c>
      <c r="U64" s="163" t="s">
        <v>33</v>
      </c>
      <c r="V64" s="164" t="s">
        <v>260</v>
      </c>
      <c r="W64" s="165"/>
      <c r="X64" s="239" t="s">
        <v>408</v>
      </c>
      <c r="Y64" s="120"/>
      <c r="Z64" s="37"/>
      <c r="AA64" s="166">
        <v>55</v>
      </c>
      <c r="AB64" s="166">
        <v>43</v>
      </c>
      <c r="AC64" s="151" t="s">
        <v>429</v>
      </c>
    </row>
    <row r="65" spans="1:29" ht="12.75">
      <c r="A65" s="46" t="s">
        <v>434</v>
      </c>
      <c r="B65" s="444">
        <v>40580</v>
      </c>
      <c r="C65" s="416">
        <v>0.86</v>
      </c>
      <c r="D65" s="105">
        <v>0.82</v>
      </c>
      <c r="E65" s="445">
        <v>43</v>
      </c>
      <c r="F65" s="245">
        <v>800</v>
      </c>
      <c r="G65" s="254">
        <v>10</v>
      </c>
      <c r="H65" s="317">
        <v>600</v>
      </c>
      <c r="I65" s="265">
        <v>350</v>
      </c>
      <c r="J65" s="442">
        <v>0.86</v>
      </c>
      <c r="K65" s="420">
        <v>78</v>
      </c>
      <c r="L65" s="314">
        <v>2.59</v>
      </c>
      <c r="M65" s="32">
        <f t="shared" si="2"/>
        <v>807.52</v>
      </c>
      <c r="N65" s="32">
        <f t="shared" si="3"/>
        <v>848.1</v>
      </c>
      <c r="O65" s="159" t="s">
        <v>1038</v>
      </c>
      <c r="P65" s="249" t="s">
        <v>1039</v>
      </c>
      <c r="Q65" s="120"/>
      <c r="R65" s="160" t="s">
        <v>33</v>
      </c>
      <c r="S65" s="161" t="s">
        <v>33</v>
      </c>
      <c r="T65" s="162" t="s">
        <v>407</v>
      </c>
      <c r="U65" s="163" t="s">
        <v>33</v>
      </c>
      <c r="V65" s="164" t="s">
        <v>260</v>
      </c>
      <c r="W65" s="165"/>
      <c r="X65" s="239" t="s">
        <v>408</v>
      </c>
      <c r="Y65" s="120"/>
      <c r="Z65" s="37"/>
      <c r="AA65" s="166">
        <v>55</v>
      </c>
      <c r="AB65" s="166">
        <v>43</v>
      </c>
      <c r="AC65" s="151" t="s">
        <v>435</v>
      </c>
    </row>
    <row r="66" spans="1:29" ht="12.75">
      <c r="A66" s="46" t="s">
        <v>742</v>
      </c>
      <c r="B66" s="307">
        <v>56890</v>
      </c>
      <c r="C66" s="446">
        <v>0.86</v>
      </c>
      <c r="D66" s="323">
        <v>0.69</v>
      </c>
      <c r="E66" s="113">
        <v>80</v>
      </c>
      <c r="F66" s="447">
        <v>450</v>
      </c>
      <c r="G66" s="131">
        <v>20</v>
      </c>
      <c r="H66" s="413">
        <v>900</v>
      </c>
      <c r="I66" s="321">
        <v>525</v>
      </c>
      <c r="J66" s="155">
        <v>0.76</v>
      </c>
      <c r="K66" s="379">
        <v>33</v>
      </c>
      <c r="L66" s="448">
        <v>4.5</v>
      </c>
      <c r="M66" s="32">
        <f t="shared" si="2"/>
        <v>872.61</v>
      </c>
      <c r="N66" s="32">
        <f t="shared" si="3"/>
        <v>929.5</v>
      </c>
      <c r="O66" s="236" t="s">
        <v>760</v>
      </c>
      <c r="P66" s="240" t="s">
        <v>102</v>
      </c>
      <c r="Q66" s="120"/>
      <c r="R66" s="160" t="s">
        <v>33</v>
      </c>
      <c r="S66" s="161" t="s">
        <v>33</v>
      </c>
      <c r="T66" s="162" t="s">
        <v>47</v>
      </c>
      <c r="U66" s="163" t="s">
        <v>33</v>
      </c>
      <c r="V66" s="164" t="s">
        <v>33</v>
      </c>
      <c r="W66" s="238" t="s">
        <v>103</v>
      </c>
      <c r="X66" s="239" t="s">
        <v>104</v>
      </c>
      <c r="Y66" s="120"/>
      <c r="Z66" s="120"/>
      <c r="AA66" s="292">
        <v>75</v>
      </c>
      <c r="AB66" s="175">
        <v>80</v>
      </c>
      <c r="AC66" s="151" t="s">
        <v>743</v>
      </c>
    </row>
    <row r="67" spans="1:29" ht="12.75">
      <c r="A67" s="46" t="s">
        <v>825</v>
      </c>
      <c r="B67" s="449">
        <v>19580</v>
      </c>
      <c r="C67" s="446">
        <v>0.86</v>
      </c>
      <c r="D67" s="64">
        <v>0.65</v>
      </c>
      <c r="E67" s="411">
        <v>40</v>
      </c>
      <c r="F67" s="450">
        <v>350</v>
      </c>
      <c r="G67" s="76">
        <v>10</v>
      </c>
      <c r="H67" s="413">
        <v>900</v>
      </c>
      <c r="I67" s="451">
        <v>588</v>
      </c>
      <c r="J67" s="452">
        <v>0.88</v>
      </c>
      <c r="K67" s="156">
        <v>26</v>
      </c>
      <c r="L67" s="279">
        <v>3.75</v>
      </c>
      <c r="M67" s="32">
        <f t="shared" si="2"/>
        <v>815.72</v>
      </c>
      <c r="N67" s="32">
        <f t="shared" si="3"/>
        <v>835.3</v>
      </c>
      <c r="O67" s="236" t="s">
        <v>760</v>
      </c>
      <c r="P67" s="249" t="s">
        <v>470</v>
      </c>
      <c r="Q67" s="119" t="s">
        <v>480</v>
      </c>
      <c r="R67" s="160" t="s">
        <v>33</v>
      </c>
      <c r="S67" s="161" t="s">
        <v>33</v>
      </c>
      <c r="T67" s="162" t="s">
        <v>520</v>
      </c>
      <c r="U67" s="163" t="s">
        <v>481</v>
      </c>
      <c r="V67" s="164" t="s">
        <v>33</v>
      </c>
      <c r="W67" s="238" t="s">
        <v>521</v>
      </c>
      <c r="X67" s="239" t="s">
        <v>473</v>
      </c>
      <c r="Y67" s="303" t="s">
        <v>750</v>
      </c>
      <c r="Z67" s="120"/>
      <c r="AA67" s="174">
        <v>80</v>
      </c>
      <c r="AB67" s="174">
        <v>74</v>
      </c>
      <c r="AC67" s="151" t="s">
        <v>826</v>
      </c>
    </row>
    <row r="68" spans="1:29" ht="12.75">
      <c r="A68" s="46" t="s">
        <v>831</v>
      </c>
      <c r="B68" s="453">
        <v>25580</v>
      </c>
      <c r="C68" s="446">
        <v>0.86</v>
      </c>
      <c r="D68" s="64">
        <v>0.65</v>
      </c>
      <c r="E68" s="411">
        <v>40</v>
      </c>
      <c r="F68" s="454">
        <v>600</v>
      </c>
      <c r="G68" s="131">
        <v>20</v>
      </c>
      <c r="H68" s="413">
        <v>900</v>
      </c>
      <c r="I68" s="414">
        <v>618</v>
      </c>
      <c r="J68" s="452">
        <v>0.88</v>
      </c>
      <c r="K68" s="71">
        <v>27</v>
      </c>
      <c r="L68" s="248">
        <v>3.7</v>
      </c>
      <c r="M68" s="32">
        <f t="shared" si="2"/>
        <v>890.22</v>
      </c>
      <c r="N68" s="32">
        <f t="shared" si="3"/>
        <v>915.8</v>
      </c>
      <c r="O68" s="236" t="s">
        <v>760</v>
      </c>
      <c r="P68" s="240" t="s">
        <v>470</v>
      </c>
      <c r="Q68" s="119" t="s">
        <v>480</v>
      </c>
      <c r="R68" s="160" t="s">
        <v>33</v>
      </c>
      <c r="S68" s="161" t="s">
        <v>33</v>
      </c>
      <c r="T68" s="162" t="s">
        <v>520</v>
      </c>
      <c r="U68" s="163" t="s">
        <v>481</v>
      </c>
      <c r="V68" s="164" t="s">
        <v>33</v>
      </c>
      <c r="W68" s="238" t="s">
        <v>521</v>
      </c>
      <c r="X68" s="239" t="s">
        <v>473</v>
      </c>
      <c r="Y68" s="303" t="s">
        <v>750</v>
      </c>
      <c r="Z68" s="120"/>
      <c r="AA68" s="174">
        <v>80</v>
      </c>
      <c r="AB68" s="174">
        <v>74</v>
      </c>
      <c r="AC68" s="151" t="s">
        <v>832</v>
      </c>
    </row>
    <row r="69" spans="1:29" ht="12.75">
      <c r="A69" s="46" t="s">
        <v>823</v>
      </c>
      <c r="B69" s="449">
        <v>19580</v>
      </c>
      <c r="C69" s="446">
        <v>0.86</v>
      </c>
      <c r="D69" s="64">
        <v>0.65</v>
      </c>
      <c r="E69" s="411">
        <v>40</v>
      </c>
      <c r="F69" s="438">
        <v>200</v>
      </c>
      <c r="G69" s="76">
        <v>10</v>
      </c>
      <c r="H69" s="413">
        <v>900</v>
      </c>
      <c r="I69" s="414">
        <v>618</v>
      </c>
      <c r="J69" s="452">
        <v>0.88</v>
      </c>
      <c r="K69" s="71">
        <v>28</v>
      </c>
      <c r="L69" s="279">
        <v>3.75</v>
      </c>
      <c r="M69" s="32">
        <f t="shared" si="2"/>
        <v>807.72</v>
      </c>
      <c r="N69" s="32">
        <f t="shared" si="3"/>
        <v>827.3</v>
      </c>
      <c r="O69" s="236" t="s">
        <v>760</v>
      </c>
      <c r="P69" s="249" t="s">
        <v>470</v>
      </c>
      <c r="Q69" s="119" t="s">
        <v>480</v>
      </c>
      <c r="R69" s="160" t="s">
        <v>33</v>
      </c>
      <c r="S69" s="161" t="s">
        <v>33</v>
      </c>
      <c r="T69" s="162" t="s">
        <v>520</v>
      </c>
      <c r="U69" s="163" t="s">
        <v>481</v>
      </c>
      <c r="V69" s="164" t="s">
        <v>33</v>
      </c>
      <c r="W69" s="238" t="s">
        <v>521</v>
      </c>
      <c r="X69" s="239" t="s">
        <v>473</v>
      </c>
      <c r="Y69" s="303" t="s">
        <v>750</v>
      </c>
      <c r="Z69" s="120"/>
      <c r="AA69" s="174">
        <v>80</v>
      </c>
      <c r="AB69" s="174">
        <v>74</v>
      </c>
      <c r="AC69" s="151" t="s">
        <v>824</v>
      </c>
    </row>
    <row r="70" spans="1:29" ht="12.75">
      <c r="A70" s="46" t="s">
        <v>829</v>
      </c>
      <c r="B70" s="449">
        <v>19580</v>
      </c>
      <c r="C70" s="446">
        <v>0.86</v>
      </c>
      <c r="D70" s="64">
        <v>0.65</v>
      </c>
      <c r="E70" s="411">
        <v>40</v>
      </c>
      <c r="F70" s="455">
        <v>270</v>
      </c>
      <c r="G70" s="131">
        <v>20</v>
      </c>
      <c r="H70" s="413">
        <v>900</v>
      </c>
      <c r="I70" s="414">
        <v>618</v>
      </c>
      <c r="J70" s="452">
        <v>0.88</v>
      </c>
      <c r="K70" s="71">
        <v>27</v>
      </c>
      <c r="L70" s="456">
        <v>3.6</v>
      </c>
      <c r="M70" s="32">
        <f t="shared" si="2"/>
        <v>864.22</v>
      </c>
      <c r="N70" s="32">
        <f t="shared" si="3"/>
        <v>883.8</v>
      </c>
      <c r="O70" s="236" t="s">
        <v>760</v>
      </c>
      <c r="P70" s="240" t="s">
        <v>470</v>
      </c>
      <c r="Q70" s="119" t="s">
        <v>480</v>
      </c>
      <c r="R70" s="160" t="s">
        <v>33</v>
      </c>
      <c r="S70" s="161" t="s">
        <v>33</v>
      </c>
      <c r="T70" s="162" t="s">
        <v>520</v>
      </c>
      <c r="U70" s="163" t="s">
        <v>481</v>
      </c>
      <c r="V70" s="164" t="s">
        <v>33</v>
      </c>
      <c r="W70" s="238" t="s">
        <v>521</v>
      </c>
      <c r="X70" s="239" t="s">
        <v>473</v>
      </c>
      <c r="Y70" s="303" t="s">
        <v>750</v>
      </c>
      <c r="Z70" s="120"/>
      <c r="AA70" s="174">
        <v>80</v>
      </c>
      <c r="AB70" s="174">
        <v>74</v>
      </c>
      <c r="AC70" s="151" t="s">
        <v>830</v>
      </c>
    </row>
    <row r="71" spans="1:29" ht="12.75">
      <c r="A71" s="46" t="s">
        <v>443</v>
      </c>
      <c r="B71" s="424">
        <v>56380</v>
      </c>
      <c r="C71" s="284">
        <v>0.86</v>
      </c>
      <c r="D71" s="105">
        <v>0.88</v>
      </c>
      <c r="E71" s="50">
        <v>71</v>
      </c>
      <c r="F71" s="356">
        <v>675</v>
      </c>
      <c r="G71" s="76">
        <v>30</v>
      </c>
      <c r="H71" s="68">
        <v>1000</v>
      </c>
      <c r="I71" s="457">
        <v>882</v>
      </c>
      <c r="J71" s="458">
        <v>0.86</v>
      </c>
      <c r="K71" s="423">
        <v>31</v>
      </c>
      <c r="L71" s="459">
        <v>3.8</v>
      </c>
      <c r="M71" s="32">
        <f t="shared" si="2"/>
        <v>968.32</v>
      </c>
      <c r="N71" s="32">
        <f t="shared" si="3"/>
        <v>1024.7</v>
      </c>
      <c r="O71" s="120" t="s">
        <v>405</v>
      </c>
      <c r="P71" s="249" t="s">
        <v>439</v>
      </c>
      <c r="Q71" s="120"/>
      <c r="R71" s="160" t="s">
        <v>33</v>
      </c>
      <c r="S71" s="161" t="s">
        <v>33</v>
      </c>
      <c r="T71" s="162" t="s">
        <v>407</v>
      </c>
      <c r="U71" s="163" t="s">
        <v>33</v>
      </c>
      <c r="V71" s="164" t="s">
        <v>33</v>
      </c>
      <c r="W71" s="238" t="s">
        <v>440</v>
      </c>
      <c r="X71" s="239" t="s">
        <v>441</v>
      </c>
      <c r="Y71" s="361"/>
      <c r="Z71" s="37"/>
      <c r="AA71" s="362">
        <v>62</v>
      </c>
      <c r="AB71" s="363">
        <v>70</v>
      </c>
      <c r="AC71" s="151" t="s">
        <v>444</v>
      </c>
    </row>
    <row r="72" spans="1:29" ht="12.75">
      <c r="A72" s="46" t="s">
        <v>438</v>
      </c>
      <c r="B72" s="460">
        <v>31300</v>
      </c>
      <c r="C72" s="284">
        <v>0.86</v>
      </c>
      <c r="D72" s="105">
        <v>0.88</v>
      </c>
      <c r="E72" s="50">
        <v>71</v>
      </c>
      <c r="F72" s="356">
        <v>675</v>
      </c>
      <c r="G72" s="254">
        <v>20</v>
      </c>
      <c r="H72" s="68">
        <v>1000</v>
      </c>
      <c r="I72" s="457">
        <v>882</v>
      </c>
      <c r="J72" s="458">
        <v>0.86</v>
      </c>
      <c r="K72" s="461">
        <v>28</v>
      </c>
      <c r="L72" s="462">
        <v>4.3</v>
      </c>
      <c r="M72" s="32">
        <f t="shared" si="2"/>
        <v>932.4</v>
      </c>
      <c r="N72" s="32">
        <f t="shared" si="3"/>
        <v>963.7</v>
      </c>
      <c r="O72" s="120" t="s">
        <v>405</v>
      </c>
      <c r="P72" s="240" t="s">
        <v>439</v>
      </c>
      <c r="Q72" s="120"/>
      <c r="R72" s="160" t="s">
        <v>33</v>
      </c>
      <c r="S72" s="161" t="s">
        <v>33</v>
      </c>
      <c r="T72" s="162" t="s">
        <v>407</v>
      </c>
      <c r="U72" s="163" t="s">
        <v>33</v>
      </c>
      <c r="V72" s="164" t="s">
        <v>33</v>
      </c>
      <c r="W72" s="238" t="s">
        <v>440</v>
      </c>
      <c r="X72" s="239" t="s">
        <v>441</v>
      </c>
      <c r="Y72" s="361"/>
      <c r="Z72" s="37"/>
      <c r="AA72" s="362">
        <v>62</v>
      </c>
      <c r="AB72" s="363">
        <v>70</v>
      </c>
      <c r="AC72" s="151" t="s">
        <v>442</v>
      </c>
    </row>
    <row r="73" spans="1:29" ht="12.75">
      <c r="A73" s="46" t="s">
        <v>445</v>
      </c>
      <c r="B73" s="460">
        <v>31300</v>
      </c>
      <c r="C73" s="284">
        <v>0.86</v>
      </c>
      <c r="D73" s="105">
        <v>0.88</v>
      </c>
      <c r="E73" s="355">
        <v>53</v>
      </c>
      <c r="F73" s="356">
        <v>675</v>
      </c>
      <c r="G73" s="254">
        <v>20</v>
      </c>
      <c r="H73" s="68">
        <v>1000</v>
      </c>
      <c r="I73" s="457">
        <v>882</v>
      </c>
      <c r="J73" s="458">
        <v>0.86</v>
      </c>
      <c r="K73" s="359">
        <v>37</v>
      </c>
      <c r="L73" s="463">
        <v>4.45</v>
      </c>
      <c r="M73" s="32">
        <f t="shared" si="2"/>
        <v>930.9</v>
      </c>
      <c r="N73" s="32">
        <f t="shared" si="3"/>
        <v>962.2</v>
      </c>
      <c r="O73" s="120" t="s">
        <v>405</v>
      </c>
      <c r="P73" s="249" t="s">
        <v>439</v>
      </c>
      <c r="Q73" s="120"/>
      <c r="R73" s="160" t="s">
        <v>33</v>
      </c>
      <c r="S73" s="161" t="s">
        <v>33</v>
      </c>
      <c r="T73" s="162" t="s">
        <v>407</v>
      </c>
      <c r="U73" s="163" t="s">
        <v>33</v>
      </c>
      <c r="V73" s="164" t="s">
        <v>33</v>
      </c>
      <c r="W73" s="238" t="s">
        <v>440</v>
      </c>
      <c r="X73" s="239" t="s">
        <v>441</v>
      </c>
      <c r="Y73" s="361"/>
      <c r="Z73" s="37"/>
      <c r="AA73" s="362">
        <v>62</v>
      </c>
      <c r="AB73" s="363">
        <v>70</v>
      </c>
      <c r="AC73" s="151" t="s">
        <v>446</v>
      </c>
    </row>
    <row r="74" spans="1:29" ht="12.75">
      <c r="A74" s="46" t="s">
        <v>484</v>
      </c>
      <c r="B74" s="294">
        <v>40000</v>
      </c>
      <c r="C74" s="284">
        <v>0.86</v>
      </c>
      <c r="D74" s="105">
        <v>0.88</v>
      </c>
      <c r="E74" s="355">
        <v>53</v>
      </c>
      <c r="F74" s="464">
        <v>725</v>
      </c>
      <c r="G74" s="254">
        <v>20</v>
      </c>
      <c r="H74" s="68">
        <v>1000</v>
      </c>
      <c r="I74" s="457">
        <v>888</v>
      </c>
      <c r="J74" s="395">
        <v>0.91</v>
      </c>
      <c r="K74" s="422">
        <v>36</v>
      </c>
      <c r="L74" s="61">
        <v>5.0999999999999996</v>
      </c>
      <c r="M74" s="32">
        <f t="shared" si="2"/>
        <v>924.3</v>
      </c>
      <c r="N74" s="32">
        <f t="shared" si="3"/>
        <v>964.3</v>
      </c>
      <c r="O74" s="120" t="s">
        <v>405</v>
      </c>
      <c r="P74" s="240" t="s">
        <v>439</v>
      </c>
      <c r="Q74" s="120"/>
      <c r="R74" s="160" t="s">
        <v>33</v>
      </c>
      <c r="S74" s="161" t="s">
        <v>33</v>
      </c>
      <c r="T74" s="162" t="s">
        <v>407</v>
      </c>
      <c r="U74" s="163" t="s">
        <v>33</v>
      </c>
      <c r="V74" s="164" t="s">
        <v>33</v>
      </c>
      <c r="W74" s="238" t="s">
        <v>440</v>
      </c>
      <c r="X74" s="239" t="s">
        <v>441</v>
      </c>
      <c r="Y74" s="361"/>
      <c r="Z74" s="37"/>
      <c r="AA74" s="362">
        <v>62</v>
      </c>
      <c r="AB74" s="363">
        <v>70</v>
      </c>
      <c r="AC74" s="151" t="s">
        <v>485</v>
      </c>
    </row>
    <row r="75" spans="1:29" ht="12.75">
      <c r="A75" s="27" t="s">
        <v>632</v>
      </c>
      <c r="B75" s="28">
        <v>50860</v>
      </c>
      <c r="C75" s="29">
        <v>0.86</v>
      </c>
      <c r="D75" s="29">
        <v>0.77</v>
      </c>
      <c r="E75" s="30">
        <v>35</v>
      </c>
      <c r="F75" s="30">
        <v>755</v>
      </c>
      <c r="G75" s="30">
        <v>30</v>
      </c>
      <c r="H75" s="30">
        <v>1000</v>
      </c>
      <c r="I75" s="30">
        <v>1020</v>
      </c>
      <c r="J75" s="29">
        <v>0.91</v>
      </c>
      <c r="K75" s="30">
        <v>55</v>
      </c>
      <c r="L75" s="31">
        <v>4.3</v>
      </c>
      <c r="M75" s="32">
        <f>(-B75*0.001)+(K75*2)+(-L75*10)+(C75*100)+(D75*100)+(E75)+(F75*0.1)+(G75*2)+(H75*0.1)+(I75*0.1)+(J75*100)+(Z75*2)+(AA75*2)</f>
        <v>746.64</v>
      </c>
      <c r="N75" s="32">
        <f>(K75*2)+(-L75*10)+(C75*100)+(D75*100)+(E75)+(F75*0.1)+(G75*2)+(H75*0.1)+(I75*0.1)+(J75*100)+(Z75*2)+(AA75*2)</f>
        <v>797.5</v>
      </c>
      <c r="O75" s="170" t="s">
        <v>405</v>
      </c>
      <c r="P75" s="465" t="s">
        <v>509</v>
      </c>
      <c r="Q75" s="34"/>
      <c r="R75" s="36" t="s">
        <v>52</v>
      </c>
      <c r="S75" s="36" t="s">
        <v>510</v>
      </c>
      <c r="T75" s="36" t="s">
        <v>33</v>
      </c>
      <c r="U75" s="36" t="s">
        <v>33</v>
      </c>
      <c r="V75" s="42" t="s">
        <v>511</v>
      </c>
      <c r="W75" s="42"/>
      <c r="X75" s="41" t="s">
        <v>512</v>
      </c>
      <c r="Y75" s="41"/>
      <c r="Z75" s="43"/>
      <c r="AA75" s="43">
        <v>52</v>
      </c>
      <c r="AB75" s="43">
        <v>46</v>
      </c>
      <c r="AC75" s="39" t="s">
        <v>633</v>
      </c>
    </row>
    <row r="76" spans="1:29" ht="12.75">
      <c r="A76" s="46" t="s">
        <v>608</v>
      </c>
      <c r="B76" s="435">
        <v>35690</v>
      </c>
      <c r="C76" s="284">
        <v>0.86</v>
      </c>
      <c r="D76" s="466">
        <v>0.71</v>
      </c>
      <c r="E76" s="113">
        <v>35</v>
      </c>
      <c r="F76" s="467">
        <v>670</v>
      </c>
      <c r="G76" s="76">
        <v>30</v>
      </c>
      <c r="H76" s="68">
        <v>1000</v>
      </c>
      <c r="I76" s="468">
        <v>1020</v>
      </c>
      <c r="J76" s="70">
        <v>0.92</v>
      </c>
      <c r="K76" s="469">
        <v>62</v>
      </c>
      <c r="L76" s="118">
        <v>3.09</v>
      </c>
      <c r="M76" s="32">
        <f t="shared" ref="M76:M81" si="4">(-B76*0.001)+(K76*2)+(-L76*10)+(C76*100)+(D76*100)+(E76)+(F76*0.1)+(G76*5)+(H76*0.1)+(I76*0.1)+(J76*100)+(AA76*2)+(AB76*2)</f>
        <v>956.41</v>
      </c>
      <c r="N76" s="32">
        <f t="shared" ref="N76:N81" si="5">(K76*2)+(-L76*10)+(C76*100)+(D76*100)+(E76)+(F76*0.1)+(G76*5)+(H76*0.1)+(I76*0.1)+(J76*100)+(AA76*2)+(AB76*2)</f>
        <v>992.1</v>
      </c>
      <c r="O76" s="159" t="s">
        <v>405</v>
      </c>
      <c r="P76" s="240" t="s">
        <v>509</v>
      </c>
      <c r="Q76" s="120"/>
      <c r="R76" s="160" t="s">
        <v>52</v>
      </c>
      <c r="S76" s="161" t="s">
        <v>510</v>
      </c>
      <c r="T76" s="162" t="s">
        <v>33</v>
      </c>
      <c r="U76" s="163" t="s">
        <v>33</v>
      </c>
      <c r="V76" s="164" t="s">
        <v>511</v>
      </c>
      <c r="W76" s="165"/>
      <c r="X76" s="239" t="s">
        <v>512</v>
      </c>
      <c r="Y76" s="120"/>
      <c r="Z76" s="37"/>
      <c r="AA76" s="174">
        <v>52</v>
      </c>
      <c r="AB76" s="470">
        <v>46</v>
      </c>
      <c r="AC76" s="151" t="s">
        <v>609</v>
      </c>
    </row>
    <row r="77" spans="1:29" ht="12.75">
      <c r="A77" s="46" t="s">
        <v>555</v>
      </c>
      <c r="B77" s="471">
        <v>27000</v>
      </c>
      <c r="C77" s="284">
        <v>0.86</v>
      </c>
      <c r="D77" s="472">
        <v>0.73</v>
      </c>
      <c r="E77" s="113">
        <v>35</v>
      </c>
      <c r="F77" s="81">
        <v>650</v>
      </c>
      <c r="G77" s="76">
        <v>30</v>
      </c>
      <c r="H77" s="68">
        <v>1000</v>
      </c>
      <c r="I77" s="468">
        <v>1020</v>
      </c>
      <c r="J77" s="70">
        <v>0.92</v>
      </c>
      <c r="K77" s="473">
        <v>79</v>
      </c>
      <c r="L77" s="440">
        <v>4.0599999999999996</v>
      </c>
      <c r="M77" s="32">
        <f t="shared" si="4"/>
        <v>989.4</v>
      </c>
      <c r="N77" s="32">
        <f t="shared" si="5"/>
        <v>1016.4</v>
      </c>
      <c r="O77" s="159" t="s">
        <v>405</v>
      </c>
      <c r="P77" s="249" t="s">
        <v>509</v>
      </c>
      <c r="Q77" s="120"/>
      <c r="R77" s="160" t="s">
        <v>52</v>
      </c>
      <c r="S77" s="161" t="s">
        <v>510</v>
      </c>
      <c r="T77" s="162" t="s">
        <v>33</v>
      </c>
      <c r="U77" s="163" t="s">
        <v>33</v>
      </c>
      <c r="V77" s="164" t="s">
        <v>511</v>
      </c>
      <c r="W77" s="165"/>
      <c r="X77" s="239" t="s">
        <v>512</v>
      </c>
      <c r="Y77" s="120"/>
      <c r="Z77" s="37"/>
      <c r="AA77" s="174">
        <v>52</v>
      </c>
      <c r="AB77" s="470">
        <v>46</v>
      </c>
      <c r="AC77" s="151" t="s">
        <v>556</v>
      </c>
    </row>
    <row r="78" spans="1:29" ht="12.75">
      <c r="A78" s="46" t="s">
        <v>580</v>
      </c>
      <c r="B78" s="435">
        <v>35680</v>
      </c>
      <c r="C78" s="284">
        <v>0.86</v>
      </c>
      <c r="D78" s="397">
        <v>0.79</v>
      </c>
      <c r="E78" s="113">
        <v>35</v>
      </c>
      <c r="F78" s="474">
        <v>700</v>
      </c>
      <c r="G78" s="76">
        <v>30</v>
      </c>
      <c r="H78" s="68">
        <v>1000</v>
      </c>
      <c r="I78" s="378">
        <v>1042</v>
      </c>
      <c r="J78" s="70">
        <v>0.92</v>
      </c>
      <c r="K78" s="379">
        <v>61</v>
      </c>
      <c r="L78" s="475">
        <v>3.9</v>
      </c>
      <c r="M78" s="32">
        <f t="shared" si="4"/>
        <v>973.52</v>
      </c>
      <c r="N78" s="32">
        <f t="shared" si="5"/>
        <v>1009.2</v>
      </c>
      <c r="O78" s="159" t="s">
        <v>405</v>
      </c>
      <c r="P78" s="240" t="s">
        <v>509</v>
      </c>
      <c r="Q78" s="380" t="s">
        <v>534</v>
      </c>
      <c r="R78" s="160" t="s">
        <v>52</v>
      </c>
      <c r="S78" s="161" t="s">
        <v>535</v>
      </c>
      <c r="T78" s="162" t="s">
        <v>33</v>
      </c>
      <c r="U78" s="163" t="s">
        <v>33</v>
      </c>
      <c r="V78" s="164" t="s">
        <v>1037</v>
      </c>
      <c r="W78" s="165"/>
      <c r="X78" s="239" t="s">
        <v>512</v>
      </c>
      <c r="Y78" s="303" t="s">
        <v>537</v>
      </c>
      <c r="Z78" s="37"/>
      <c r="AA78" s="174">
        <v>52</v>
      </c>
      <c r="AB78" s="174">
        <v>53</v>
      </c>
      <c r="AC78" s="151" t="s">
        <v>581</v>
      </c>
    </row>
    <row r="79" spans="1:29" ht="12.75">
      <c r="A79" s="46" t="s">
        <v>549</v>
      </c>
      <c r="B79" s="47">
        <v>53650</v>
      </c>
      <c r="C79" s="284">
        <v>0.86</v>
      </c>
      <c r="D79" s="476">
        <v>0.8</v>
      </c>
      <c r="E79" s="113">
        <v>35</v>
      </c>
      <c r="F79" s="477">
        <v>860</v>
      </c>
      <c r="G79" s="76">
        <v>30</v>
      </c>
      <c r="H79" s="68">
        <v>1000</v>
      </c>
      <c r="I79" s="478">
        <v>1132</v>
      </c>
      <c r="J79" s="431">
        <v>0.93</v>
      </c>
      <c r="K79" s="479">
        <v>88</v>
      </c>
      <c r="L79" s="84">
        <v>4</v>
      </c>
      <c r="M79" s="32">
        <f t="shared" si="4"/>
        <v>1021.5500000000001</v>
      </c>
      <c r="N79" s="32">
        <f t="shared" si="5"/>
        <v>1075.2</v>
      </c>
      <c r="O79" s="120" t="s">
        <v>405</v>
      </c>
      <c r="P79" s="249" t="s">
        <v>509</v>
      </c>
      <c r="Q79" s="120"/>
      <c r="R79" s="160" t="s">
        <v>52</v>
      </c>
      <c r="S79" s="161" t="s">
        <v>510</v>
      </c>
      <c r="T79" s="162" t="s">
        <v>33</v>
      </c>
      <c r="U79" s="163" t="s">
        <v>33</v>
      </c>
      <c r="V79" s="164" t="s">
        <v>511</v>
      </c>
      <c r="W79" s="165"/>
      <c r="X79" s="381" t="s">
        <v>512</v>
      </c>
      <c r="Y79" s="361"/>
      <c r="Z79" s="37"/>
      <c r="AA79" s="174">
        <v>52</v>
      </c>
      <c r="AB79" s="470">
        <v>46</v>
      </c>
      <c r="AC79" s="151" t="s">
        <v>550</v>
      </c>
    </row>
    <row r="80" spans="1:29" ht="12.75">
      <c r="A80" s="46" t="s">
        <v>650</v>
      </c>
      <c r="B80" s="480">
        <v>73600</v>
      </c>
      <c r="C80" s="129">
        <v>0.85</v>
      </c>
      <c r="D80" s="105">
        <v>0.88</v>
      </c>
      <c r="E80" s="113">
        <v>35</v>
      </c>
      <c r="F80" s="481">
        <v>780</v>
      </c>
      <c r="G80" s="76">
        <v>30</v>
      </c>
      <c r="H80" s="68">
        <v>1000</v>
      </c>
      <c r="I80" s="482">
        <v>1008</v>
      </c>
      <c r="J80" s="395">
        <v>0.91</v>
      </c>
      <c r="K80" s="483">
        <v>56</v>
      </c>
      <c r="L80" s="484">
        <v>4.5</v>
      </c>
      <c r="M80" s="32">
        <f t="shared" si="4"/>
        <v>917.2</v>
      </c>
      <c r="N80" s="32">
        <f t="shared" si="5"/>
        <v>990.8</v>
      </c>
      <c r="O80" s="159" t="s">
        <v>405</v>
      </c>
      <c r="P80" s="240" t="s">
        <v>509</v>
      </c>
      <c r="Q80" s="120"/>
      <c r="R80" s="160" t="s">
        <v>52</v>
      </c>
      <c r="S80" s="161" t="s">
        <v>510</v>
      </c>
      <c r="T80" s="162" t="s">
        <v>33</v>
      </c>
      <c r="U80" s="163" t="s">
        <v>33</v>
      </c>
      <c r="V80" s="164" t="s">
        <v>511</v>
      </c>
      <c r="W80" s="165"/>
      <c r="X80" s="239" t="s">
        <v>512</v>
      </c>
      <c r="Y80" s="120"/>
      <c r="Z80" s="37"/>
      <c r="AA80" s="174">
        <v>52</v>
      </c>
      <c r="AB80" s="470">
        <v>46</v>
      </c>
      <c r="AC80" s="151" t="s">
        <v>651</v>
      </c>
    </row>
    <row r="81" spans="1:29" ht="12.75">
      <c r="A81" s="46" t="s">
        <v>642</v>
      </c>
      <c r="B81" s="426">
        <v>43600</v>
      </c>
      <c r="C81" s="129">
        <v>0.85</v>
      </c>
      <c r="D81" s="105">
        <v>0.88</v>
      </c>
      <c r="E81" s="485">
        <v>34</v>
      </c>
      <c r="F81" s="486">
        <v>880</v>
      </c>
      <c r="G81" s="76">
        <v>30</v>
      </c>
      <c r="H81" s="68">
        <v>1000</v>
      </c>
      <c r="I81" s="482">
        <v>1008</v>
      </c>
      <c r="J81" s="395">
        <v>0.91</v>
      </c>
      <c r="K81" s="483">
        <v>56</v>
      </c>
      <c r="L81" s="487">
        <v>3.2</v>
      </c>
      <c r="M81" s="32">
        <f t="shared" si="4"/>
        <v>969.2</v>
      </c>
      <c r="N81" s="32">
        <f t="shared" si="5"/>
        <v>1012.8</v>
      </c>
      <c r="O81" s="120" t="s">
        <v>405</v>
      </c>
      <c r="P81" s="249" t="s">
        <v>509</v>
      </c>
      <c r="Q81" s="120"/>
      <c r="R81" s="160" t="s">
        <v>52</v>
      </c>
      <c r="S81" s="161" t="s">
        <v>510</v>
      </c>
      <c r="T81" s="162" t="s">
        <v>33</v>
      </c>
      <c r="U81" s="163" t="s">
        <v>33</v>
      </c>
      <c r="V81" s="164" t="s">
        <v>511</v>
      </c>
      <c r="W81" s="165"/>
      <c r="X81" s="381" t="s">
        <v>512</v>
      </c>
      <c r="Y81" s="361"/>
      <c r="Z81" s="37"/>
      <c r="AA81" s="174">
        <v>52</v>
      </c>
      <c r="AB81" s="470">
        <v>46</v>
      </c>
      <c r="AC81" s="151" t="s">
        <v>643</v>
      </c>
    </row>
    <row r="82" spans="1:29" ht="12.75">
      <c r="A82" s="27" t="s">
        <v>634</v>
      </c>
      <c r="B82" s="28">
        <v>51980</v>
      </c>
      <c r="C82" s="29">
        <v>0.85</v>
      </c>
      <c r="D82" s="29">
        <v>0.77</v>
      </c>
      <c r="E82" s="30">
        <v>35</v>
      </c>
      <c r="F82" s="30">
        <v>800</v>
      </c>
      <c r="G82" s="30">
        <v>30</v>
      </c>
      <c r="H82" s="30">
        <v>1000</v>
      </c>
      <c r="I82" s="30">
        <v>1020</v>
      </c>
      <c r="J82" s="29">
        <v>0.93</v>
      </c>
      <c r="K82" s="30">
        <v>67</v>
      </c>
      <c r="L82" s="31">
        <v>3.38</v>
      </c>
      <c r="M82" s="32">
        <f t="shared" ref="M82:M83" si="6">(-B82*0.001)+(K82*2)+(-L82*10)+(C82*100)+(D82*100)+(E82)+(F82*0.1)+(G82*2)+(H82*0.1)+(I82*0.1)+(J82*100)+(Z82*2)+(AA82*2)</f>
        <v>784.22</v>
      </c>
      <c r="N82" s="32">
        <f t="shared" ref="N82:N83" si="7">(K82*2)+(-L82*10)+(C82*100)+(D82*100)+(E82)+(F82*0.1)+(G82*2)+(H82*0.1)+(I82*0.1)+(J82*100)+(Z82*2)+(AA82*2)</f>
        <v>836.2</v>
      </c>
      <c r="O82" s="170" t="s">
        <v>405</v>
      </c>
      <c r="P82" s="240" t="s">
        <v>509</v>
      </c>
      <c r="Q82" s="34"/>
      <c r="R82" s="36" t="s">
        <v>52</v>
      </c>
      <c r="S82" s="36" t="s">
        <v>510</v>
      </c>
      <c r="T82" s="36" t="s">
        <v>33</v>
      </c>
      <c r="U82" s="36" t="s">
        <v>33</v>
      </c>
      <c r="V82" s="37" t="s">
        <v>511</v>
      </c>
      <c r="W82" s="37"/>
      <c r="X82" s="41" t="s">
        <v>512</v>
      </c>
      <c r="Y82" s="41"/>
      <c r="Z82" s="43"/>
      <c r="AA82" s="43">
        <v>52</v>
      </c>
      <c r="AB82" s="43">
        <v>46</v>
      </c>
      <c r="AC82" s="39" t="s">
        <v>635</v>
      </c>
    </row>
    <row r="83" spans="1:29" ht="12.75">
      <c r="A83" s="27" t="s">
        <v>628</v>
      </c>
      <c r="B83" s="28">
        <v>45860</v>
      </c>
      <c r="C83" s="29">
        <v>0.85</v>
      </c>
      <c r="D83" s="29">
        <v>0.75</v>
      </c>
      <c r="E83" s="30">
        <v>35</v>
      </c>
      <c r="F83" s="30">
        <v>750</v>
      </c>
      <c r="G83" s="30">
        <v>30</v>
      </c>
      <c r="H83" s="30">
        <v>1000</v>
      </c>
      <c r="I83" s="30">
        <v>1020</v>
      </c>
      <c r="J83" s="29">
        <v>0.91</v>
      </c>
      <c r="K83" s="30">
        <v>65</v>
      </c>
      <c r="L83" s="31">
        <v>4.2</v>
      </c>
      <c r="M83" s="32">
        <f t="shared" si="6"/>
        <v>769.14</v>
      </c>
      <c r="N83" s="32">
        <f t="shared" si="7"/>
        <v>815</v>
      </c>
      <c r="O83" s="170" t="s">
        <v>405</v>
      </c>
      <c r="P83" s="465" t="s">
        <v>509</v>
      </c>
      <c r="Q83" s="35"/>
      <c r="R83" s="36" t="s">
        <v>52</v>
      </c>
      <c r="S83" s="36" t="s">
        <v>510</v>
      </c>
      <c r="T83" s="36" t="s">
        <v>33</v>
      </c>
      <c r="U83" s="36" t="s">
        <v>33</v>
      </c>
      <c r="V83" s="37" t="s">
        <v>511</v>
      </c>
      <c r="W83" s="37"/>
      <c r="X83" s="41" t="s">
        <v>512</v>
      </c>
      <c r="Y83" s="36"/>
      <c r="Z83" s="38"/>
      <c r="AA83" s="38">
        <v>52</v>
      </c>
      <c r="AB83" s="38">
        <v>46</v>
      </c>
      <c r="AC83" s="39" t="s">
        <v>629</v>
      </c>
    </row>
    <row r="84" spans="1:29" ht="12.75">
      <c r="A84" s="46" t="s">
        <v>551</v>
      </c>
      <c r="B84" s="488">
        <v>49350</v>
      </c>
      <c r="C84" s="129">
        <v>0.85</v>
      </c>
      <c r="D84" s="476">
        <v>0.8</v>
      </c>
      <c r="E84" s="113">
        <v>35</v>
      </c>
      <c r="F84" s="489">
        <v>875</v>
      </c>
      <c r="G84" s="76">
        <v>30</v>
      </c>
      <c r="H84" s="68">
        <v>1000</v>
      </c>
      <c r="I84" s="490">
        <v>1031</v>
      </c>
      <c r="J84" s="491">
        <v>0.94</v>
      </c>
      <c r="K84" s="492">
        <v>80</v>
      </c>
      <c r="L84" s="475">
        <v>3.9</v>
      </c>
      <c r="M84" s="32">
        <f t="shared" ref="M84:M110" si="8">(-B84*0.001)+(K84*2)+(-L84*10)+(C84*100)+(D84*100)+(E84)+(F84*0.1)+(G84*5)+(H84*0.1)+(I84*0.1)+(J84*100)+(AA84*2)+(AB84*2)</f>
        <v>1002.25</v>
      </c>
      <c r="N84" s="32">
        <f t="shared" ref="N84:N110" si="9">(K84*2)+(-L84*10)+(C84*100)+(D84*100)+(E84)+(F84*0.1)+(G84*5)+(H84*0.1)+(I84*0.1)+(J84*100)+(AA84*2)+(AB84*2)</f>
        <v>1051.5999999999999</v>
      </c>
      <c r="O84" s="120" t="s">
        <v>405</v>
      </c>
      <c r="P84" s="240" t="s">
        <v>509</v>
      </c>
      <c r="Q84" s="120"/>
      <c r="R84" s="160" t="s">
        <v>52</v>
      </c>
      <c r="S84" s="161" t="s">
        <v>510</v>
      </c>
      <c r="T84" s="162" t="s">
        <v>33</v>
      </c>
      <c r="U84" s="163" t="s">
        <v>33</v>
      </c>
      <c r="V84" s="164" t="s">
        <v>511</v>
      </c>
      <c r="W84" s="165"/>
      <c r="X84" s="381" t="s">
        <v>512</v>
      </c>
      <c r="Y84" s="361"/>
      <c r="Z84" s="37"/>
      <c r="AA84" s="174">
        <v>52</v>
      </c>
      <c r="AB84" s="470">
        <v>46</v>
      </c>
      <c r="AC84" s="151" t="s">
        <v>552</v>
      </c>
    </row>
    <row r="85" spans="1:29" ht="12.75">
      <c r="A85" s="46" t="s">
        <v>648</v>
      </c>
      <c r="B85" s="47">
        <v>53600</v>
      </c>
      <c r="C85" s="129">
        <v>0.85</v>
      </c>
      <c r="D85" s="105">
        <v>0.88</v>
      </c>
      <c r="E85" s="113">
        <v>35</v>
      </c>
      <c r="F85" s="245">
        <v>680</v>
      </c>
      <c r="G85" s="76">
        <v>30</v>
      </c>
      <c r="H85" s="68">
        <v>1000</v>
      </c>
      <c r="I85" s="378">
        <v>1042</v>
      </c>
      <c r="J85" s="395">
        <v>0.91</v>
      </c>
      <c r="K85" s="493">
        <v>52</v>
      </c>
      <c r="L85" s="475">
        <v>3.9</v>
      </c>
      <c r="M85" s="32">
        <f t="shared" si="8"/>
        <v>928.6</v>
      </c>
      <c r="N85" s="32">
        <f t="shared" si="9"/>
        <v>982.2</v>
      </c>
      <c r="O85" s="159" t="s">
        <v>405</v>
      </c>
      <c r="P85" s="249" t="s">
        <v>509</v>
      </c>
      <c r="Q85" s="120"/>
      <c r="R85" s="160" t="s">
        <v>52</v>
      </c>
      <c r="S85" s="161" t="s">
        <v>510</v>
      </c>
      <c r="T85" s="162" t="s">
        <v>33</v>
      </c>
      <c r="U85" s="163" t="s">
        <v>33</v>
      </c>
      <c r="V85" s="164" t="s">
        <v>511</v>
      </c>
      <c r="W85" s="165"/>
      <c r="X85" s="239" t="s">
        <v>512</v>
      </c>
      <c r="Y85" s="120"/>
      <c r="Z85" s="37"/>
      <c r="AA85" s="174">
        <v>52</v>
      </c>
      <c r="AB85" s="470">
        <v>46</v>
      </c>
      <c r="AC85" s="151" t="s">
        <v>649</v>
      </c>
    </row>
    <row r="86" spans="1:29" ht="12.75">
      <c r="A86" s="46" t="s">
        <v>578</v>
      </c>
      <c r="B86" s="494">
        <v>33860</v>
      </c>
      <c r="C86" s="129">
        <v>0.85</v>
      </c>
      <c r="D86" s="397">
        <v>0.79</v>
      </c>
      <c r="E86" s="113">
        <v>35</v>
      </c>
      <c r="F86" s="245">
        <v>680</v>
      </c>
      <c r="G86" s="76">
        <v>30</v>
      </c>
      <c r="H86" s="68">
        <v>1000</v>
      </c>
      <c r="I86" s="378">
        <v>1042</v>
      </c>
      <c r="J86" s="70">
        <v>0.92</v>
      </c>
      <c r="K86" s="379">
        <v>61</v>
      </c>
      <c r="L86" s="80">
        <v>3.88</v>
      </c>
      <c r="M86" s="32">
        <f t="shared" si="8"/>
        <v>972.54000000000008</v>
      </c>
      <c r="N86" s="32">
        <f t="shared" si="9"/>
        <v>1006.4000000000001</v>
      </c>
      <c r="O86" s="159" t="s">
        <v>405</v>
      </c>
      <c r="P86" s="240" t="s">
        <v>509</v>
      </c>
      <c r="Q86" s="380" t="s">
        <v>534</v>
      </c>
      <c r="R86" s="160" t="s">
        <v>52</v>
      </c>
      <c r="S86" s="161" t="s">
        <v>535</v>
      </c>
      <c r="T86" s="162" t="s">
        <v>33</v>
      </c>
      <c r="U86" s="163" t="s">
        <v>33</v>
      </c>
      <c r="V86" s="164" t="s">
        <v>1037</v>
      </c>
      <c r="W86" s="165"/>
      <c r="X86" s="239" t="s">
        <v>512</v>
      </c>
      <c r="Y86" s="303" t="s">
        <v>537</v>
      </c>
      <c r="Z86" s="37"/>
      <c r="AA86" s="174">
        <v>52</v>
      </c>
      <c r="AB86" s="174">
        <v>53</v>
      </c>
      <c r="AC86" s="151" t="s">
        <v>579</v>
      </c>
    </row>
    <row r="87" spans="1:29" ht="12.75">
      <c r="A87" s="46" t="s">
        <v>640</v>
      </c>
      <c r="B87" s="495">
        <v>33600</v>
      </c>
      <c r="C87" s="129">
        <v>0.85</v>
      </c>
      <c r="D87" s="105">
        <v>0.88</v>
      </c>
      <c r="E87" s="113">
        <v>35</v>
      </c>
      <c r="F87" s="245">
        <v>680</v>
      </c>
      <c r="G87" s="76">
        <v>30</v>
      </c>
      <c r="H87" s="68">
        <v>1000</v>
      </c>
      <c r="I87" s="378">
        <v>1042</v>
      </c>
      <c r="J87" s="395">
        <v>0.91</v>
      </c>
      <c r="K87" s="493">
        <v>52</v>
      </c>
      <c r="L87" s="330">
        <v>3.6</v>
      </c>
      <c r="M87" s="32">
        <f t="shared" si="8"/>
        <v>951.6</v>
      </c>
      <c r="N87" s="32">
        <f t="shared" si="9"/>
        <v>985.2</v>
      </c>
      <c r="O87" s="159" t="s">
        <v>405</v>
      </c>
      <c r="P87" s="249" t="s">
        <v>509</v>
      </c>
      <c r="Q87" s="120"/>
      <c r="R87" s="160" t="s">
        <v>52</v>
      </c>
      <c r="S87" s="161" t="s">
        <v>510</v>
      </c>
      <c r="T87" s="162" t="s">
        <v>33</v>
      </c>
      <c r="U87" s="163" t="s">
        <v>33</v>
      </c>
      <c r="V87" s="164" t="s">
        <v>511</v>
      </c>
      <c r="W87" s="165"/>
      <c r="X87" s="239" t="s">
        <v>512</v>
      </c>
      <c r="Y87" s="120"/>
      <c r="Z87" s="37"/>
      <c r="AA87" s="174">
        <v>52</v>
      </c>
      <c r="AB87" s="470">
        <v>46</v>
      </c>
      <c r="AC87" s="151" t="s">
        <v>641</v>
      </c>
    </row>
    <row r="88" spans="1:29" ht="12.75">
      <c r="A88" s="46" t="s">
        <v>598</v>
      </c>
      <c r="B88" s="496">
        <v>78330</v>
      </c>
      <c r="C88" s="129">
        <v>0.85</v>
      </c>
      <c r="D88" s="397">
        <v>0.79</v>
      </c>
      <c r="E88" s="113">
        <v>35</v>
      </c>
      <c r="F88" s="245">
        <v>680</v>
      </c>
      <c r="G88" s="76">
        <v>30</v>
      </c>
      <c r="H88" s="68">
        <v>1000</v>
      </c>
      <c r="I88" s="497">
        <v>1087</v>
      </c>
      <c r="J88" s="70">
        <v>0.92</v>
      </c>
      <c r="K88" s="379">
        <v>61</v>
      </c>
      <c r="L88" s="459">
        <v>3.8</v>
      </c>
      <c r="M88" s="32">
        <f t="shared" si="8"/>
        <v>919.37000000000012</v>
      </c>
      <c r="N88" s="32">
        <f t="shared" si="9"/>
        <v>997.7</v>
      </c>
      <c r="O88" s="159" t="s">
        <v>405</v>
      </c>
      <c r="P88" s="240" t="s">
        <v>509</v>
      </c>
      <c r="Q88" s="120"/>
      <c r="R88" s="160" t="s">
        <v>52</v>
      </c>
      <c r="S88" s="161" t="s">
        <v>510</v>
      </c>
      <c r="T88" s="162" t="s">
        <v>33</v>
      </c>
      <c r="U88" s="163" t="s">
        <v>33</v>
      </c>
      <c r="V88" s="164" t="s">
        <v>511</v>
      </c>
      <c r="W88" s="165"/>
      <c r="X88" s="239" t="s">
        <v>512</v>
      </c>
      <c r="Y88" s="120"/>
      <c r="Z88" s="37"/>
      <c r="AA88" s="174">
        <v>52</v>
      </c>
      <c r="AB88" s="470">
        <v>46</v>
      </c>
      <c r="AC88" s="151" t="s">
        <v>599</v>
      </c>
    </row>
    <row r="89" spans="1:29" ht="12.75">
      <c r="A89" s="46" t="s">
        <v>596</v>
      </c>
      <c r="B89" s="47">
        <v>53860</v>
      </c>
      <c r="C89" s="129">
        <v>0.85</v>
      </c>
      <c r="D89" s="397">
        <v>0.79</v>
      </c>
      <c r="E89" s="113">
        <v>35</v>
      </c>
      <c r="F89" s="245">
        <v>680</v>
      </c>
      <c r="G89" s="76">
        <v>30</v>
      </c>
      <c r="H89" s="68">
        <v>1000</v>
      </c>
      <c r="I89" s="497">
        <v>1087</v>
      </c>
      <c r="J89" s="70">
        <v>0.92</v>
      </c>
      <c r="K89" s="498">
        <v>45</v>
      </c>
      <c r="L89" s="138">
        <v>3.5</v>
      </c>
      <c r="M89" s="32">
        <f t="shared" si="8"/>
        <v>914.84</v>
      </c>
      <c r="N89" s="32">
        <f t="shared" si="9"/>
        <v>968.7</v>
      </c>
      <c r="O89" s="159" t="s">
        <v>405</v>
      </c>
      <c r="P89" s="249" t="s">
        <v>509</v>
      </c>
      <c r="Q89" s="120"/>
      <c r="R89" s="160" t="s">
        <v>52</v>
      </c>
      <c r="S89" s="161" t="s">
        <v>510</v>
      </c>
      <c r="T89" s="162" t="s">
        <v>33</v>
      </c>
      <c r="U89" s="163" t="s">
        <v>33</v>
      </c>
      <c r="V89" s="164" t="s">
        <v>511</v>
      </c>
      <c r="W89" s="165"/>
      <c r="X89" s="239" t="s">
        <v>512</v>
      </c>
      <c r="Y89" s="120"/>
      <c r="Z89" s="37"/>
      <c r="AA89" s="174">
        <v>52</v>
      </c>
      <c r="AB89" s="470">
        <v>46</v>
      </c>
      <c r="AC89" s="151" t="s">
        <v>597</v>
      </c>
    </row>
    <row r="90" spans="1:29" ht="12.75">
      <c r="A90" s="46" t="s">
        <v>586</v>
      </c>
      <c r="B90" s="494">
        <v>33860</v>
      </c>
      <c r="C90" s="129">
        <v>0.85</v>
      </c>
      <c r="D90" s="397">
        <v>0.79</v>
      </c>
      <c r="E90" s="113">
        <v>35</v>
      </c>
      <c r="F90" s="245">
        <v>680</v>
      </c>
      <c r="G90" s="76">
        <v>30</v>
      </c>
      <c r="H90" s="68">
        <v>1000</v>
      </c>
      <c r="I90" s="497">
        <v>1087</v>
      </c>
      <c r="J90" s="70">
        <v>0.92</v>
      </c>
      <c r="K90" s="499">
        <v>43</v>
      </c>
      <c r="L90" s="138">
        <v>3.5</v>
      </c>
      <c r="M90" s="32">
        <f t="shared" si="8"/>
        <v>930.84</v>
      </c>
      <c r="N90" s="32">
        <f t="shared" si="9"/>
        <v>964.7</v>
      </c>
      <c r="O90" s="159" t="s">
        <v>405</v>
      </c>
      <c r="P90" s="240" t="s">
        <v>509</v>
      </c>
      <c r="Q90" s="120"/>
      <c r="R90" s="160" t="s">
        <v>52</v>
      </c>
      <c r="S90" s="161" t="s">
        <v>510</v>
      </c>
      <c r="T90" s="162" t="s">
        <v>33</v>
      </c>
      <c r="U90" s="163" t="s">
        <v>33</v>
      </c>
      <c r="V90" s="164" t="s">
        <v>511</v>
      </c>
      <c r="W90" s="165"/>
      <c r="X90" s="239" t="s">
        <v>512</v>
      </c>
      <c r="Y90" s="120"/>
      <c r="Z90" s="37"/>
      <c r="AA90" s="174">
        <v>52</v>
      </c>
      <c r="AB90" s="470">
        <v>46</v>
      </c>
      <c r="AC90" s="151" t="s">
        <v>587</v>
      </c>
    </row>
    <row r="91" spans="1:29" ht="12.75">
      <c r="A91" s="46" t="s">
        <v>833</v>
      </c>
      <c r="B91" s="322">
        <v>50780</v>
      </c>
      <c r="C91" s="153">
        <v>0.84</v>
      </c>
      <c r="D91" s="500">
        <v>0.71</v>
      </c>
      <c r="E91" s="244">
        <v>71</v>
      </c>
      <c r="F91" s="130">
        <v>700</v>
      </c>
      <c r="G91" s="131">
        <v>20</v>
      </c>
      <c r="H91" s="232">
        <v>1000</v>
      </c>
      <c r="I91" s="265">
        <v>882</v>
      </c>
      <c r="J91" s="501">
        <v>0.78</v>
      </c>
      <c r="K91" s="502">
        <v>66</v>
      </c>
      <c r="L91" s="138">
        <v>4.3099999999999996</v>
      </c>
      <c r="M91" s="32">
        <f t="shared" si="8"/>
        <v>964.32</v>
      </c>
      <c r="N91" s="32">
        <f t="shared" si="9"/>
        <v>1015.1</v>
      </c>
      <c r="O91" s="236" t="s">
        <v>760</v>
      </c>
      <c r="P91" s="249" t="s">
        <v>439</v>
      </c>
      <c r="Q91" s="120"/>
      <c r="R91" s="160" t="s">
        <v>33</v>
      </c>
      <c r="S91" s="161" t="s">
        <v>33</v>
      </c>
      <c r="T91" s="162" t="s">
        <v>407</v>
      </c>
      <c r="U91" s="163" t="s">
        <v>33</v>
      </c>
      <c r="V91" s="164" t="s">
        <v>33</v>
      </c>
      <c r="W91" s="238" t="s">
        <v>440</v>
      </c>
      <c r="X91" s="239" t="s">
        <v>441</v>
      </c>
      <c r="Y91" s="120"/>
      <c r="Z91" s="120"/>
      <c r="AA91" s="250">
        <v>62</v>
      </c>
      <c r="AB91" s="251">
        <v>70</v>
      </c>
      <c r="AC91" s="151" t="s">
        <v>834</v>
      </c>
    </row>
    <row r="92" spans="1:29" ht="12.75">
      <c r="A92" s="46" t="s">
        <v>547</v>
      </c>
      <c r="B92" s="307">
        <v>45880</v>
      </c>
      <c r="C92" s="503">
        <v>0.84</v>
      </c>
      <c r="D92" s="476">
        <v>0.8</v>
      </c>
      <c r="E92" s="113">
        <v>35</v>
      </c>
      <c r="F92" s="504">
        <v>850</v>
      </c>
      <c r="G92" s="76">
        <v>30</v>
      </c>
      <c r="H92" s="68">
        <v>1000</v>
      </c>
      <c r="I92" s="490">
        <v>1031</v>
      </c>
      <c r="J92" s="70">
        <v>0.92</v>
      </c>
      <c r="K92" s="492">
        <v>80</v>
      </c>
      <c r="L92" s="459">
        <v>3.8</v>
      </c>
      <c r="M92" s="32">
        <f t="shared" si="8"/>
        <v>1001.22</v>
      </c>
      <c r="N92" s="32">
        <f t="shared" si="9"/>
        <v>1047.0999999999999</v>
      </c>
      <c r="O92" s="120" t="s">
        <v>405</v>
      </c>
      <c r="P92" s="240" t="s">
        <v>509</v>
      </c>
      <c r="Q92" s="120"/>
      <c r="R92" s="160" t="s">
        <v>52</v>
      </c>
      <c r="S92" s="161" t="s">
        <v>510</v>
      </c>
      <c r="T92" s="162" t="s">
        <v>33</v>
      </c>
      <c r="U92" s="163" t="s">
        <v>33</v>
      </c>
      <c r="V92" s="164" t="s">
        <v>511</v>
      </c>
      <c r="W92" s="165"/>
      <c r="X92" s="381" t="s">
        <v>512</v>
      </c>
      <c r="Y92" s="361"/>
      <c r="Z92" s="37"/>
      <c r="AA92" s="174">
        <v>52</v>
      </c>
      <c r="AB92" s="470">
        <v>46</v>
      </c>
      <c r="AC92" s="151" t="s">
        <v>548</v>
      </c>
    </row>
    <row r="93" spans="1:29" ht="12.75">
      <c r="A93" s="46" t="s">
        <v>328</v>
      </c>
      <c r="B93" s="505">
        <v>6300</v>
      </c>
      <c r="C93" s="228">
        <v>0.83</v>
      </c>
      <c r="D93" s="506">
        <v>0.65</v>
      </c>
      <c r="E93" s="507">
        <v>198</v>
      </c>
      <c r="F93" s="51">
        <v>30</v>
      </c>
      <c r="G93" s="52">
        <v>4</v>
      </c>
      <c r="H93" s="77">
        <v>200</v>
      </c>
      <c r="I93" s="508">
        <v>259</v>
      </c>
      <c r="J93" s="342">
        <v>0.52</v>
      </c>
      <c r="K93" s="156">
        <v>26</v>
      </c>
      <c r="L93" s="456">
        <v>2.5</v>
      </c>
      <c r="M93" s="32">
        <f t="shared" si="8"/>
        <v>773.59999999999991</v>
      </c>
      <c r="N93" s="32">
        <f t="shared" si="9"/>
        <v>779.9</v>
      </c>
      <c r="O93" s="236" t="s">
        <v>267</v>
      </c>
      <c r="P93" s="249" t="s">
        <v>325</v>
      </c>
      <c r="Q93" s="120"/>
      <c r="R93" s="165"/>
      <c r="S93" s="165"/>
      <c r="T93" s="165"/>
      <c r="U93" s="165"/>
      <c r="V93" s="165"/>
      <c r="W93" s="165"/>
      <c r="X93" s="239" t="s">
        <v>326</v>
      </c>
      <c r="Y93" s="120"/>
      <c r="Z93" s="37"/>
      <c r="AA93" s="50">
        <v>0</v>
      </c>
      <c r="AB93" s="509">
        <v>143</v>
      </c>
      <c r="AC93" s="151" t="s">
        <v>329</v>
      </c>
    </row>
    <row r="94" spans="1:29" ht="12.75">
      <c r="A94" s="46" t="s">
        <v>324</v>
      </c>
      <c r="B94" s="449">
        <v>5300</v>
      </c>
      <c r="C94" s="228">
        <v>0.83</v>
      </c>
      <c r="D94" s="506">
        <v>0.65</v>
      </c>
      <c r="E94" s="507">
        <v>198</v>
      </c>
      <c r="F94" s="51">
        <v>30</v>
      </c>
      <c r="G94" s="254">
        <v>2</v>
      </c>
      <c r="H94" s="77">
        <v>200</v>
      </c>
      <c r="I94" s="508">
        <v>259</v>
      </c>
      <c r="J94" s="342">
        <v>0.52</v>
      </c>
      <c r="K94" s="156">
        <v>26</v>
      </c>
      <c r="L94" s="456">
        <v>2.5</v>
      </c>
      <c r="M94" s="32">
        <f t="shared" si="8"/>
        <v>764.59999999999991</v>
      </c>
      <c r="N94" s="32">
        <f t="shared" si="9"/>
        <v>769.9</v>
      </c>
      <c r="O94" s="236" t="s">
        <v>267</v>
      </c>
      <c r="P94" s="240" t="s">
        <v>325</v>
      </c>
      <c r="Q94" s="120"/>
      <c r="R94" s="165"/>
      <c r="S94" s="165"/>
      <c r="T94" s="165"/>
      <c r="U94" s="165"/>
      <c r="V94" s="165"/>
      <c r="W94" s="165"/>
      <c r="X94" s="239" t="s">
        <v>326</v>
      </c>
      <c r="Y94" s="120"/>
      <c r="Z94" s="37"/>
      <c r="AA94" s="50">
        <v>0</v>
      </c>
      <c r="AB94" s="509">
        <v>143</v>
      </c>
      <c r="AC94" s="151" t="s">
        <v>327</v>
      </c>
    </row>
    <row r="95" spans="1:29" ht="12.75">
      <c r="A95" s="27" t="s">
        <v>345</v>
      </c>
      <c r="B95" s="28">
        <v>73300</v>
      </c>
      <c r="C95" s="29">
        <v>0.83</v>
      </c>
      <c r="D95" s="29">
        <v>0.88</v>
      </c>
      <c r="E95" s="30">
        <v>24</v>
      </c>
      <c r="F95" s="30">
        <v>900</v>
      </c>
      <c r="G95" s="30">
        <v>30</v>
      </c>
      <c r="H95" s="30">
        <v>400</v>
      </c>
      <c r="I95" s="30">
        <v>350</v>
      </c>
      <c r="J95" s="29">
        <v>0.92</v>
      </c>
      <c r="K95" s="30">
        <v>84</v>
      </c>
      <c r="L95" s="31">
        <v>1.86</v>
      </c>
      <c r="M95" s="32">
        <f t="shared" si="8"/>
        <v>828.1</v>
      </c>
      <c r="N95" s="32">
        <f t="shared" si="9"/>
        <v>901.4</v>
      </c>
      <c r="O95" s="33" t="s">
        <v>340</v>
      </c>
      <c r="P95" s="465" t="s">
        <v>32</v>
      </c>
      <c r="Q95" s="35"/>
      <c r="R95" s="44" t="s">
        <v>33</v>
      </c>
      <c r="S95" s="44" t="s">
        <v>33</v>
      </c>
      <c r="T95" s="36" t="s">
        <v>33</v>
      </c>
      <c r="U95" s="36" t="s">
        <v>34</v>
      </c>
      <c r="V95" s="37"/>
      <c r="W95" s="37"/>
      <c r="X95" s="41" t="s">
        <v>341</v>
      </c>
      <c r="Y95" s="36"/>
      <c r="Z95" s="62"/>
      <c r="AA95" s="38">
        <v>36</v>
      </c>
      <c r="AB95" s="38">
        <v>39</v>
      </c>
      <c r="AC95" s="39" t="s">
        <v>346</v>
      </c>
    </row>
    <row r="96" spans="1:29" ht="12.75">
      <c r="A96" s="27" t="s">
        <v>339</v>
      </c>
      <c r="B96" s="28">
        <v>50300</v>
      </c>
      <c r="C96" s="29">
        <v>0.83</v>
      </c>
      <c r="D96" s="29">
        <v>0.88</v>
      </c>
      <c r="E96" s="30">
        <v>24</v>
      </c>
      <c r="F96" s="30">
        <v>900</v>
      </c>
      <c r="G96" s="30">
        <v>30</v>
      </c>
      <c r="H96" s="30">
        <v>400</v>
      </c>
      <c r="I96" s="30">
        <v>350</v>
      </c>
      <c r="J96" s="29">
        <v>0.92</v>
      </c>
      <c r="K96" s="30">
        <v>73</v>
      </c>
      <c r="L96" s="31">
        <v>1.65</v>
      </c>
      <c r="M96" s="32">
        <f t="shared" si="8"/>
        <v>831.2</v>
      </c>
      <c r="N96" s="32">
        <f t="shared" si="9"/>
        <v>881.5</v>
      </c>
      <c r="O96" s="33" t="s">
        <v>340</v>
      </c>
      <c r="P96" s="367" t="s">
        <v>32</v>
      </c>
      <c r="Q96" s="34"/>
      <c r="R96" s="36" t="s">
        <v>33</v>
      </c>
      <c r="S96" s="36" t="s">
        <v>33</v>
      </c>
      <c r="T96" s="36" t="s">
        <v>33</v>
      </c>
      <c r="U96" s="41" t="s">
        <v>34</v>
      </c>
      <c r="V96" s="42"/>
      <c r="W96" s="42"/>
      <c r="X96" s="41" t="s">
        <v>341</v>
      </c>
      <c r="Y96" s="41"/>
      <c r="Z96" s="37"/>
      <c r="AA96" s="38">
        <v>36</v>
      </c>
      <c r="AB96" s="38">
        <v>39</v>
      </c>
      <c r="AC96" s="39" t="s">
        <v>342</v>
      </c>
    </row>
    <row r="97" spans="1:29" ht="12.75">
      <c r="A97" s="27" t="s">
        <v>343</v>
      </c>
      <c r="B97" s="28">
        <v>50300</v>
      </c>
      <c r="C97" s="29">
        <v>0.83</v>
      </c>
      <c r="D97" s="29">
        <v>0.88</v>
      </c>
      <c r="E97" s="30">
        <v>24</v>
      </c>
      <c r="F97" s="30">
        <v>900</v>
      </c>
      <c r="G97" s="30">
        <v>30</v>
      </c>
      <c r="H97" s="30">
        <v>400</v>
      </c>
      <c r="I97" s="30">
        <v>350</v>
      </c>
      <c r="J97" s="29">
        <v>0.92</v>
      </c>
      <c r="K97" s="30">
        <v>84</v>
      </c>
      <c r="L97" s="31">
        <v>2.1</v>
      </c>
      <c r="M97" s="32">
        <f t="shared" si="8"/>
        <v>848.7</v>
      </c>
      <c r="N97" s="32">
        <f t="shared" si="9"/>
        <v>899</v>
      </c>
      <c r="O97" s="33" t="s">
        <v>340</v>
      </c>
      <c r="P97" s="465" t="s">
        <v>32</v>
      </c>
      <c r="Q97" s="35"/>
      <c r="R97" s="44" t="s">
        <v>33</v>
      </c>
      <c r="S97" s="44" t="s">
        <v>33</v>
      </c>
      <c r="T97" s="36" t="s">
        <v>33</v>
      </c>
      <c r="U97" s="36" t="s">
        <v>34</v>
      </c>
      <c r="V97" s="37"/>
      <c r="W97" s="37"/>
      <c r="X97" s="41" t="s">
        <v>341</v>
      </c>
      <c r="Y97" s="36"/>
      <c r="Z97" s="37"/>
      <c r="AA97" s="38">
        <v>36</v>
      </c>
      <c r="AB97" s="38">
        <v>39</v>
      </c>
      <c r="AC97" s="39" t="s">
        <v>344</v>
      </c>
    </row>
    <row r="98" spans="1:29" ht="12.75">
      <c r="A98" s="46" t="s">
        <v>422</v>
      </c>
      <c r="B98" s="510">
        <v>33960</v>
      </c>
      <c r="C98" s="129">
        <v>0.83</v>
      </c>
      <c r="D98" s="105">
        <v>0.82</v>
      </c>
      <c r="E98" s="97">
        <v>39</v>
      </c>
      <c r="F98" s="51">
        <v>700</v>
      </c>
      <c r="G98" s="76">
        <v>20</v>
      </c>
      <c r="H98" s="317">
        <v>600</v>
      </c>
      <c r="I98" s="265">
        <v>350</v>
      </c>
      <c r="J98" s="442">
        <v>0.86</v>
      </c>
      <c r="K98" s="511">
        <v>63</v>
      </c>
      <c r="L98" s="512">
        <v>2.8</v>
      </c>
      <c r="M98" s="32">
        <f t="shared" si="8"/>
        <v>815.04</v>
      </c>
      <c r="N98" s="32">
        <f t="shared" si="9"/>
        <v>849</v>
      </c>
      <c r="O98" s="159" t="s">
        <v>1038</v>
      </c>
      <c r="P98" s="240" t="s">
        <v>1039</v>
      </c>
      <c r="Q98" s="120"/>
      <c r="R98" s="160" t="s">
        <v>33</v>
      </c>
      <c r="S98" s="161" t="s">
        <v>33</v>
      </c>
      <c r="T98" s="162" t="s">
        <v>407</v>
      </c>
      <c r="U98" s="163" t="s">
        <v>33</v>
      </c>
      <c r="V98" s="164" t="s">
        <v>260</v>
      </c>
      <c r="W98" s="165"/>
      <c r="X98" s="239" t="s">
        <v>408</v>
      </c>
      <c r="Y98" s="120"/>
      <c r="Z98" s="37"/>
      <c r="AA98" s="166">
        <v>55</v>
      </c>
      <c r="AB98" s="166">
        <v>43</v>
      </c>
      <c r="AC98" s="151" t="s">
        <v>423</v>
      </c>
    </row>
    <row r="99" spans="1:29" ht="12.75">
      <c r="A99" s="27" t="s">
        <v>384</v>
      </c>
      <c r="B99" s="28">
        <v>37500</v>
      </c>
      <c r="C99" s="29">
        <v>0.83</v>
      </c>
      <c r="D99" s="29">
        <v>0.88</v>
      </c>
      <c r="E99" s="30">
        <v>23</v>
      </c>
      <c r="F99" s="30">
        <v>950</v>
      </c>
      <c r="G99" s="30">
        <v>40</v>
      </c>
      <c r="H99" s="30">
        <v>400</v>
      </c>
      <c r="I99" s="30">
        <v>420</v>
      </c>
      <c r="J99" s="29">
        <v>0.89</v>
      </c>
      <c r="K99" s="30">
        <v>78</v>
      </c>
      <c r="L99" s="31">
        <v>2.1</v>
      </c>
      <c r="M99" s="32">
        <f t="shared" si="8"/>
        <v>907.5</v>
      </c>
      <c r="N99" s="32">
        <f t="shared" si="9"/>
        <v>945</v>
      </c>
      <c r="O99" s="33" t="s">
        <v>340</v>
      </c>
      <c r="P99" s="465" t="s">
        <v>110</v>
      </c>
      <c r="Q99" s="35" t="s">
        <v>43</v>
      </c>
      <c r="R99" s="36" t="s">
        <v>52</v>
      </c>
      <c r="S99" s="36" t="s">
        <v>111</v>
      </c>
      <c r="T99" s="36" t="s">
        <v>46</v>
      </c>
      <c r="U99" s="36" t="s">
        <v>112</v>
      </c>
      <c r="V99" s="37"/>
      <c r="W99" s="37"/>
      <c r="X99" s="41" t="s">
        <v>113</v>
      </c>
      <c r="Y99" s="36" t="s">
        <v>48</v>
      </c>
      <c r="Z99" s="42"/>
      <c r="AA99" s="43">
        <v>42</v>
      </c>
      <c r="AB99" s="43">
        <v>33</v>
      </c>
      <c r="AC99" s="39" t="s">
        <v>385</v>
      </c>
    </row>
    <row r="100" spans="1:29" ht="12.75">
      <c r="A100" s="27" t="s">
        <v>375</v>
      </c>
      <c r="B100" s="28">
        <v>18560</v>
      </c>
      <c r="C100" s="29">
        <v>0.83</v>
      </c>
      <c r="D100" s="29">
        <v>0.86</v>
      </c>
      <c r="E100" s="30">
        <v>18</v>
      </c>
      <c r="F100" s="30">
        <v>650</v>
      </c>
      <c r="G100" s="30">
        <v>64</v>
      </c>
      <c r="H100" s="30">
        <v>300</v>
      </c>
      <c r="I100" s="30">
        <v>420</v>
      </c>
      <c r="J100" s="29">
        <v>0.93</v>
      </c>
      <c r="K100" s="30">
        <v>85</v>
      </c>
      <c r="L100" s="31">
        <v>2.2999999999999998</v>
      </c>
      <c r="M100" s="32">
        <f t="shared" si="8"/>
        <v>1021.44</v>
      </c>
      <c r="N100" s="32">
        <f t="shared" si="9"/>
        <v>1040</v>
      </c>
      <c r="O100" s="33" t="s">
        <v>340</v>
      </c>
      <c r="P100" s="367" t="s">
        <v>43</v>
      </c>
      <c r="Q100" s="34" t="s">
        <v>44</v>
      </c>
      <c r="R100" s="36" t="s">
        <v>45</v>
      </c>
      <c r="S100" s="36" t="s">
        <v>35</v>
      </c>
      <c r="T100" s="36" t="s">
        <v>46</v>
      </c>
      <c r="U100" s="41" t="s">
        <v>47</v>
      </c>
      <c r="V100" s="42"/>
      <c r="W100" s="42"/>
      <c r="X100" s="41" t="s">
        <v>48</v>
      </c>
      <c r="Y100" s="41" t="s">
        <v>49</v>
      </c>
      <c r="Z100" s="37" t="s">
        <v>93</v>
      </c>
      <c r="AA100" s="38">
        <v>38</v>
      </c>
      <c r="AB100" s="38">
        <v>40</v>
      </c>
      <c r="AC100" s="39" t="s">
        <v>376</v>
      </c>
    </row>
    <row r="101" spans="1:29" ht="12.75">
      <c r="A101" s="46" t="s">
        <v>519</v>
      </c>
      <c r="B101" s="513">
        <v>17880</v>
      </c>
      <c r="C101" s="514">
        <v>0.83</v>
      </c>
      <c r="D101" s="229">
        <v>0.65</v>
      </c>
      <c r="E101" s="143">
        <v>40</v>
      </c>
      <c r="F101" s="474">
        <v>700</v>
      </c>
      <c r="G101" s="254">
        <v>20</v>
      </c>
      <c r="H101" s="515">
        <v>900</v>
      </c>
      <c r="I101" s="516">
        <v>618</v>
      </c>
      <c r="J101" s="517">
        <v>0.82</v>
      </c>
      <c r="K101" s="156">
        <v>27</v>
      </c>
      <c r="L101" s="313">
        <v>3.86</v>
      </c>
      <c r="M101" s="32">
        <f t="shared" si="8"/>
        <v>897.31999999999994</v>
      </c>
      <c r="N101" s="32">
        <f t="shared" si="9"/>
        <v>915.19999999999993</v>
      </c>
      <c r="O101" s="159" t="s">
        <v>405</v>
      </c>
      <c r="P101" s="249" t="s">
        <v>470</v>
      </c>
      <c r="Q101" s="380" t="s">
        <v>480</v>
      </c>
      <c r="R101" s="160" t="s">
        <v>33</v>
      </c>
      <c r="S101" s="161" t="s">
        <v>33</v>
      </c>
      <c r="T101" s="162" t="s">
        <v>520</v>
      </c>
      <c r="U101" s="163" t="s">
        <v>481</v>
      </c>
      <c r="V101" s="164" t="s">
        <v>33</v>
      </c>
      <c r="W101" s="238" t="s">
        <v>521</v>
      </c>
      <c r="X101" s="239" t="s">
        <v>473</v>
      </c>
      <c r="Y101" s="303">
        <v>74</v>
      </c>
      <c r="Z101" s="37"/>
      <c r="AA101" s="166">
        <v>80</v>
      </c>
      <c r="AB101" s="166">
        <v>74</v>
      </c>
      <c r="AC101" s="151" t="s">
        <v>522</v>
      </c>
    </row>
    <row r="102" spans="1:29" ht="12.75">
      <c r="A102" s="46" t="s">
        <v>610</v>
      </c>
      <c r="B102" s="518">
        <v>91640</v>
      </c>
      <c r="C102" s="514">
        <v>0.83</v>
      </c>
      <c r="D102" s="476">
        <v>0.8</v>
      </c>
      <c r="E102" s="485">
        <v>34</v>
      </c>
      <c r="F102" s="130">
        <v>950</v>
      </c>
      <c r="G102" s="131">
        <v>60</v>
      </c>
      <c r="H102" s="77">
        <v>800</v>
      </c>
      <c r="I102" s="519">
        <v>852</v>
      </c>
      <c r="J102" s="70">
        <v>0.92</v>
      </c>
      <c r="K102" s="520">
        <v>67</v>
      </c>
      <c r="L102" s="521">
        <v>2.95</v>
      </c>
      <c r="M102" s="32">
        <f t="shared" si="8"/>
        <v>1058.06</v>
      </c>
      <c r="N102" s="32">
        <f t="shared" si="9"/>
        <v>1149.7</v>
      </c>
      <c r="O102" s="120" t="s">
        <v>405</v>
      </c>
      <c r="P102" s="240" t="s">
        <v>509</v>
      </c>
      <c r="Q102" s="120"/>
      <c r="R102" s="160" t="s">
        <v>52</v>
      </c>
      <c r="S102" s="161" t="s">
        <v>510</v>
      </c>
      <c r="T102" s="162" t="s">
        <v>33</v>
      </c>
      <c r="U102" s="163" t="s">
        <v>33</v>
      </c>
      <c r="V102" s="164" t="s">
        <v>511</v>
      </c>
      <c r="W102" s="165"/>
      <c r="X102" s="381" t="s">
        <v>512</v>
      </c>
      <c r="Y102" s="361"/>
      <c r="Z102" s="37"/>
      <c r="AA102" s="174">
        <v>52</v>
      </c>
      <c r="AB102" s="470">
        <v>46</v>
      </c>
      <c r="AC102" s="151" t="s">
        <v>611</v>
      </c>
    </row>
    <row r="103" spans="1:29" ht="12.75">
      <c r="A103" s="46" t="s">
        <v>656</v>
      </c>
      <c r="B103" s="294">
        <v>38950</v>
      </c>
      <c r="C103" s="514">
        <v>0.83</v>
      </c>
      <c r="D103" s="506">
        <v>0.77</v>
      </c>
      <c r="E103" s="65">
        <v>36</v>
      </c>
      <c r="F103" s="522">
        <v>900</v>
      </c>
      <c r="G103" s="76">
        <v>30</v>
      </c>
      <c r="H103" s="68">
        <v>1000</v>
      </c>
      <c r="I103" s="318">
        <v>924</v>
      </c>
      <c r="J103" s="431">
        <v>0.93</v>
      </c>
      <c r="K103" s="520">
        <v>67</v>
      </c>
      <c r="L103" s="523">
        <v>3.4</v>
      </c>
      <c r="M103" s="32">
        <f t="shared" si="8"/>
        <v>982.44999999999993</v>
      </c>
      <c r="N103" s="32">
        <f t="shared" si="9"/>
        <v>1021.4</v>
      </c>
      <c r="O103" s="120" t="s">
        <v>405</v>
      </c>
      <c r="P103" s="249" t="s">
        <v>534</v>
      </c>
      <c r="Q103" s="120"/>
      <c r="R103" s="160" t="s">
        <v>52</v>
      </c>
      <c r="S103" s="161" t="s">
        <v>657</v>
      </c>
      <c r="T103" s="162" t="s">
        <v>33</v>
      </c>
      <c r="U103" s="163" t="s">
        <v>33</v>
      </c>
      <c r="V103" s="164" t="s">
        <v>658</v>
      </c>
      <c r="W103" s="165"/>
      <c r="X103" s="239" t="s">
        <v>537</v>
      </c>
      <c r="Y103" s="361"/>
      <c r="Z103" s="37"/>
      <c r="AA103" s="50">
        <v>47</v>
      </c>
      <c r="AB103" s="174">
        <v>53</v>
      </c>
      <c r="AC103" s="151" t="s">
        <v>659</v>
      </c>
    </row>
    <row r="104" spans="1:29" ht="12.75">
      <c r="A104" s="46" t="s">
        <v>726</v>
      </c>
      <c r="B104" s="322">
        <v>40860</v>
      </c>
      <c r="C104" s="514">
        <v>0.83</v>
      </c>
      <c r="D104" s="466">
        <v>0.71</v>
      </c>
      <c r="E104" s="65">
        <v>36</v>
      </c>
      <c r="F104" s="524">
        <v>600</v>
      </c>
      <c r="G104" s="76">
        <v>30</v>
      </c>
      <c r="H104" s="68">
        <v>1000</v>
      </c>
      <c r="I104" s="405">
        <v>945</v>
      </c>
      <c r="J104" s="70">
        <v>0.92</v>
      </c>
      <c r="K104" s="525">
        <v>68</v>
      </c>
      <c r="L104" s="313">
        <v>3.85</v>
      </c>
      <c r="M104" s="32">
        <f t="shared" si="8"/>
        <v>943.14</v>
      </c>
      <c r="N104" s="32">
        <f t="shared" si="9"/>
        <v>984</v>
      </c>
      <c r="O104" s="159" t="s">
        <v>405</v>
      </c>
      <c r="P104" s="240" t="s">
        <v>534</v>
      </c>
      <c r="Q104" s="120"/>
      <c r="R104" s="160" t="s">
        <v>52</v>
      </c>
      <c r="S104" s="161" t="s">
        <v>657</v>
      </c>
      <c r="T104" s="162" t="s">
        <v>33</v>
      </c>
      <c r="U104" s="163" t="s">
        <v>33</v>
      </c>
      <c r="V104" s="164" t="s">
        <v>658</v>
      </c>
      <c r="W104" s="165"/>
      <c r="X104" s="239" t="s">
        <v>537</v>
      </c>
      <c r="Y104" s="120"/>
      <c r="Z104" s="37"/>
      <c r="AA104" s="50">
        <v>47</v>
      </c>
      <c r="AB104" s="174">
        <v>53</v>
      </c>
      <c r="AC104" s="151" t="s">
        <v>727</v>
      </c>
    </row>
    <row r="105" spans="1:29" ht="12.75">
      <c r="A105" s="46" t="s">
        <v>543</v>
      </c>
      <c r="B105" s="526">
        <v>140820</v>
      </c>
      <c r="C105" s="514">
        <v>0.83</v>
      </c>
      <c r="D105" s="476">
        <v>0.8</v>
      </c>
      <c r="E105" s="113">
        <v>35</v>
      </c>
      <c r="F105" s="527">
        <v>770</v>
      </c>
      <c r="G105" s="131">
        <v>60</v>
      </c>
      <c r="H105" s="68">
        <v>1000</v>
      </c>
      <c r="I105" s="528">
        <v>986</v>
      </c>
      <c r="J105" s="70">
        <v>0.92</v>
      </c>
      <c r="K105" s="529">
        <v>98</v>
      </c>
      <c r="L105" s="530">
        <v>3.15</v>
      </c>
      <c r="M105" s="32">
        <f t="shared" si="8"/>
        <v>1085.2800000000002</v>
      </c>
      <c r="N105" s="32">
        <f t="shared" si="9"/>
        <v>1226.0999999999999</v>
      </c>
      <c r="O105" s="120" t="s">
        <v>405</v>
      </c>
      <c r="P105" s="249" t="s">
        <v>509</v>
      </c>
      <c r="Q105" s="120"/>
      <c r="R105" s="160" t="s">
        <v>52</v>
      </c>
      <c r="S105" s="161" t="s">
        <v>510</v>
      </c>
      <c r="T105" s="162" t="s">
        <v>33</v>
      </c>
      <c r="U105" s="163" t="s">
        <v>33</v>
      </c>
      <c r="V105" s="164" t="s">
        <v>511</v>
      </c>
      <c r="W105" s="165"/>
      <c r="X105" s="381" t="s">
        <v>512</v>
      </c>
      <c r="Y105" s="361"/>
      <c r="Z105" s="37"/>
      <c r="AA105" s="174">
        <v>52</v>
      </c>
      <c r="AB105" s="470">
        <v>46</v>
      </c>
      <c r="AC105" s="151" t="s">
        <v>544</v>
      </c>
    </row>
    <row r="106" spans="1:29" ht="12.75">
      <c r="A106" s="46" t="s">
        <v>576</v>
      </c>
      <c r="B106" s="531">
        <v>135680</v>
      </c>
      <c r="C106" s="514">
        <v>0.83</v>
      </c>
      <c r="D106" s="476">
        <v>0.8</v>
      </c>
      <c r="E106" s="532">
        <v>37</v>
      </c>
      <c r="F106" s="522">
        <v>900</v>
      </c>
      <c r="G106" s="76">
        <v>30</v>
      </c>
      <c r="H106" s="68">
        <v>1000</v>
      </c>
      <c r="I106" s="528">
        <v>986</v>
      </c>
      <c r="J106" s="70">
        <v>0.92</v>
      </c>
      <c r="K106" s="234">
        <v>101</v>
      </c>
      <c r="L106" s="462">
        <v>4.3</v>
      </c>
      <c r="M106" s="32">
        <f t="shared" si="8"/>
        <v>949.92</v>
      </c>
      <c r="N106" s="32">
        <f t="shared" si="9"/>
        <v>1085.5999999999999</v>
      </c>
      <c r="O106" s="120" t="s">
        <v>405</v>
      </c>
      <c r="P106" s="240" t="s">
        <v>509</v>
      </c>
      <c r="Q106" s="120"/>
      <c r="R106" s="160" t="s">
        <v>52</v>
      </c>
      <c r="S106" s="161" t="s">
        <v>510</v>
      </c>
      <c r="T106" s="162" t="s">
        <v>33</v>
      </c>
      <c r="U106" s="163" t="s">
        <v>33</v>
      </c>
      <c r="V106" s="164" t="s">
        <v>511</v>
      </c>
      <c r="W106" s="165"/>
      <c r="X106" s="381" t="s">
        <v>512</v>
      </c>
      <c r="Y106" s="361"/>
      <c r="Z106" s="37"/>
      <c r="AA106" s="174">
        <v>52</v>
      </c>
      <c r="AB106" s="470">
        <v>46</v>
      </c>
      <c r="AC106" s="151" t="s">
        <v>577</v>
      </c>
    </row>
    <row r="107" spans="1:29" ht="12.75">
      <c r="A107" s="46" t="s">
        <v>626</v>
      </c>
      <c r="B107" s="533">
        <v>89580</v>
      </c>
      <c r="C107" s="514">
        <v>0.83</v>
      </c>
      <c r="D107" s="476">
        <v>0.8</v>
      </c>
      <c r="E107" s="65">
        <v>36</v>
      </c>
      <c r="F107" s="504">
        <v>850</v>
      </c>
      <c r="G107" s="254">
        <v>20</v>
      </c>
      <c r="H107" s="68">
        <v>1000</v>
      </c>
      <c r="I107" s="528">
        <v>986</v>
      </c>
      <c r="J107" s="70">
        <v>0.92</v>
      </c>
      <c r="K107" s="534">
        <v>93</v>
      </c>
      <c r="L107" s="521">
        <v>2.95</v>
      </c>
      <c r="M107" s="32">
        <f t="shared" si="8"/>
        <v>937.5200000000001</v>
      </c>
      <c r="N107" s="32">
        <f t="shared" si="9"/>
        <v>1027.0999999999999</v>
      </c>
      <c r="O107" s="120" t="s">
        <v>405</v>
      </c>
      <c r="P107" s="249" t="s">
        <v>509</v>
      </c>
      <c r="Q107" s="120"/>
      <c r="R107" s="160" t="s">
        <v>52</v>
      </c>
      <c r="S107" s="161" t="s">
        <v>510</v>
      </c>
      <c r="T107" s="162" t="s">
        <v>33</v>
      </c>
      <c r="U107" s="163" t="s">
        <v>33</v>
      </c>
      <c r="V107" s="164" t="s">
        <v>511</v>
      </c>
      <c r="W107" s="165"/>
      <c r="X107" s="381" t="s">
        <v>512</v>
      </c>
      <c r="Y107" s="361"/>
      <c r="Z107" s="37"/>
      <c r="AA107" s="174">
        <v>52</v>
      </c>
      <c r="AB107" s="470">
        <v>46</v>
      </c>
      <c r="AC107" s="151" t="s">
        <v>627</v>
      </c>
    </row>
    <row r="108" spans="1:29" ht="12.75">
      <c r="A108" s="46" t="s">
        <v>612</v>
      </c>
      <c r="B108" s="259">
        <v>61230</v>
      </c>
      <c r="C108" s="514">
        <v>0.83</v>
      </c>
      <c r="D108" s="476">
        <v>0.8</v>
      </c>
      <c r="E108" s="485">
        <v>34</v>
      </c>
      <c r="F108" s="527">
        <v>770</v>
      </c>
      <c r="G108" s="535">
        <v>40</v>
      </c>
      <c r="H108" s="68">
        <v>1000</v>
      </c>
      <c r="I108" s="528">
        <v>986</v>
      </c>
      <c r="J108" s="70">
        <v>0.92</v>
      </c>
      <c r="K108" s="520">
        <v>67</v>
      </c>
      <c r="L108" s="536">
        <v>3</v>
      </c>
      <c r="M108" s="32">
        <f t="shared" si="8"/>
        <v>1003.37</v>
      </c>
      <c r="N108" s="32">
        <f t="shared" si="9"/>
        <v>1064.5999999999999</v>
      </c>
      <c r="O108" s="120" t="s">
        <v>405</v>
      </c>
      <c r="P108" s="240" t="s">
        <v>509</v>
      </c>
      <c r="Q108" s="120"/>
      <c r="R108" s="160" t="s">
        <v>52</v>
      </c>
      <c r="S108" s="161" t="s">
        <v>510</v>
      </c>
      <c r="T108" s="162" t="s">
        <v>33</v>
      </c>
      <c r="U108" s="163" t="s">
        <v>33</v>
      </c>
      <c r="V108" s="164" t="s">
        <v>511</v>
      </c>
      <c r="W108" s="165"/>
      <c r="X108" s="381" t="s">
        <v>512</v>
      </c>
      <c r="Y108" s="361"/>
      <c r="Z108" s="37"/>
      <c r="AA108" s="174">
        <v>52</v>
      </c>
      <c r="AB108" s="470">
        <v>46</v>
      </c>
      <c r="AC108" s="151" t="s">
        <v>613</v>
      </c>
    </row>
    <row r="109" spans="1:29" ht="12.75">
      <c r="A109" s="46" t="s">
        <v>574</v>
      </c>
      <c r="B109" s="488">
        <v>49580</v>
      </c>
      <c r="C109" s="514">
        <v>0.83</v>
      </c>
      <c r="D109" s="476">
        <v>0.8</v>
      </c>
      <c r="E109" s="485">
        <v>34</v>
      </c>
      <c r="F109" s="504">
        <v>850</v>
      </c>
      <c r="G109" s="76">
        <v>30</v>
      </c>
      <c r="H109" s="68">
        <v>1000</v>
      </c>
      <c r="I109" s="528">
        <v>986</v>
      </c>
      <c r="J109" s="70">
        <v>0.92</v>
      </c>
      <c r="K109" s="492">
        <v>80</v>
      </c>
      <c r="L109" s="133">
        <v>3.74</v>
      </c>
      <c r="M109" s="32">
        <f t="shared" si="8"/>
        <v>991.62</v>
      </c>
      <c r="N109" s="32">
        <f t="shared" si="9"/>
        <v>1041.2</v>
      </c>
      <c r="O109" s="120" t="s">
        <v>405</v>
      </c>
      <c r="P109" s="249" t="s">
        <v>509</v>
      </c>
      <c r="Q109" s="120"/>
      <c r="R109" s="160" t="s">
        <v>52</v>
      </c>
      <c r="S109" s="161" t="s">
        <v>510</v>
      </c>
      <c r="T109" s="162" t="s">
        <v>33</v>
      </c>
      <c r="U109" s="163" t="s">
        <v>33</v>
      </c>
      <c r="V109" s="164" t="s">
        <v>511</v>
      </c>
      <c r="W109" s="165"/>
      <c r="X109" s="381" t="s">
        <v>512</v>
      </c>
      <c r="Y109" s="361"/>
      <c r="Z109" s="37"/>
      <c r="AA109" s="174">
        <v>52</v>
      </c>
      <c r="AB109" s="470">
        <v>46</v>
      </c>
      <c r="AC109" s="151" t="s">
        <v>575</v>
      </c>
    </row>
    <row r="110" spans="1:29" ht="12.75">
      <c r="A110" s="46" t="s">
        <v>624</v>
      </c>
      <c r="B110" s="537">
        <v>29230</v>
      </c>
      <c r="C110" s="514">
        <v>0.83</v>
      </c>
      <c r="D110" s="476">
        <v>0.8</v>
      </c>
      <c r="E110" s="485">
        <v>34</v>
      </c>
      <c r="F110" s="527">
        <v>770</v>
      </c>
      <c r="G110" s="76">
        <v>30</v>
      </c>
      <c r="H110" s="68">
        <v>1000</v>
      </c>
      <c r="I110" s="528">
        <v>986</v>
      </c>
      <c r="J110" s="70">
        <v>0.92</v>
      </c>
      <c r="K110" s="379">
        <v>61</v>
      </c>
      <c r="L110" s="124">
        <v>2.6</v>
      </c>
      <c r="M110" s="32">
        <f t="shared" si="8"/>
        <v>977.37</v>
      </c>
      <c r="N110" s="32">
        <f t="shared" si="9"/>
        <v>1006.6</v>
      </c>
      <c r="O110" s="120" t="s">
        <v>405</v>
      </c>
      <c r="P110" s="240" t="s">
        <v>509</v>
      </c>
      <c r="Q110" s="120"/>
      <c r="R110" s="160" t="s">
        <v>52</v>
      </c>
      <c r="S110" s="161" t="s">
        <v>510</v>
      </c>
      <c r="T110" s="162" t="s">
        <v>33</v>
      </c>
      <c r="U110" s="163" t="s">
        <v>33</v>
      </c>
      <c r="V110" s="164" t="s">
        <v>511</v>
      </c>
      <c r="W110" s="165"/>
      <c r="X110" s="381" t="s">
        <v>512</v>
      </c>
      <c r="Y110" s="361"/>
      <c r="Z110" s="37"/>
      <c r="AA110" s="174">
        <v>52</v>
      </c>
      <c r="AB110" s="470">
        <v>46</v>
      </c>
      <c r="AC110" s="151" t="s">
        <v>625</v>
      </c>
    </row>
    <row r="111" spans="1:29" ht="12.75">
      <c r="A111" s="27" t="s">
        <v>630</v>
      </c>
      <c r="B111" s="28">
        <v>43580</v>
      </c>
      <c r="C111" s="29">
        <v>0.83</v>
      </c>
      <c r="D111" s="29">
        <v>0.75</v>
      </c>
      <c r="E111" s="30">
        <v>35</v>
      </c>
      <c r="F111" s="30">
        <v>700</v>
      </c>
      <c r="G111" s="30">
        <v>30</v>
      </c>
      <c r="H111" s="30">
        <v>1000</v>
      </c>
      <c r="I111" s="30">
        <v>1020</v>
      </c>
      <c r="J111" s="29">
        <v>0.91</v>
      </c>
      <c r="K111" s="30">
        <v>55</v>
      </c>
      <c r="L111" s="31">
        <v>4.0999999999999996</v>
      </c>
      <c r="M111" s="32">
        <f>(-B111*0.001)+(K111*2)+(-L111*10)+(C111*100)+(D111*100)+(E111)+(F111*0.1)+(G111*2)+(H111*0.1)+(I111*0.1)+(J111*100)+(Z111*2)+(AA111*2)</f>
        <v>745.42000000000007</v>
      </c>
      <c r="N111" s="32">
        <f>(K111*2)+(-L111*10)+(C111*100)+(D111*100)+(E111)+(F111*0.1)+(G111*2)+(H111*0.1)+(I111*0.1)+(J111*100)+(Z111*2)+(AA111*2)</f>
        <v>789</v>
      </c>
      <c r="O111" s="170" t="s">
        <v>405</v>
      </c>
      <c r="P111" s="465" t="s">
        <v>509</v>
      </c>
      <c r="Q111" s="34"/>
      <c r="R111" s="36" t="s">
        <v>52</v>
      </c>
      <c r="S111" s="36" t="s">
        <v>510</v>
      </c>
      <c r="T111" s="36" t="s">
        <v>33</v>
      </c>
      <c r="U111" s="41" t="s">
        <v>33</v>
      </c>
      <c r="V111" s="42" t="s">
        <v>511</v>
      </c>
      <c r="W111" s="42"/>
      <c r="X111" s="41" t="s">
        <v>512</v>
      </c>
      <c r="Y111" s="41"/>
      <c r="Z111" s="43"/>
      <c r="AA111" s="43">
        <v>52</v>
      </c>
      <c r="AB111" s="43">
        <v>46</v>
      </c>
      <c r="AC111" s="39" t="s">
        <v>631</v>
      </c>
    </row>
    <row r="112" spans="1:29" ht="12.75">
      <c r="A112" s="46" t="s">
        <v>566</v>
      </c>
      <c r="B112" s="426">
        <v>43580</v>
      </c>
      <c r="C112" s="514">
        <v>0.83</v>
      </c>
      <c r="D112" s="538">
        <v>0.75</v>
      </c>
      <c r="E112" s="113">
        <v>35</v>
      </c>
      <c r="F112" s="539">
        <v>750</v>
      </c>
      <c r="G112" s="76">
        <v>30</v>
      </c>
      <c r="H112" s="68">
        <v>1000</v>
      </c>
      <c r="I112" s="540">
        <v>1025</v>
      </c>
      <c r="J112" s="431">
        <v>0.93</v>
      </c>
      <c r="K112" s="541">
        <v>77</v>
      </c>
      <c r="L112" s="542">
        <v>3.42</v>
      </c>
      <c r="M112" s="32">
        <f t="shared" ref="M112:M142" si="10">(-B112*0.001)+(K112*2)+(-L112*10)+(C112*100)+(D112*100)+(E112)+(F112*0.1)+(G112*5)+(H112*0.1)+(I112*0.1)+(J112*100)+(AA112*2)+(AB112*2)</f>
        <v>985.72</v>
      </c>
      <c r="N112" s="32">
        <f t="shared" ref="N112:N142" si="11">(K112*2)+(-L112*10)+(C112*100)+(D112*100)+(E112)+(F112*0.1)+(G112*5)+(H112*0.1)+(I112*0.1)+(J112*100)+(AA112*2)+(AB112*2)</f>
        <v>1029.3</v>
      </c>
      <c r="O112" s="120" t="s">
        <v>405</v>
      </c>
      <c r="P112" s="240" t="s">
        <v>509</v>
      </c>
      <c r="Q112" s="120"/>
      <c r="R112" s="160" t="s">
        <v>52</v>
      </c>
      <c r="S112" s="161" t="s">
        <v>510</v>
      </c>
      <c r="T112" s="162" t="s">
        <v>33</v>
      </c>
      <c r="U112" s="163" t="s">
        <v>33</v>
      </c>
      <c r="V112" s="164" t="s">
        <v>511</v>
      </c>
      <c r="W112" s="165"/>
      <c r="X112" s="381" t="s">
        <v>512</v>
      </c>
      <c r="Y112" s="361"/>
      <c r="Z112" s="37"/>
      <c r="AA112" s="174">
        <v>52</v>
      </c>
      <c r="AB112" s="470">
        <v>46</v>
      </c>
      <c r="AC112" s="151" t="s">
        <v>567</v>
      </c>
    </row>
    <row r="113" spans="1:29" ht="12.75">
      <c r="A113" s="46" t="s">
        <v>404</v>
      </c>
      <c r="B113" s="449">
        <v>28860</v>
      </c>
      <c r="C113" s="503">
        <v>0.82</v>
      </c>
      <c r="D113" s="105">
        <v>0.82</v>
      </c>
      <c r="E113" s="97">
        <v>39</v>
      </c>
      <c r="F113" s="51">
        <v>700</v>
      </c>
      <c r="G113" s="76">
        <v>20</v>
      </c>
      <c r="H113" s="317">
        <v>600</v>
      </c>
      <c r="I113" s="265">
        <v>350</v>
      </c>
      <c r="J113" s="155">
        <v>0.91</v>
      </c>
      <c r="K113" s="420">
        <v>78</v>
      </c>
      <c r="L113" s="456">
        <v>1.8</v>
      </c>
      <c r="M113" s="32">
        <f t="shared" si="10"/>
        <v>864.14</v>
      </c>
      <c r="N113" s="32">
        <f t="shared" si="11"/>
        <v>893</v>
      </c>
      <c r="O113" s="159" t="s">
        <v>1038</v>
      </c>
      <c r="P113" s="249" t="s">
        <v>1039</v>
      </c>
      <c r="Q113" s="120"/>
      <c r="R113" s="160" t="s">
        <v>33</v>
      </c>
      <c r="S113" s="161" t="s">
        <v>33</v>
      </c>
      <c r="T113" s="162" t="s">
        <v>407</v>
      </c>
      <c r="U113" s="163" t="s">
        <v>33</v>
      </c>
      <c r="V113" s="164" t="s">
        <v>260</v>
      </c>
      <c r="W113" s="165"/>
      <c r="X113" s="239" t="s">
        <v>408</v>
      </c>
      <c r="Y113" s="120"/>
      <c r="Z113" s="37"/>
      <c r="AA113" s="166">
        <v>55</v>
      </c>
      <c r="AB113" s="166">
        <v>43</v>
      </c>
      <c r="AC113" s="151" t="s">
        <v>409</v>
      </c>
    </row>
    <row r="114" spans="1:29" ht="12.75">
      <c r="A114" s="46" t="s">
        <v>467</v>
      </c>
      <c r="B114" s="426">
        <v>43980</v>
      </c>
      <c r="C114" s="543">
        <v>0.82</v>
      </c>
      <c r="D114" s="466">
        <v>0.71</v>
      </c>
      <c r="E114" s="355">
        <v>53</v>
      </c>
      <c r="F114" s="51">
        <v>500</v>
      </c>
      <c r="G114" s="254">
        <v>20</v>
      </c>
      <c r="H114" s="68">
        <v>1000</v>
      </c>
      <c r="I114" s="82">
        <v>861</v>
      </c>
      <c r="J114" s="342">
        <v>0.81</v>
      </c>
      <c r="K114" s="544">
        <v>39</v>
      </c>
      <c r="L114" s="425">
        <v>4.7</v>
      </c>
      <c r="M114" s="32">
        <f t="shared" si="10"/>
        <v>874.12</v>
      </c>
      <c r="N114" s="32">
        <f t="shared" si="11"/>
        <v>918.1</v>
      </c>
      <c r="O114" s="159" t="s">
        <v>405</v>
      </c>
      <c r="P114" s="240" t="s">
        <v>439</v>
      </c>
      <c r="Q114" s="120"/>
      <c r="R114" s="160" t="s">
        <v>33</v>
      </c>
      <c r="S114" s="161" t="s">
        <v>33</v>
      </c>
      <c r="T114" s="162" t="s">
        <v>407</v>
      </c>
      <c r="U114" s="163" t="s">
        <v>33</v>
      </c>
      <c r="V114" s="164" t="s">
        <v>33</v>
      </c>
      <c r="W114" s="238" t="s">
        <v>440</v>
      </c>
      <c r="X114" s="239" t="s">
        <v>441</v>
      </c>
      <c r="Y114" s="120"/>
      <c r="Z114" s="37"/>
      <c r="AA114" s="362">
        <v>62</v>
      </c>
      <c r="AB114" s="363">
        <v>70</v>
      </c>
      <c r="AC114" s="151" t="s">
        <v>468</v>
      </c>
    </row>
    <row r="115" spans="1:29" ht="12.75">
      <c r="A115" s="46" t="s">
        <v>602</v>
      </c>
      <c r="B115" s="415">
        <v>36880</v>
      </c>
      <c r="C115" s="543">
        <v>0.82</v>
      </c>
      <c r="D115" s="397">
        <v>0.79</v>
      </c>
      <c r="E115" s="545">
        <v>33</v>
      </c>
      <c r="F115" s="546">
        <v>920</v>
      </c>
      <c r="G115" s="76">
        <v>30</v>
      </c>
      <c r="H115" s="68">
        <v>1000</v>
      </c>
      <c r="I115" s="336">
        <v>932</v>
      </c>
      <c r="J115" s="431">
        <v>0.93</v>
      </c>
      <c r="K115" s="379">
        <v>61</v>
      </c>
      <c r="L115" s="456">
        <v>2.41</v>
      </c>
      <c r="M115" s="32">
        <f t="shared" si="10"/>
        <v>979.22</v>
      </c>
      <c r="N115" s="32">
        <f t="shared" si="11"/>
        <v>1016.1</v>
      </c>
      <c r="O115" s="120" t="s">
        <v>405</v>
      </c>
      <c r="P115" s="249" t="s">
        <v>509</v>
      </c>
      <c r="Q115" s="120"/>
      <c r="R115" s="160" t="s">
        <v>52</v>
      </c>
      <c r="S115" s="161" t="s">
        <v>510</v>
      </c>
      <c r="T115" s="162" t="s">
        <v>33</v>
      </c>
      <c r="U115" s="163" t="s">
        <v>33</v>
      </c>
      <c r="V115" s="164" t="s">
        <v>511</v>
      </c>
      <c r="W115" s="165"/>
      <c r="X115" s="381" t="s">
        <v>512</v>
      </c>
      <c r="Y115" s="361"/>
      <c r="Z115" s="37"/>
      <c r="AA115" s="174">
        <v>52</v>
      </c>
      <c r="AB115" s="470">
        <v>46</v>
      </c>
      <c r="AC115" s="151" t="s">
        <v>603</v>
      </c>
    </row>
    <row r="116" spans="1:29" ht="12.75">
      <c r="A116" s="46" t="s">
        <v>724</v>
      </c>
      <c r="B116" s="435">
        <v>35850</v>
      </c>
      <c r="C116" s="543">
        <v>0.82</v>
      </c>
      <c r="D116" s="466">
        <v>0.71</v>
      </c>
      <c r="E116" s="65">
        <v>36</v>
      </c>
      <c r="F116" s="524">
        <v>600</v>
      </c>
      <c r="G116" s="76">
        <v>30</v>
      </c>
      <c r="H116" s="68">
        <v>1000</v>
      </c>
      <c r="I116" s="405">
        <v>945</v>
      </c>
      <c r="J116" s="70">
        <v>0.92</v>
      </c>
      <c r="K116" s="379">
        <v>61</v>
      </c>
      <c r="L116" s="313">
        <v>3.85</v>
      </c>
      <c r="M116" s="32">
        <f t="shared" si="10"/>
        <v>933.15</v>
      </c>
      <c r="N116" s="32">
        <f t="shared" si="11"/>
        <v>969</v>
      </c>
      <c r="O116" s="159" t="s">
        <v>405</v>
      </c>
      <c r="P116" s="240" t="s">
        <v>534</v>
      </c>
      <c r="Q116" s="120"/>
      <c r="R116" s="160" t="s">
        <v>52</v>
      </c>
      <c r="S116" s="161" t="s">
        <v>657</v>
      </c>
      <c r="T116" s="162" t="s">
        <v>33</v>
      </c>
      <c r="U116" s="163" t="s">
        <v>33</v>
      </c>
      <c r="V116" s="164" t="s">
        <v>658</v>
      </c>
      <c r="W116" s="165"/>
      <c r="X116" s="239" t="s">
        <v>537</v>
      </c>
      <c r="Y116" s="120"/>
      <c r="Z116" s="37"/>
      <c r="AA116" s="50">
        <v>47</v>
      </c>
      <c r="AB116" s="174">
        <v>53</v>
      </c>
      <c r="AC116" s="151" t="s">
        <v>725</v>
      </c>
    </row>
    <row r="117" spans="1:29" ht="12.75">
      <c r="A117" s="46" t="s">
        <v>728</v>
      </c>
      <c r="B117" s="435">
        <v>35850</v>
      </c>
      <c r="C117" s="543">
        <v>0.82</v>
      </c>
      <c r="D117" s="466">
        <v>0.71</v>
      </c>
      <c r="E117" s="65">
        <v>36</v>
      </c>
      <c r="F117" s="524">
        <v>600</v>
      </c>
      <c r="G117" s="76">
        <v>30</v>
      </c>
      <c r="H117" s="68">
        <v>1000</v>
      </c>
      <c r="I117" s="405">
        <v>945</v>
      </c>
      <c r="J117" s="70">
        <v>0.92</v>
      </c>
      <c r="K117" s="379">
        <v>61</v>
      </c>
      <c r="L117" s="313">
        <v>3.85</v>
      </c>
      <c r="M117" s="32">
        <f t="shared" si="10"/>
        <v>933.15</v>
      </c>
      <c r="N117" s="32">
        <f t="shared" si="11"/>
        <v>969</v>
      </c>
      <c r="O117" s="159" t="s">
        <v>405</v>
      </c>
      <c r="P117" s="249" t="s">
        <v>534</v>
      </c>
      <c r="Q117" s="120"/>
      <c r="R117" s="160" t="s">
        <v>52</v>
      </c>
      <c r="S117" s="161" t="s">
        <v>657</v>
      </c>
      <c r="T117" s="162" t="s">
        <v>33</v>
      </c>
      <c r="U117" s="163" t="s">
        <v>33</v>
      </c>
      <c r="V117" s="164" t="s">
        <v>658</v>
      </c>
      <c r="W117" s="165"/>
      <c r="X117" s="239" t="s">
        <v>537</v>
      </c>
      <c r="Y117" s="120"/>
      <c r="Z117" s="37"/>
      <c r="AA117" s="50">
        <v>47</v>
      </c>
      <c r="AB117" s="174">
        <v>53</v>
      </c>
      <c r="AC117" s="151" t="s">
        <v>729</v>
      </c>
    </row>
    <row r="118" spans="1:29" ht="12.75">
      <c r="A118" s="46" t="s">
        <v>616</v>
      </c>
      <c r="B118" s="547">
        <v>38680</v>
      </c>
      <c r="C118" s="543">
        <v>0.82</v>
      </c>
      <c r="D118" s="323">
        <v>0.81</v>
      </c>
      <c r="E118" s="485">
        <v>34</v>
      </c>
      <c r="F118" s="548">
        <v>830</v>
      </c>
      <c r="G118" s="76">
        <v>30</v>
      </c>
      <c r="H118" s="68">
        <v>1000</v>
      </c>
      <c r="I118" s="528">
        <v>986</v>
      </c>
      <c r="J118" s="70">
        <v>0.92</v>
      </c>
      <c r="K118" s="492">
        <v>80</v>
      </c>
      <c r="L118" s="487">
        <v>3.2</v>
      </c>
      <c r="M118" s="32">
        <f t="shared" si="10"/>
        <v>1005.92</v>
      </c>
      <c r="N118" s="32">
        <f t="shared" si="11"/>
        <v>1044.5999999999999</v>
      </c>
      <c r="O118" s="120" t="s">
        <v>405</v>
      </c>
      <c r="P118" s="240" t="s">
        <v>509</v>
      </c>
      <c r="Q118" s="120"/>
      <c r="R118" s="160" t="s">
        <v>52</v>
      </c>
      <c r="S118" s="161" t="s">
        <v>510</v>
      </c>
      <c r="T118" s="162" t="s">
        <v>33</v>
      </c>
      <c r="U118" s="163" t="s">
        <v>33</v>
      </c>
      <c r="V118" s="164" t="s">
        <v>511</v>
      </c>
      <c r="W118" s="165"/>
      <c r="X118" s="381" t="s">
        <v>512</v>
      </c>
      <c r="Y118" s="361"/>
      <c r="Z118" s="37"/>
      <c r="AA118" s="174">
        <v>52</v>
      </c>
      <c r="AB118" s="470">
        <v>46</v>
      </c>
      <c r="AC118" s="151" t="s">
        <v>617</v>
      </c>
    </row>
    <row r="119" spans="1:29" ht="12.75">
      <c r="A119" s="46" t="s">
        <v>557</v>
      </c>
      <c r="B119" s="125">
        <v>48850</v>
      </c>
      <c r="C119" s="543">
        <v>0.82</v>
      </c>
      <c r="D119" s="466">
        <v>0.71</v>
      </c>
      <c r="E119" s="113">
        <v>35</v>
      </c>
      <c r="F119" s="539">
        <v>750</v>
      </c>
      <c r="G119" s="76">
        <v>30</v>
      </c>
      <c r="H119" s="68">
        <v>1000</v>
      </c>
      <c r="I119" s="540">
        <v>1025</v>
      </c>
      <c r="J119" s="431">
        <v>0.93</v>
      </c>
      <c r="K119" s="541">
        <v>77</v>
      </c>
      <c r="L119" s="549">
        <v>3.77</v>
      </c>
      <c r="M119" s="32">
        <f t="shared" si="10"/>
        <v>971.95</v>
      </c>
      <c r="N119" s="32">
        <f t="shared" si="11"/>
        <v>1020.8</v>
      </c>
      <c r="O119" s="120" t="s">
        <v>405</v>
      </c>
      <c r="P119" s="249" t="s">
        <v>509</v>
      </c>
      <c r="Q119" s="120"/>
      <c r="R119" s="160" t="s">
        <v>52</v>
      </c>
      <c r="S119" s="161" t="s">
        <v>510</v>
      </c>
      <c r="T119" s="162" t="s">
        <v>33</v>
      </c>
      <c r="U119" s="163" t="s">
        <v>33</v>
      </c>
      <c r="V119" s="164" t="s">
        <v>511</v>
      </c>
      <c r="W119" s="165"/>
      <c r="X119" s="381" t="s">
        <v>512</v>
      </c>
      <c r="Y119" s="361"/>
      <c r="Z119" s="37"/>
      <c r="AA119" s="174">
        <v>52</v>
      </c>
      <c r="AB119" s="470">
        <v>46</v>
      </c>
      <c r="AC119" s="151" t="s">
        <v>558</v>
      </c>
    </row>
    <row r="120" spans="1:29" ht="12.75">
      <c r="A120" s="46" t="s">
        <v>652</v>
      </c>
      <c r="B120" s="47">
        <v>54180</v>
      </c>
      <c r="C120" s="543">
        <v>0.82</v>
      </c>
      <c r="D120" s="550">
        <v>0.84</v>
      </c>
      <c r="E120" s="113">
        <v>35</v>
      </c>
      <c r="F120" s="551">
        <v>720</v>
      </c>
      <c r="G120" s="76">
        <v>30</v>
      </c>
      <c r="H120" s="68">
        <v>1000</v>
      </c>
      <c r="I120" s="378">
        <v>1042</v>
      </c>
      <c r="J120" s="431">
        <v>0.93</v>
      </c>
      <c r="K120" s="552">
        <v>58</v>
      </c>
      <c r="L120" s="138">
        <v>3.5</v>
      </c>
      <c r="M120" s="32">
        <f t="shared" si="10"/>
        <v>943.02</v>
      </c>
      <c r="N120" s="32">
        <f t="shared" si="11"/>
        <v>997.2</v>
      </c>
      <c r="O120" s="159" t="s">
        <v>405</v>
      </c>
      <c r="P120" s="240" t="s">
        <v>509</v>
      </c>
      <c r="Q120" s="120"/>
      <c r="R120" s="160" t="s">
        <v>52</v>
      </c>
      <c r="S120" s="161" t="s">
        <v>510</v>
      </c>
      <c r="T120" s="162" t="s">
        <v>33</v>
      </c>
      <c r="U120" s="163" t="s">
        <v>33</v>
      </c>
      <c r="V120" s="164" t="s">
        <v>511</v>
      </c>
      <c r="W120" s="165"/>
      <c r="X120" s="239" t="s">
        <v>512</v>
      </c>
      <c r="Y120" s="120"/>
      <c r="Z120" s="37"/>
      <c r="AA120" s="174">
        <v>52</v>
      </c>
      <c r="AB120" s="470">
        <v>46</v>
      </c>
      <c r="AC120" s="151" t="s">
        <v>653</v>
      </c>
    </row>
    <row r="121" spans="1:29" ht="12.75">
      <c r="A121" s="46" t="s">
        <v>154</v>
      </c>
      <c r="B121" s="553">
        <v>26960</v>
      </c>
      <c r="C121" s="554">
        <v>0.81</v>
      </c>
      <c r="D121" s="64">
        <v>0.82</v>
      </c>
      <c r="E121" s="113">
        <v>21</v>
      </c>
      <c r="F121" s="66">
        <v>400</v>
      </c>
      <c r="G121" s="555">
        <v>16</v>
      </c>
      <c r="H121" s="387">
        <v>400</v>
      </c>
      <c r="I121" s="117">
        <v>473</v>
      </c>
      <c r="J121" s="70">
        <v>0.84</v>
      </c>
      <c r="K121" s="556">
        <v>47</v>
      </c>
      <c r="L121" s="557">
        <v>0.94</v>
      </c>
      <c r="M121" s="32">
        <f t="shared" si="10"/>
        <v>688.94</v>
      </c>
      <c r="N121" s="32">
        <f t="shared" si="11"/>
        <v>715.90000000000009</v>
      </c>
      <c r="O121" s="236" t="s">
        <v>31</v>
      </c>
      <c r="P121" s="249" t="s">
        <v>44</v>
      </c>
      <c r="Q121" s="120"/>
      <c r="R121" s="160" t="s">
        <v>62</v>
      </c>
      <c r="S121" s="161" t="s">
        <v>33</v>
      </c>
      <c r="T121" s="162" t="s">
        <v>33</v>
      </c>
      <c r="U121" s="163" t="s">
        <v>47</v>
      </c>
      <c r="V121" s="165"/>
      <c r="W121" s="165"/>
      <c r="X121" s="239" t="s">
        <v>49</v>
      </c>
      <c r="Y121" s="120"/>
      <c r="Z121" s="37"/>
      <c r="AA121" s="174">
        <v>38</v>
      </c>
      <c r="AB121" s="174">
        <v>40</v>
      </c>
      <c r="AC121" s="151" t="s">
        <v>155</v>
      </c>
    </row>
    <row r="122" spans="1:29" ht="12.75">
      <c r="A122" s="46" t="s">
        <v>604</v>
      </c>
      <c r="B122" s="495">
        <v>33550</v>
      </c>
      <c r="C122" s="320">
        <v>0.81</v>
      </c>
      <c r="D122" s="558">
        <v>0.78</v>
      </c>
      <c r="E122" s="545">
        <v>33</v>
      </c>
      <c r="F122" s="559">
        <v>945</v>
      </c>
      <c r="G122" s="76">
        <v>30</v>
      </c>
      <c r="H122" s="68">
        <v>1000</v>
      </c>
      <c r="I122" s="336">
        <v>932</v>
      </c>
      <c r="J122" s="431">
        <v>0.93</v>
      </c>
      <c r="K122" s="379">
        <v>61</v>
      </c>
      <c r="L122" s="118">
        <v>3.1</v>
      </c>
      <c r="M122" s="32">
        <f t="shared" si="10"/>
        <v>976.15000000000009</v>
      </c>
      <c r="N122" s="32">
        <f t="shared" si="11"/>
        <v>1009.7</v>
      </c>
      <c r="O122" s="120" t="s">
        <v>405</v>
      </c>
      <c r="P122" s="240" t="s">
        <v>509</v>
      </c>
      <c r="Q122" s="120"/>
      <c r="R122" s="160" t="s">
        <v>52</v>
      </c>
      <c r="S122" s="161" t="s">
        <v>510</v>
      </c>
      <c r="T122" s="162" t="s">
        <v>33</v>
      </c>
      <c r="U122" s="163" t="s">
        <v>33</v>
      </c>
      <c r="V122" s="164" t="s">
        <v>511</v>
      </c>
      <c r="W122" s="165"/>
      <c r="X122" s="381" t="s">
        <v>512</v>
      </c>
      <c r="Y122" s="361"/>
      <c r="Z122" s="37"/>
      <c r="AA122" s="174">
        <v>52</v>
      </c>
      <c r="AB122" s="470">
        <v>46</v>
      </c>
      <c r="AC122" s="151" t="s">
        <v>605</v>
      </c>
    </row>
    <row r="123" spans="1:29" ht="12.75">
      <c r="A123" s="46" t="s">
        <v>684</v>
      </c>
      <c r="B123" s="560">
        <v>38360</v>
      </c>
      <c r="C123" s="320">
        <v>0.81</v>
      </c>
      <c r="D123" s="64">
        <v>0.76</v>
      </c>
      <c r="E123" s="65">
        <v>36</v>
      </c>
      <c r="F123" s="81">
        <v>650</v>
      </c>
      <c r="G123" s="76">
        <v>30</v>
      </c>
      <c r="H123" s="68">
        <v>1000</v>
      </c>
      <c r="I123" s="265">
        <v>940</v>
      </c>
      <c r="J123" s="491">
        <v>0.94</v>
      </c>
      <c r="K123" s="127">
        <v>78</v>
      </c>
      <c r="L123" s="561">
        <v>3.65</v>
      </c>
      <c r="M123" s="32">
        <f t="shared" si="10"/>
        <v>987.14</v>
      </c>
      <c r="N123" s="32">
        <f t="shared" si="11"/>
        <v>1025.5</v>
      </c>
      <c r="O123" s="159" t="s">
        <v>405</v>
      </c>
      <c r="P123" s="249" t="s">
        <v>534</v>
      </c>
      <c r="Q123" s="380" t="s">
        <v>509</v>
      </c>
      <c r="R123" s="160" t="s">
        <v>52</v>
      </c>
      <c r="S123" s="161" t="s">
        <v>540</v>
      </c>
      <c r="T123" s="162" t="s">
        <v>33</v>
      </c>
      <c r="U123" s="163" t="s">
        <v>33</v>
      </c>
      <c r="V123" s="164" t="s">
        <v>541</v>
      </c>
      <c r="W123" s="165"/>
      <c r="X123" s="239" t="s">
        <v>537</v>
      </c>
      <c r="Y123" s="303" t="s">
        <v>512</v>
      </c>
      <c r="Z123" s="37"/>
      <c r="AA123" s="174">
        <v>52</v>
      </c>
      <c r="AB123" s="174">
        <v>53</v>
      </c>
      <c r="AC123" s="151" t="s">
        <v>685</v>
      </c>
    </row>
    <row r="124" spans="1:29" ht="12.75">
      <c r="A124" s="46" t="s">
        <v>700</v>
      </c>
      <c r="B124" s="562">
        <v>31580</v>
      </c>
      <c r="C124" s="320">
        <v>0.81</v>
      </c>
      <c r="D124" s="64">
        <v>0.76</v>
      </c>
      <c r="E124" s="65">
        <v>36</v>
      </c>
      <c r="F124" s="563">
        <v>640</v>
      </c>
      <c r="G124" s="76">
        <v>30</v>
      </c>
      <c r="H124" s="68">
        <v>1000</v>
      </c>
      <c r="I124" s="255">
        <v>951</v>
      </c>
      <c r="J124" s="564">
        <v>0.96</v>
      </c>
      <c r="K124" s="565">
        <v>87</v>
      </c>
      <c r="L124" s="360">
        <v>3.7</v>
      </c>
      <c r="M124" s="32">
        <f t="shared" si="10"/>
        <v>1013.52</v>
      </c>
      <c r="N124" s="32">
        <f t="shared" si="11"/>
        <v>1045.0999999999999</v>
      </c>
      <c r="O124" s="120" t="s">
        <v>405</v>
      </c>
      <c r="P124" s="240" t="s">
        <v>534</v>
      </c>
      <c r="Q124" s="380" t="s">
        <v>509</v>
      </c>
      <c r="R124" s="160" t="s">
        <v>52</v>
      </c>
      <c r="S124" s="161" t="s">
        <v>540</v>
      </c>
      <c r="T124" s="162" t="s">
        <v>33</v>
      </c>
      <c r="U124" s="163" t="s">
        <v>33</v>
      </c>
      <c r="V124" s="164" t="s">
        <v>541</v>
      </c>
      <c r="W124" s="165"/>
      <c r="X124" s="239" t="s">
        <v>537</v>
      </c>
      <c r="Y124" s="566" t="s">
        <v>512</v>
      </c>
      <c r="Z124" s="37"/>
      <c r="AA124" s="174">
        <v>52</v>
      </c>
      <c r="AB124" s="174">
        <v>53</v>
      </c>
      <c r="AC124" s="151" t="s">
        <v>701</v>
      </c>
    </row>
    <row r="125" spans="1:29" ht="12.75">
      <c r="A125" s="46" t="s">
        <v>740</v>
      </c>
      <c r="B125" s="294">
        <v>38980</v>
      </c>
      <c r="C125" s="320">
        <v>0.81</v>
      </c>
      <c r="D125" s="472">
        <v>0.73</v>
      </c>
      <c r="E125" s="532">
        <v>37</v>
      </c>
      <c r="F125" s="81">
        <v>650</v>
      </c>
      <c r="G125" s="567">
        <v>45</v>
      </c>
      <c r="H125" s="68">
        <v>1000</v>
      </c>
      <c r="I125" s="568">
        <v>965</v>
      </c>
      <c r="J125" s="70">
        <v>0.92</v>
      </c>
      <c r="K125" s="569">
        <v>55</v>
      </c>
      <c r="L125" s="570">
        <v>4.8</v>
      </c>
      <c r="M125" s="32">
        <f t="shared" si="10"/>
        <v>1002.52</v>
      </c>
      <c r="N125" s="32">
        <f t="shared" si="11"/>
        <v>1041.5</v>
      </c>
      <c r="O125" s="571" t="s">
        <v>517</v>
      </c>
      <c r="P125" s="249" t="s">
        <v>534</v>
      </c>
      <c r="Q125" s="380" t="s">
        <v>509</v>
      </c>
      <c r="R125" s="160" t="s">
        <v>52</v>
      </c>
      <c r="S125" s="161" t="s">
        <v>540</v>
      </c>
      <c r="T125" s="162" t="s">
        <v>33</v>
      </c>
      <c r="U125" s="163" t="s">
        <v>33</v>
      </c>
      <c r="V125" s="164" t="s">
        <v>541</v>
      </c>
      <c r="W125" s="165"/>
      <c r="X125" s="239" t="s">
        <v>537</v>
      </c>
      <c r="Y125" s="303" t="s">
        <v>512</v>
      </c>
      <c r="Z125" s="37"/>
      <c r="AA125" s="174">
        <v>52</v>
      </c>
      <c r="AB125" s="174">
        <v>53</v>
      </c>
      <c r="AC125" s="151" t="s">
        <v>741</v>
      </c>
    </row>
    <row r="126" spans="1:29" ht="12.75">
      <c r="A126" s="46" t="s">
        <v>523</v>
      </c>
      <c r="B126" s="302">
        <v>55560</v>
      </c>
      <c r="C126" s="320">
        <v>0.81</v>
      </c>
      <c r="D126" s="476">
        <v>0.8</v>
      </c>
      <c r="E126" s="113">
        <v>35</v>
      </c>
      <c r="F126" s="539">
        <v>750</v>
      </c>
      <c r="G126" s="76">
        <v>30</v>
      </c>
      <c r="H126" s="68">
        <v>1000</v>
      </c>
      <c r="I126" s="528">
        <v>986</v>
      </c>
      <c r="J126" s="70">
        <v>0.92</v>
      </c>
      <c r="K126" s="492">
        <v>80</v>
      </c>
      <c r="L126" s="84">
        <v>4</v>
      </c>
      <c r="M126" s="32">
        <f t="shared" si="10"/>
        <v>972.04000000000008</v>
      </c>
      <c r="N126" s="32">
        <f t="shared" si="11"/>
        <v>1027.5999999999999</v>
      </c>
      <c r="O126" s="120" t="s">
        <v>405</v>
      </c>
      <c r="P126" s="240" t="s">
        <v>509</v>
      </c>
      <c r="Q126" s="120"/>
      <c r="R126" s="160" t="s">
        <v>52</v>
      </c>
      <c r="S126" s="161" t="s">
        <v>510</v>
      </c>
      <c r="T126" s="162" t="s">
        <v>33</v>
      </c>
      <c r="U126" s="163" t="s">
        <v>33</v>
      </c>
      <c r="V126" s="164" t="s">
        <v>511</v>
      </c>
      <c r="W126" s="165"/>
      <c r="X126" s="381" t="s">
        <v>512</v>
      </c>
      <c r="Y126" s="361"/>
      <c r="Z126" s="37"/>
      <c r="AA126" s="174">
        <v>52</v>
      </c>
      <c r="AB126" s="470">
        <v>46</v>
      </c>
      <c r="AC126" s="151" t="s">
        <v>524</v>
      </c>
    </row>
    <row r="127" spans="1:29" ht="12.75">
      <c r="A127" s="46" t="s">
        <v>618</v>
      </c>
      <c r="B127" s="572">
        <v>35980</v>
      </c>
      <c r="C127" s="320">
        <v>0.81</v>
      </c>
      <c r="D127" s="476">
        <v>0.8</v>
      </c>
      <c r="E127" s="485">
        <v>34</v>
      </c>
      <c r="F127" s="573">
        <v>820</v>
      </c>
      <c r="G127" s="76">
        <v>30</v>
      </c>
      <c r="H127" s="68">
        <v>1000</v>
      </c>
      <c r="I127" s="528">
        <v>986</v>
      </c>
      <c r="J127" s="431">
        <v>0.93</v>
      </c>
      <c r="K127" s="574">
        <v>96</v>
      </c>
      <c r="L127" s="128">
        <v>3.25</v>
      </c>
      <c r="M127" s="32">
        <f t="shared" si="10"/>
        <v>1038.1199999999999</v>
      </c>
      <c r="N127" s="32">
        <f t="shared" si="11"/>
        <v>1074.0999999999999</v>
      </c>
      <c r="O127" s="120" t="s">
        <v>405</v>
      </c>
      <c r="P127" s="249" t="s">
        <v>509</v>
      </c>
      <c r="Q127" s="120"/>
      <c r="R127" s="160" t="s">
        <v>52</v>
      </c>
      <c r="S127" s="161" t="s">
        <v>510</v>
      </c>
      <c r="T127" s="162" t="s">
        <v>33</v>
      </c>
      <c r="U127" s="163" t="s">
        <v>33</v>
      </c>
      <c r="V127" s="164" t="s">
        <v>511</v>
      </c>
      <c r="W127" s="165"/>
      <c r="X127" s="381" t="s">
        <v>512</v>
      </c>
      <c r="Y127" s="361"/>
      <c r="Z127" s="37"/>
      <c r="AA127" s="174">
        <v>52</v>
      </c>
      <c r="AB127" s="470">
        <v>46</v>
      </c>
      <c r="AC127" s="151" t="s">
        <v>619</v>
      </c>
    </row>
    <row r="128" spans="1:29" ht="12.75">
      <c r="A128" s="46" t="s">
        <v>622</v>
      </c>
      <c r="B128" s="315">
        <v>35560</v>
      </c>
      <c r="C128" s="320">
        <v>0.81</v>
      </c>
      <c r="D128" s="476">
        <v>0.8</v>
      </c>
      <c r="E128" s="485">
        <v>34</v>
      </c>
      <c r="F128" s="539">
        <v>750</v>
      </c>
      <c r="G128" s="76">
        <v>30</v>
      </c>
      <c r="H128" s="68">
        <v>1000</v>
      </c>
      <c r="I128" s="528">
        <v>986</v>
      </c>
      <c r="J128" s="70">
        <v>0.92</v>
      </c>
      <c r="K128" s="492">
        <v>80</v>
      </c>
      <c r="L128" s="536">
        <v>3.02</v>
      </c>
      <c r="M128" s="32">
        <f t="shared" si="10"/>
        <v>1000.84</v>
      </c>
      <c r="N128" s="32">
        <f t="shared" si="11"/>
        <v>1036.4000000000001</v>
      </c>
      <c r="O128" s="120" t="s">
        <v>405</v>
      </c>
      <c r="P128" s="240" t="s">
        <v>509</v>
      </c>
      <c r="Q128" s="120"/>
      <c r="R128" s="160" t="s">
        <v>52</v>
      </c>
      <c r="S128" s="161" t="s">
        <v>510</v>
      </c>
      <c r="T128" s="162" t="s">
        <v>33</v>
      </c>
      <c r="U128" s="163" t="s">
        <v>33</v>
      </c>
      <c r="V128" s="164" t="s">
        <v>511</v>
      </c>
      <c r="W128" s="165"/>
      <c r="X128" s="381" t="s">
        <v>512</v>
      </c>
      <c r="Y128" s="361"/>
      <c r="Z128" s="37"/>
      <c r="AA128" s="174">
        <v>52</v>
      </c>
      <c r="AB128" s="470">
        <v>46</v>
      </c>
      <c r="AC128" s="151" t="s">
        <v>623</v>
      </c>
    </row>
    <row r="129" spans="1:29" ht="12.75">
      <c r="A129" s="46" t="s">
        <v>525</v>
      </c>
      <c r="B129" s="575">
        <v>85560</v>
      </c>
      <c r="C129" s="320">
        <v>0.81</v>
      </c>
      <c r="D129" s="476">
        <v>0.8</v>
      </c>
      <c r="E129" s="113">
        <v>35</v>
      </c>
      <c r="F129" s="576">
        <v>800</v>
      </c>
      <c r="G129" s="76">
        <v>30</v>
      </c>
      <c r="H129" s="77">
        <v>800</v>
      </c>
      <c r="I129" s="482">
        <v>1008</v>
      </c>
      <c r="J129" s="70">
        <v>0.92</v>
      </c>
      <c r="K129" s="492">
        <v>80</v>
      </c>
      <c r="L129" s="536">
        <v>3</v>
      </c>
      <c r="M129" s="32">
        <f t="shared" si="10"/>
        <v>939.24</v>
      </c>
      <c r="N129" s="32">
        <f t="shared" si="11"/>
        <v>1024.8</v>
      </c>
      <c r="O129" s="120" t="s">
        <v>405</v>
      </c>
      <c r="P129" s="249" t="s">
        <v>509</v>
      </c>
      <c r="Q129" s="120"/>
      <c r="R129" s="160" t="s">
        <v>52</v>
      </c>
      <c r="S129" s="161" t="s">
        <v>510</v>
      </c>
      <c r="T129" s="162" t="s">
        <v>33</v>
      </c>
      <c r="U129" s="163" t="s">
        <v>33</v>
      </c>
      <c r="V129" s="164" t="s">
        <v>511</v>
      </c>
      <c r="W129" s="165"/>
      <c r="X129" s="381" t="s">
        <v>512</v>
      </c>
      <c r="Y129" s="361"/>
      <c r="Z129" s="37"/>
      <c r="AA129" s="174">
        <v>52</v>
      </c>
      <c r="AB129" s="470">
        <v>46</v>
      </c>
      <c r="AC129" s="151" t="s">
        <v>526</v>
      </c>
    </row>
    <row r="130" spans="1:29" ht="12.75">
      <c r="A130" s="46" t="s">
        <v>527</v>
      </c>
      <c r="B130" s="302">
        <v>55560</v>
      </c>
      <c r="C130" s="320">
        <v>0.81</v>
      </c>
      <c r="D130" s="476">
        <v>0.8</v>
      </c>
      <c r="E130" s="485">
        <v>34</v>
      </c>
      <c r="F130" s="576">
        <v>800</v>
      </c>
      <c r="G130" s="76">
        <v>30</v>
      </c>
      <c r="H130" s="77">
        <v>800</v>
      </c>
      <c r="I130" s="482">
        <v>1008</v>
      </c>
      <c r="J130" s="70">
        <v>0.92</v>
      </c>
      <c r="K130" s="492">
        <v>80</v>
      </c>
      <c r="L130" s="360">
        <v>3.7</v>
      </c>
      <c r="M130" s="32">
        <f t="shared" si="10"/>
        <v>961.24</v>
      </c>
      <c r="N130" s="32">
        <f t="shared" si="11"/>
        <v>1016.8</v>
      </c>
      <c r="O130" s="120" t="s">
        <v>405</v>
      </c>
      <c r="P130" s="240" t="s">
        <v>509</v>
      </c>
      <c r="Q130" s="120"/>
      <c r="R130" s="160" t="s">
        <v>52</v>
      </c>
      <c r="S130" s="161" t="s">
        <v>510</v>
      </c>
      <c r="T130" s="162" t="s">
        <v>33</v>
      </c>
      <c r="U130" s="163" t="s">
        <v>33</v>
      </c>
      <c r="V130" s="164" t="s">
        <v>511</v>
      </c>
      <c r="W130" s="165"/>
      <c r="X130" s="381" t="s">
        <v>512</v>
      </c>
      <c r="Y130" s="361"/>
      <c r="Z130" s="37"/>
      <c r="AA130" s="174">
        <v>52</v>
      </c>
      <c r="AB130" s="470">
        <v>46</v>
      </c>
      <c r="AC130" s="151" t="s">
        <v>528</v>
      </c>
    </row>
    <row r="131" spans="1:29" ht="12.75">
      <c r="A131" s="46" t="s">
        <v>570</v>
      </c>
      <c r="B131" s="577">
        <v>66919</v>
      </c>
      <c r="C131" s="320">
        <v>0.81</v>
      </c>
      <c r="D131" s="558">
        <v>0.78</v>
      </c>
      <c r="E131" s="113">
        <v>35</v>
      </c>
      <c r="F131" s="576">
        <v>800</v>
      </c>
      <c r="G131" s="76">
        <v>30</v>
      </c>
      <c r="H131" s="68">
        <v>1000</v>
      </c>
      <c r="I131" s="540">
        <v>1025</v>
      </c>
      <c r="J131" s="70">
        <v>0.92</v>
      </c>
      <c r="K131" s="578">
        <v>53</v>
      </c>
      <c r="L131" s="536">
        <v>3</v>
      </c>
      <c r="M131" s="32">
        <f t="shared" si="10"/>
        <v>923.58100000000002</v>
      </c>
      <c r="N131" s="32">
        <f t="shared" si="11"/>
        <v>990.5</v>
      </c>
      <c r="O131" s="159" t="s">
        <v>405</v>
      </c>
      <c r="P131" s="249" t="s">
        <v>509</v>
      </c>
      <c r="Q131" s="120"/>
      <c r="R131" s="160" t="s">
        <v>52</v>
      </c>
      <c r="S131" s="161" t="s">
        <v>510</v>
      </c>
      <c r="T131" s="162" t="s">
        <v>33</v>
      </c>
      <c r="U131" s="163" t="s">
        <v>33</v>
      </c>
      <c r="V131" s="164" t="s">
        <v>511</v>
      </c>
      <c r="W131" s="165"/>
      <c r="X131" s="239" t="s">
        <v>512</v>
      </c>
      <c r="Y131" s="120"/>
      <c r="Z131" s="37"/>
      <c r="AA131" s="174">
        <v>52</v>
      </c>
      <c r="AB131" s="470">
        <v>46</v>
      </c>
      <c r="AC131" s="151" t="s">
        <v>571</v>
      </c>
    </row>
    <row r="132" spans="1:29" ht="12.75">
      <c r="A132" s="46" t="s">
        <v>531</v>
      </c>
      <c r="B132" s="560">
        <v>38380</v>
      </c>
      <c r="C132" s="320">
        <v>0.81</v>
      </c>
      <c r="D132" s="64">
        <v>0.76</v>
      </c>
      <c r="E132" s="113">
        <v>35</v>
      </c>
      <c r="F132" s="428">
        <v>645</v>
      </c>
      <c r="G132" s="76">
        <v>30</v>
      </c>
      <c r="H132" s="68">
        <v>1000</v>
      </c>
      <c r="I132" s="490">
        <v>1031</v>
      </c>
      <c r="J132" s="579">
        <v>0.95</v>
      </c>
      <c r="K132" s="580">
        <v>64</v>
      </c>
      <c r="L132" s="581">
        <v>3.75</v>
      </c>
      <c r="M132" s="32">
        <f t="shared" si="10"/>
        <v>952.72</v>
      </c>
      <c r="N132" s="32">
        <f t="shared" si="11"/>
        <v>991.1</v>
      </c>
      <c r="O132" s="159" t="s">
        <v>405</v>
      </c>
      <c r="P132" s="240" t="s">
        <v>509</v>
      </c>
      <c r="Q132" s="120"/>
      <c r="R132" s="160" t="s">
        <v>52</v>
      </c>
      <c r="S132" s="161" t="s">
        <v>510</v>
      </c>
      <c r="T132" s="162" t="s">
        <v>33</v>
      </c>
      <c r="U132" s="163" t="s">
        <v>33</v>
      </c>
      <c r="V132" s="164" t="s">
        <v>511</v>
      </c>
      <c r="W132" s="165"/>
      <c r="X132" s="239" t="s">
        <v>512</v>
      </c>
      <c r="Y132" s="120"/>
      <c r="Z132" s="37"/>
      <c r="AA132" s="174">
        <v>52</v>
      </c>
      <c r="AB132" s="470">
        <v>46</v>
      </c>
      <c r="AC132" s="151" t="s">
        <v>532</v>
      </c>
    </row>
    <row r="133" spans="1:29" ht="12.75">
      <c r="A133" s="46" t="s">
        <v>150</v>
      </c>
      <c r="B133" s="227">
        <v>78960</v>
      </c>
      <c r="C133" s="139">
        <v>0.8</v>
      </c>
      <c r="D133" s="64">
        <v>0.82</v>
      </c>
      <c r="E133" s="140">
        <v>31</v>
      </c>
      <c r="F133" s="66">
        <v>400</v>
      </c>
      <c r="G133" s="582">
        <v>7</v>
      </c>
      <c r="H133" s="387">
        <v>400</v>
      </c>
      <c r="I133" s="117">
        <v>473</v>
      </c>
      <c r="J133" s="70">
        <v>0.84</v>
      </c>
      <c r="K133" s="101">
        <v>45</v>
      </c>
      <c r="L133" s="343">
        <v>1.42</v>
      </c>
      <c r="M133" s="32">
        <f t="shared" si="10"/>
        <v>612.14</v>
      </c>
      <c r="N133" s="32">
        <f t="shared" si="11"/>
        <v>691.1</v>
      </c>
      <c r="O133" s="236" t="s">
        <v>31</v>
      </c>
      <c r="P133" s="249" t="s">
        <v>75</v>
      </c>
      <c r="Q133" s="120"/>
      <c r="R133" s="160" t="s">
        <v>76</v>
      </c>
      <c r="S133" s="161" t="s">
        <v>65</v>
      </c>
      <c r="T133" s="165"/>
      <c r="U133" s="165"/>
      <c r="V133" s="165"/>
      <c r="W133" s="165"/>
      <c r="X133" s="41" t="s">
        <v>77</v>
      </c>
      <c r="Y133" s="120"/>
      <c r="Z133" s="37"/>
      <c r="AA133" s="583">
        <v>19</v>
      </c>
      <c r="AB133" s="368">
        <v>69</v>
      </c>
      <c r="AC133" s="151" t="s">
        <v>151</v>
      </c>
    </row>
    <row r="134" spans="1:29" ht="12.75">
      <c r="A134" s="46" t="s">
        <v>148</v>
      </c>
      <c r="B134" s="584">
        <v>48960</v>
      </c>
      <c r="C134" s="139">
        <v>0.8</v>
      </c>
      <c r="D134" s="64">
        <v>0.82</v>
      </c>
      <c r="E134" s="140">
        <v>30</v>
      </c>
      <c r="F134" s="66">
        <v>400</v>
      </c>
      <c r="G134" s="582">
        <v>7</v>
      </c>
      <c r="H134" s="387">
        <v>400</v>
      </c>
      <c r="I134" s="117">
        <v>473</v>
      </c>
      <c r="J134" s="70">
        <v>0.84</v>
      </c>
      <c r="K134" s="71">
        <v>33</v>
      </c>
      <c r="L134" s="549">
        <v>1.1399999999999999</v>
      </c>
      <c r="M134" s="32">
        <f t="shared" si="10"/>
        <v>619.94000000000005</v>
      </c>
      <c r="N134" s="32">
        <f t="shared" si="11"/>
        <v>668.90000000000009</v>
      </c>
      <c r="O134" s="236" t="s">
        <v>31</v>
      </c>
      <c r="P134" s="240" t="s">
        <v>75</v>
      </c>
      <c r="Q134" s="120"/>
      <c r="R134" s="160" t="s">
        <v>76</v>
      </c>
      <c r="S134" s="161" t="s">
        <v>65</v>
      </c>
      <c r="T134" s="165"/>
      <c r="U134" s="165"/>
      <c r="V134" s="165"/>
      <c r="W134" s="165"/>
      <c r="X134" s="41" t="s">
        <v>77</v>
      </c>
      <c r="Y134" s="120"/>
      <c r="Z134" s="37"/>
      <c r="AA134" s="583">
        <v>19</v>
      </c>
      <c r="AB134" s="368">
        <v>69</v>
      </c>
      <c r="AC134" s="151" t="s">
        <v>149</v>
      </c>
    </row>
    <row r="135" spans="1:29" ht="12.75">
      <c r="A135" s="46" t="s">
        <v>152</v>
      </c>
      <c r="B135" s="553">
        <v>26960</v>
      </c>
      <c r="C135" s="139">
        <v>0.8</v>
      </c>
      <c r="D135" s="64">
        <v>0.82</v>
      </c>
      <c r="E135" s="113">
        <v>21</v>
      </c>
      <c r="F135" s="66">
        <v>400</v>
      </c>
      <c r="G135" s="555">
        <v>16</v>
      </c>
      <c r="H135" s="387">
        <v>400</v>
      </c>
      <c r="I135" s="117">
        <v>473</v>
      </c>
      <c r="J135" s="70">
        <v>0.84</v>
      </c>
      <c r="K135" s="556">
        <v>47</v>
      </c>
      <c r="L135" s="118">
        <v>0.8</v>
      </c>
      <c r="M135" s="32">
        <f t="shared" si="10"/>
        <v>689.33999999999992</v>
      </c>
      <c r="N135" s="32">
        <f t="shared" si="11"/>
        <v>716.3</v>
      </c>
      <c r="O135" s="236" t="s">
        <v>31</v>
      </c>
      <c r="P135" s="249" t="s">
        <v>44</v>
      </c>
      <c r="Q135" s="120"/>
      <c r="R135" s="160" t="s">
        <v>62</v>
      </c>
      <c r="S135" s="161" t="s">
        <v>33</v>
      </c>
      <c r="T135" s="162" t="s">
        <v>33</v>
      </c>
      <c r="U135" s="163" t="s">
        <v>47</v>
      </c>
      <c r="V135" s="165"/>
      <c r="W135" s="165"/>
      <c r="X135" s="239" t="s">
        <v>49</v>
      </c>
      <c r="Y135" s="120"/>
      <c r="Z135" s="37"/>
      <c r="AA135" s="174">
        <v>38</v>
      </c>
      <c r="AB135" s="174">
        <v>40</v>
      </c>
      <c r="AC135" s="151" t="s">
        <v>153</v>
      </c>
    </row>
    <row r="136" spans="1:29" ht="12.75">
      <c r="A136" s="46" t="s">
        <v>144</v>
      </c>
      <c r="B136" s="585">
        <v>17960</v>
      </c>
      <c r="C136" s="139">
        <v>0.8</v>
      </c>
      <c r="D136" s="402">
        <v>0.7</v>
      </c>
      <c r="E136" s="532">
        <v>25</v>
      </c>
      <c r="F136" s="403">
        <v>160</v>
      </c>
      <c r="G136" s="76">
        <v>13</v>
      </c>
      <c r="H136" s="586">
        <v>450</v>
      </c>
      <c r="I136" s="117">
        <v>473</v>
      </c>
      <c r="J136" s="83">
        <v>0.86</v>
      </c>
      <c r="K136" s="580">
        <v>35</v>
      </c>
      <c r="L136" s="61">
        <v>2.02</v>
      </c>
      <c r="M136" s="32">
        <f t="shared" si="10"/>
        <v>642.1400000000001</v>
      </c>
      <c r="N136" s="32">
        <f t="shared" si="11"/>
        <v>660.1</v>
      </c>
      <c r="O136" s="236" t="s">
        <v>31</v>
      </c>
      <c r="P136" s="240" t="s">
        <v>75</v>
      </c>
      <c r="Q136" s="120"/>
      <c r="R136" s="160" t="s">
        <v>76</v>
      </c>
      <c r="S136" s="161" t="s">
        <v>65</v>
      </c>
      <c r="T136" s="165"/>
      <c r="U136" s="165"/>
      <c r="V136" s="165"/>
      <c r="W136" s="165"/>
      <c r="X136" s="41" t="s">
        <v>77</v>
      </c>
      <c r="Y136" s="120"/>
      <c r="Z136" s="37"/>
      <c r="AA136" s="583">
        <v>19</v>
      </c>
      <c r="AB136" s="368">
        <v>69</v>
      </c>
      <c r="AC136" s="151" t="s">
        <v>145</v>
      </c>
    </row>
    <row r="137" spans="1:29" ht="12.75">
      <c r="A137" s="46" t="s">
        <v>465</v>
      </c>
      <c r="B137" s="294">
        <v>39880</v>
      </c>
      <c r="C137" s="587">
        <v>0.8</v>
      </c>
      <c r="D137" s="466">
        <v>0.71</v>
      </c>
      <c r="E137" s="588">
        <v>41</v>
      </c>
      <c r="F137" s="524">
        <v>600</v>
      </c>
      <c r="G137" s="254">
        <v>20</v>
      </c>
      <c r="H137" s="68">
        <v>1000</v>
      </c>
      <c r="I137" s="357">
        <v>838</v>
      </c>
      <c r="J137" s="395">
        <v>0.91</v>
      </c>
      <c r="K137" s="359">
        <v>37</v>
      </c>
      <c r="L137" s="589">
        <v>4.63</v>
      </c>
      <c r="M137" s="32">
        <f t="shared" si="10"/>
        <v>878.62</v>
      </c>
      <c r="N137" s="32">
        <f t="shared" si="11"/>
        <v>918.5</v>
      </c>
      <c r="O137" s="159" t="s">
        <v>405</v>
      </c>
      <c r="P137" s="249" t="s">
        <v>439</v>
      </c>
      <c r="Q137" s="120"/>
      <c r="R137" s="160" t="s">
        <v>33</v>
      </c>
      <c r="S137" s="161" t="s">
        <v>33</v>
      </c>
      <c r="T137" s="162" t="s">
        <v>407</v>
      </c>
      <c r="U137" s="163" t="s">
        <v>33</v>
      </c>
      <c r="V137" s="164" t="s">
        <v>33</v>
      </c>
      <c r="W137" s="238" t="s">
        <v>440</v>
      </c>
      <c r="X137" s="239" t="s">
        <v>441</v>
      </c>
      <c r="Y137" s="120"/>
      <c r="Z137" s="37"/>
      <c r="AA137" s="362">
        <v>62</v>
      </c>
      <c r="AB137" s="363">
        <v>70</v>
      </c>
      <c r="AC137" s="151" t="s">
        <v>466</v>
      </c>
    </row>
    <row r="138" spans="1:29" ht="12.75">
      <c r="A138" s="46" t="s">
        <v>686</v>
      </c>
      <c r="B138" s="494">
        <v>33980</v>
      </c>
      <c r="C138" s="587">
        <v>0.8</v>
      </c>
      <c r="D138" s="64">
        <v>0.76</v>
      </c>
      <c r="E138" s="65">
        <v>36</v>
      </c>
      <c r="F138" s="81">
        <v>650</v>
      </c>
      <c r="G138" s="76">
        <v>30</v>
      </c>
      <c r="H138" s="68">
        <v>1000</v>
      </c>
      <c r="I138" s="590">
        <v>933</v>
      </c>
      <c r="J138" s="491">
        <v>0.94</v>
      </c>
      <c r="K138" s="127">
        <v>78</v>
      </c>
      <c r="L138" s="512">
        <v>3.55</v>
      </c>
      <c r="M138" s="32">
        <f t="shared" si="10"/>
        <v>990.81999999999994</v>
      </c>
      <c r="N138" s="32">
        <f t="shared" si="11"/>
        <v>1024.8</v>
      </c>
      <c r="O138" s="159" t="s">
        <v>405</v>
      </c>
      <c r="P138" s="240" t="s">
        <v>534</v>
      </c>
      <c r="Q138" s="380" t="s">
        <v>509</v>
      </c>
      <c r="R138" s="160" t="s">
        <v>52</v>
      </c>
      <c r="S138" s="161" t="s">
        <v>540</v>
      </c>
      <c r="T138" s="162" t="s">
        <v>33</v>
      </c>
      <c r="U138" s="163" t="s">
        <v>33</v>
      </c>
      <c r="V138" s="164" t="s">
        <v>541</v>
      </c>
      <c r="W138" s="165"/>
      <c r="X138" s="239" t="s">
        <v>537</v>
      </c>
      <c r="Y138" s="303" t="s">
        <v>512</v>
      </c>
      <c r="Z138" s="37"/>
      <c r="AA138" s="174">
        <v>52</v>
      </c>
      <c r="AB138" s="174">
        <v>53</v>
      </c>
      <c r="AC138" s="151" t="s">
        <v>687</v>
      </c>
    </row>
    <row r="139" spans="1:29" ht="12.75">
      <c r="A139" s="46" t="s">
        <v>654</v>
      </c>
      <c r="B139" s="426">
        <v>43880</v>
      </c>
      <c r="C139" s="587">
        <v>0.8</v>
      </c>
      <c r="D139" s="466">
        <v>0.71</v>
      </c>
      <c r="E139" s="113">
        <v>35</v>
      </c>
      <c r="F139" s="539">
        <v>750</v>
      </c>
      <c r="G139" s="76">
        <v>30</v>
      </c>
      <c r="H139" s="68">
        <v>1000</v>
      </c>
      <c r="I139" s="540">
        <v>1025</v>
      </c>
      <c r="J139" s="132">
        <v>1</v>
      </c>
      <c r="K139" s="492">
        <v>80</v>
      </c>
      <c r="L139" s="549">
        <v>3.77</v>
      </c>
      <c r="M139" s="32">
        <f t="shared" si="10"/>
        <v>987.92000000000007</v>
      </c>
      <c r="N139" s="32">
        <f t="shared" si="11"/>
        <v>1031.8</v>
      </c>
      <c r="O139" s="120" t="s">
        <v>405</v>
      </c>
      <c r="P139" s="249" t="s">
        <v>509</v>
      </c>
      <c r="Q139" s="120"/>
      <c r="R139" s="160" t="s">
        <v>52</v>
      </c>
      <c r="S139" s="161" t="s">
        <v>510</v>
      </c>
      <c r="T139" s="162" t="s">
        <v>33</v>
      </c>
      <c r="U139" s="163" t="s">
        <v>33</v>
      </c>
      <c r="V139" s="164" t="s">
        <v>511</v>
      </c>
      <c r="W139" s="165"/>
      <c r="X139" s="381" t="s">
        <v>512</v>
      </c>
      <c r="Y139" s="361"/>
      <c r="Z139" s="37"/>
      <c r="AA139" s="174">
        <v>52</v>
      </c>
      <c r="AB139" s="470">
        <v>46</v>
      </c>
      <c r="AC139" s="151" t="s">
        <v>655</v>
      </c>
    </row>
    <row r="140" spans="1:29" ht="12.75">
      <c r="A140" s="46" t="s">
        <v>560</v>
      </c>
      <c r="B140" s="294">
        <v>39857</v>
      </c>
      <c r="C140" s="587">
        <v>0.8</v>
      </c>
      <c r="D140" s="376">
        <v>0.82</v>
      </c>
      <c r="E140" s="113">
        <v>35</v>
      </c>
      <c r="F140" s="539">
        <v>750</v>
      </c>
      <c r="G140" s="76">
        <v>30</v>
      </c>
      <c r="H140" s="68">
        <v>1000</v>
      </c>
      <c r="I140" s="540">
        <v>1025</v>
      </c>
      <c r="J140" s="70">
        <v>0.92</v>
      </c>
      <c r="K140" s="591">
        <v>76</v>
      </c>
      <c r="L140" s="72">
        <v>2.89</v>
      </c>
      <c r="M140" s="32">
        <f t="shared" si="10"/>
        <v>995.74299999999994</v>
      </c>
      <c r="N140" s="32">
        <f t="shared" si="11"/>
        <v>1035.5999999999999</v>
      </c>
      <c r="O140" s="120" t="s">
        <v>405</v>
      </c>
      <c r="P140" s="240" t="s">
        <v>509</v>
      </c>
      <c r="Q140" s="120"/>
      <c r="R140" s="160" t="s">
        <v>52</v>
      </c>
      <c r="S140" s="161" t="s">
        <v>510</v>
      </c>
      <c r="T140" s="162" t="s">
        <v>33</v>
      </c>
      <c r="U140" s="163" t="s">
        <v>33</v>
      </c>
      <c r="V140" s="164" t="s">
        <v>511</v>
      </c>
      <c r="W140" s="165"/>
      <c r="X140" s="381" t="s">
        <v>512</v>
      </c>
      <c r="Y140" s="361"/>
      <c r="Z140" s="37"/>
      <c r="AA140" s="174">
        <v>52</v>
      </c>
      <c r="AB140" s="470">
        <v>46</v>
      </c>
      <c r="AC140" s="151" t="s">
        <v>561</v>
      </c>
    </row>
    <row r="141" spans="1:29" ht="12.75">
      <c r="A141" s="46" t="s">
        <v>553</v>
      </c>
      <c r="B141" s="125">
        <v>48550</v>
      </c>
      <c r="C141" s="587">
        <v>0.8</v>
      </c>
      <c r="D141" s="476">
        <v>0.8</v>
      </c>
      <c r="E141" s="113">
        <v>35</v>
      </c>
      <c r="F141" s="592">
        <v>895</v>
      </c>
      <c r="G141" s="76">
        <v>30</v>
      </c>
      <c r="H141" s="68">
        <v>1000</v>
      </c>
      <c r="I141" s="490">
        <v>1031</v>
      </c>
      <c r="J141" s="491">
        <v>0.94</v>
      </c>
      <c r="K141" s="593">
        <v>69</v>
      </c>
      <c r="L141" s="459">
        <v>3.8</v>
      </c>
      <c r="M141" s="32">
        <f t="shared" si="10"/>
        <v>979.05000000000007</v>
      </c>
      <c r="N141" s="32">
        <f t="shared" si="11"/>
        <v>1027.5999999999999</v>
      </c>
      <c r="O141" s="120" t="s">
        <v>405</v>
      </c>
      <c r="P141" s="249" t="s">
        <v>509</v>
      </c>
      <c r="Q141" s="120"/>
      <c r="R141" s="160" t="s">
        <v>52</v>
      </c>
      <c r="S141" s="161" t="s">
        <v>510</v>
      </c>
      <c r="T141" s="162" t="s">
        <v>33</v>
      </c>
      <c r="U141" s="163" t="s">
        <v>33</v>
      </c>
      <c r="V141" s="164" t="s">
        <v>511</v>
      </c>
      <c r="W141" s="165"/>
      <c r="X141" s="381" t="s">
        <v>512</v>
      </c>
      <c r="Y141" s="361"/>
      <c r="Z141" s="37"/>
      <c r="AA141" s="174">
        <v>52</v>
      </c>
      <c r="AB141" s="470">
        <v>46</v>
      </c>
      <c r="AC141" s="151" t="s">
        <v>554</v>
      </c>
    </row>
    <row r="142" spans="1:29" ht="12.75">
      <c r="A142" s="46" t="s">
        <v>646</v>
      </c>
      <c r="B142" s="307">
        <v>45690</v>
      </c>
      <c r="C142" s="587">
        <v>0.8</v>
      </c>
      <c r="D142" s="550">
        <v>0.84</v>
      </c>
      <c r="E142" s="113">
        <v>35</v>
      </c>
      <c r="F142" s="474">
        <v>700</v>
      </c>
      <c r="G142" s="76">
        <v>30</v>
      </c>
      <c r="H142" s="68">
        <v>1000</v>
      </c>
      <c r="I142" s="378">
        <v>1042</v>
      </c>
      <c r="J142" s="70">
        <v>0.92</v>
      </c>
      <c r="K142" s="578">
        <v>53</v>
      </c>
      <c r="L142" s="536">
        <v>3</v>
      </c>
      <c r="M142" s="32">
        <f t="shared" si="10"/>
        <v>941.51</v>
      </c>
      <c r="N142" s="32">
        <f t="shared" si="11"/>
        <v>987.2</v>
      </c>
      <c r="O142" s="159" t="s">
        <v>405</v>
      </c>
      <c r="P142" s="240" t="s">
        <v>509</v>
      </c>
      <c r="Q142" s="120"/>
      <c r="R142" s="160" t="s">
        <v>52</v>
      </c>
      <c r="S142" s="161" t="s">
        <v>510</v>
      </c>
      <c r="T142" s="162" t="s">
        <v>33</v>
      </c>
      <c r="U142" s="163" t="s">
        <v>33</v>
      </c>
      <c r="V142" s="164" t="s">
        <v>511</v>
      </c>
      <c r="W142" s="165"/>
      <c r="X142" s="239" t="s">
        <v>512</v>
      </c>
      <c r="Y142" s="120"/>
      <c r="Z142" s="37"/>
      <c r="AA142" s="174">
        <v>52</v>
      </c>
      <c r="AB142" s="470">
        <v>46</v>
      </c>
      <c r="AC142" s="151" t="s">
        <v>647</v>
      </c>
    </row>
    <row r="143" spans="1:29" ht="12.75">
      <c r="A143" s="27" t="s">
        <v>263</v>
      </c>
      <c r="B143" s="28">
        <v>98950</v>
      </c>
      <c r="C143" s="29">
        <v>0.79</v>
      </c>
      <c r="D143" s="29">
        <v>0.55000000000000004</v>
      </c>
      <c r="E143" s="30">
        <v>312</v>
      </c>
      <c r="F143" s="30">
        <v>200</v>
      </c>
      <c r="G143" s="30">
        <v>2</v>
      </c>
      <c r="H143" s="30">
        <v>280</v>
      </c>
      <c r="I143" s="30">
        <v>154</v>
      </c>
      <c r="J143" s="29">
        <v>0.76</v>
      </c>
      <c r="K143" s="30">
        <v>26</v>
      </c>
      <c r="L143" s="31">
        <v>3.99</v>
      </c>
      <c r="M143" s="32"/>
      <c r="N143" s="32"/>
      <c r="O143" s="33" t="s">
        <v>234</v>
      </c>
      <c r="P143" s="465" t="s">
        <v>259</v>
      </c>
      <c r="Q143" s="35"/>
      <c r="R143" s="44"/>
      <c r="S143" s="160" t="s">
        <v>33</v>
      </c>
      <c r="T143" s="160" t="s">
        <v>33</v>
      </c>
      <c r="U143" s="161" t="s">
        <v>34</v>
      </c>
      <c r="V143" s="162" t="s">
        <v>33</v>
      </c>
      <c r="W143" s="594" t="s">
        <v>260</v>
      </c>
      <c r="X143" s="595" t="s">
        <v>261</v>
      </c>
      <c r="Y143" s="595"/>
      <c r="Z143" s="120"/>
      <c r="AA143" s="566">
        <v>55</v>
      </c>
      <c r="AB143" s="596">
        <v>285</v>
      </c>
      <c r="AC143" s="151" t="s">
        <v>264</v>
      </c>
    </row>
    <row r="144" spans="1:29" ht="12.75">
      <c r="A144" s="46" t="s">
        <v>312</v>
      </c>
      <c r="B144" s="227">
        <v>88680</v>
      </c>
      <c r="C144" s="597">
        <v>0.79</v>
      </c>
      <c r="D144" s="598">
        <v>0.76</v>
      </c>
      <c r="E144" s="113">
        <v>189</v>
      </c>
      <c r="F144" s="130">
        <v>400</v>
      </c>
      <c r="G144" s="599">
        <v>10</v>
      </c>
      <c r="H144" s="317">
        <v>250</v>
      </c>
      <c r="I144" s="600">
        <v>300</v>
      </c>
      <c r="J144" s="132">
        <v>0.92</v>
      </c>
      <c r="K144" s="234">
        <v>31</v>
      </c>
      <c r="L144" s="300">
        <v>3.2</v>
      </c>
      <c r="M144" s="32">
        <f t="shared" ref="M144:M151" si="12">(-B144*0.001)+(K144*2)+(-L144*10)+(C144*100)+(D144*100)+(E144)+(F144*0.1)+(G144*5)+(H144*0.1)+(I144*0.1)+(J144*100)+(AA144*2)+(AB144*2)</f>
        <v>870.31999999999994</v>
      </c>
      <c r="N144" s="32">
        <f t="shared" ref="N144:N151" si="13">(K144*2)+(-L144*10)+(C144*100)+(D144*100)+(E144)+(F144*0.1)+(G144*5)+(H144*0.1)+(I144*0.1)+(J144*100)+(AA144*2)+(AB144*2)</f>
        <v>959</v>
      </c>
      <c r="O144" s="236" t="s">
        <v>267</v>
      </c>
      <c r="P144" s="240" t="s">
        <v>235</v>
      </c>
      <c r="Q144" s="120"/>
      <c r="R144" s="160" t="s">
        <v>33</v>
      </c>
      <c r="S144" s="161" t="s">
        <v>113</v>
      </c>
      <c r="T144" s="162" t="s">
        <v>33</v>
      </c>
      <c r="U144" s="163" t="s">
        <v>112</v>
      </c>
      <c r="V144" s="165"/>
      <c r="W144" s="165"/>
      <c r="X144" s="239" t="s">
        <v>236</v>
      </c>
      <c r="Y144" s="120"/>
      <c r="Z144" s="37"/>
      <c r="AA144" s="174">
        <v>42</v>
      </c>
      <c r="AB144" s="601">
        <v>132</v>
      </c>
      <c r="AC144" s="151" t="s">
        <v>313</v>
      </c>
    </row>
    <row r="145" spans="1:29" ht="12.75">
      <c r="A145" s="46" t="s">
        <v>414</v>
      </c>
      <c r="B145" s="426">
        <v>48860</v>
      </c>
      <c r="C145" s="320">
        <v>0.79</v>
      </c>
      <c r="D145" s="105">
        <v>0.82</v>
      </c>
      <c r="E145" s="602">
        <v>46</v>
      </c>
      <c r="F145" s="130">
        <v>900</v>
      </c>
      <c r="G145" s="76">
        <v>20</v>
      </c>
      <c r="H145" s="317">
        <v>600</v>
      </c>
      <c r="I145" s="265">
        <v>350</v>
      </c>
      <c r="J145" s="70">
        <v>0.9</v>
      </c>
      <c r="K145" s="234">
        <v>98</v>
      </c>
      <c r="L145" s="603">
        <v>2.5</v>
      </c>
      <c r="M145" s="32">
        <f t="shared" si="12"/>
        <v>900.14</v>
      </c>
      <c r="N145" s="32">
        <f t="shared" si="13"/>
        <v>949</v>
      </c>
      <c r="O145" s="159" t="s">
        <v>1038</v>
      </c>
      <c r="P145" s="249" t="s">
        <v>1039</v>
      </c>
      <c r="Q145" s="120"/>
      <c r="R145" s="160" t="s">
        <v>33</v>
      </c>
      <c r="S145" s="161" t="s">
        <v>33</v>
      </c>
      <c r="T145" s="162" t="s">
        <v>407</v>
      </c>
      <c r="U145" s="163" t="s">
        <v>33</v>
      </c>
      <c r="V145" s="164" t="s">
        <v>260</v>
      </c>
      <c r="W145" s="165"/>
      <c r="X145" s="239" t="s">
        <v>408</v>
      </c>
      <c r="Y145" s="120"/>
      <c r="Z145" s="37"/>
      <c r="AA145" s="166">
        <v>55</v>
      </c>
      <c r="AB145" s="166">
        <v>43</v>
      </c>
      <c r="AC145" s="151" t="s">
        <v>415</v>
      </c>
    </row>
    <row r="146" spans="1:29" ht="12.75">
      <c r="A146" s="46" t="s">
        <v>412</v>
      </c>
      <c r="B146" s="294">
        <v>41580</v>
      </c>
      <c r="C146" s="320">
        <v>0.79</v>
      </c>
      <c r="D146" s="105">
        <v>0.82</v>
      </c>
      <c r="E146" s="97">
        <v>39</v>
      </c>
      <c r="F146" s="604">
        <v>840</v>
      </c>
      <c r="G146" s="76">
        <v>20</v>
      </c>
      <c r="H146" s="317">
        <v>600</v>
      </c>
      <c r="I146" s="265">
        <v>350</v>
      </c>
      <c r="J146" s="70">
        <v>0.9</v>
      </c>
      <c r="K146" s="234">
        <v>98</v>
      </c>
      <c r="L146" s="603">
        <v>2.5</v>
      </c>
      <c r="M146" s="32">
        <f t="shared" si="12"/>
        <v>894.42000000000007</v>
      </c>
      <c r="N146" s="32">
        <f t="shared" si="13"/>
        <v>936</v>
      </c>
      <c r="O146" s="159" t="s">
        <v>1038</v>
      </c>
      <c r="P146" s="240" t="s">
        <v>1039</v>
      </c>
      <c r="Q146" s="120"/>
      <c r="R146" s="160" t="s">
        <v>33</v>
      </c>
      <c r="S146" s="161" t="s">
        <v>33</v>
      </c>
      <c r="T146" s="162" t="s">
        <v>407</v>
      </c>
      <c r="U146" s="163" t="s">
        <v>33</v>
      </c>
      <c r="V146" s="164" t="s">
        <v>260</v>
      </c>
      <c r="W146" s="165"/>
      <c r="X146" s="239" t="s">
        <v>408</v>
      </c>
      <c r="Y146" s="120"/>
      <c r="Z146" s="37"/>
      <c r="AA146" s="166">
        <v>55</v>
      </c>
      <c r="AB146" s="166">
        <v>43</v>
      </c>
      <c r="AC146" s="151" t="s">
        <v>413</v>
      </c>
    </row>
    <row r="147" spans="1:29" ht="12.75">
      <c r="A147" s="46" t="s">
        <v>238</v>
      </c>
      <c r="B147" s="227">
        <v>36860</v>
      </c>
      <c r="C147" s="228">
        <v>0.79</v>
      </c>
      <c r="D147" s="229">
        <v>0.55000000000000004</v>
      </c>
      <c r="E147" s="140">
        <v>189</v>
      </c>
      <c r="F147" s="51">
        <v>800</v>
      </c>
      <c r="G147" s="131">
        <v>2</v>
      </c>
      <c r="H147" s="317">
        <v>250</v>
      </c>
      <c r="I147" s="69">
        <v>390</v>
      </c>
      <c r="J147" s="342">
        <v>0.7</v>
      </c>
      <c r="K147" s="234">
        <v>26</v>
      </c>
      <c r="L147" s="276">
        <v>3.2</v>
      </c>
      <c r="M147" s="32">
        <f t="shared" si="12"/>
        <v>878.14</v>
      </c>
      <c r="N147" s="32">
        <f t="shared" si="13"/>
        <v>915</v>
      </c>
      <c r="O147" s="236" t="s">
        <v>234</v>
      </c>
      <c r="P147" s="249" t="s">
        <v>235</v>
      </c>
      <c r="Q147" s="120"/>
      <c r="R147" s="160" t="s">
        <v>33</v>
      </c>
      <c r="S147" s="161" t="s">
        <v>113</v>
      </c>
      <c r="T147" s="162" t="s">
        <v>33</v>
      </c>
      <c r="U147" s="163" t="s">
        <v>112</v>
      </c>
      <c r="V147" s="165"/>
      <c r="W147" s="165"/>
      <c r="X147" s="239" t="s">
        <v>236</v>
      </c>
      <c r="Y147" s="120"/>
      <c r="Z147" s="37"/>
      <c r="AA147" s="166">
        <v>42</v>
      </c>
      <c r="AB147" s="166">
        <v>132</v>
      </c>
      <c r="AC147" s="151" t="s">
        <v>239</v>
      </c>
    </row>
    <row r="148" spans="1:29" ht="12.75">
      <c r="A148" s="46" t="s">
        <v>426</v>
      </c>
      <c r="B148" s="392">
        <v>70580</v>
      </c>
      <c r="C148" s="320">
        <v>0.79</v>
      </c>
      <c r="D148" s="229">
        <v>0.76</v>
      </c>
      <c r="E148" s="605">
        <v>44</v>
      </c>
      <c r="F148" s="245">
        <v>800</v>
      </c>
      <c r="G148" s="254">
        <v>10</v>
      </c>
      <c r="H148" s="586">
        <v>650</v>
      </c>
      <c r="I148" s="606">
        <v>399</v>
      </c>
      <c r="J148" s="132">
        <v>0.92</v>
      </c>
      <c r="K148" s="234">
        <v>98</v>
      </c>
      <c r="L148" s="607">
        <v>3.3</v>
      </c>
      <c r="M148" s="32">
        <f t="shared" si="12"/>
        <v>814.32</v>
      </c>
      <c r="N148" s="32">
        <f t="shared" si="13"/>
        <v>884.9</v>
      </c>
      <c r="O148" s="159" t="s">
        <v>1038</v>
      </c>
      <c r="P148" s="240" t="s">
        <v>1039</v>
      </c>
      <c r="Q148" s="120"/>
      <c r="R148" s="160" t="s">
        <v>33</v>
      </c>
      <c r="S148" s="161" t="s">
        <v>33</v>
      </c>
      <c r="T148" s="162" t="s">
        <v>407</v>
      </c>
      <c r="U148" s="163" t="s">
        <v>33</v>
      </c>
      <c r="V148" s="164" t="s">
        <v>260</v>
      </c>
      <c r="W148" s="165"/>
      <c r="X148" s="239" t="s">
        <v>408</v>
      </c>
      <c r="Y148" s="120"/>
      <c r="Z148" s="37"/>
      <c r="AA148" s="166">
        <v>55</v>
      </c>
      <c r="AB148" s="166">
        <v>43</v>
      </c>
      <c r="AC148" s="151" t="s">
        <v>427</v>
      </c>
    </row>
    <row r="149" spans="1:29" ht="12.75">
      <c r="A149" s="46" t="s">
        <v>424</v>
      </c>
      <c r="B149" s="608">
        <v>90580</v>
      </c>
      <c r="C149" s="320">
        <v>0.79</v>
      </c>
      <c r="D149" s="229">
        <v>0.76</v>
      </c>
      <c r="E149" s="602">
        <v>46</v>
      </c>
      <c r="F149" s="245">
        <v>800</v>
      </c>
      <c r="G149" s="131">
        <v>30</v>
      </c>
      <c r="H149" s="609">
        <v>690</v>
      </c>
      <c r="I149" s="610">
        <v>420</v>
      </c>
      <c r="J149" s="132">
        <v>0.92</v>
      </c>
      <c r="K149" s="234">
        <v>98</v>
      </c>
      <c r="L149" s="611">
        <v>3</v>
      </c>
      <c r="M149" s="32">
        <f t="shared" si="12"/>
        <v>905.42000000000007</v>
      </c>
      <c r="N149" s="32">
        <f t="shared" si="13"/>
        <v>996</v>
      </c>
      <c r="O149" s="159" t="s">
        <v>1038</v>
      </c>
      <c r="P149" s="249" t="s">
        <v>1039</v>
      </c>
      <c r="Q149" s="120"/>
      <c r="R149" s="160" t="s">
        <v>33</v>
      </c>
      <c r="S149" s="161" t="s">
        <v>33</v>
      </c>
      <c r="T149" s="162" t="s">
        <v>407</v>
      </c>
      <c r="U149" s="163" t="s">
        <v>33</v>
      </c>
      <c r="V149" s="164" t="s">
        <v>260</v>
      </c>
      <c r="W149" s="165"/>
      <c r="X149" s="239" t="s">
        <v>408</v>
      </c>
      <c r="Y149" s="120"/>
      <c r="Z149" s="37"/>
      <c r="AA149" s="166">
        <v>55</v>
      </c>
      <c r="AB149" s="166">
        <v>43</v>
      </c>
      <c r="AC149" s="151" t="s">
        <v>425</v>
      </c>
    </row>
    <row r="150" spans="1:29" ht="12.75">
      <c r="A150" s="46" t="s">
        <v>418</v>
      </c>
      <c r="B150" s="227">
        <v>230175</v>
      </c>
      <c r="C150" s="320">
        <v>0.79</v>
      </c>
      <c r="D150" s="229">
        <v>0.76</v>
      </c>
      <c r="E150" s="50">
        <v>48</v>
      </c>
      <c r="F150" s="245">
        <v>800</v>
      </c>
      <c r="G150" s="76">
        <v>20</v>
      </c>
      <c r="H150" s="68">
        <v>700</v>
      </c>
      <c r="I150" s="69">
        <v>434</v>
      </c>
      <c r="J150" s="132">
        <v>0.92</v>
      </c>
      <c r="K150" s="234">
        <v>98</v>
      </c>
      <c r="L150" s="433">
        <v>3.1</v>
      </c>
      <c r="M150" s="32">
        <f t="shared" si="12"/>
        <v>719.22500000000002</v>
      </c>
      <c r="N150" s="32">
        <f t="shared" si="13"/>
        <v>949.4</v>
      </c>
      <c r="O150" s="159" t="s">
        <v>1038</v>
      </c>
      <c r="P150" s="240" t="s">
        <v>1039</v>
      </c>
      <c r="Q150" s="120"/>
      <c r="R150" s="160" t="s">
        <v>33</v>
      </c>
      <c r="S150" s="161" t="s">
        <v>33</v>
      </c>
      <c r="T150" s="162" t="s">
        <v>407</v>
      </c>
      <c r="U150" s="163" t="s">
        <v>33</v>
      </c>
      <c r="V150" s="164" t="s">
        <v>260</v>
      </c>
      <c r="W150" s="165"/>
      <c r="X150" s="239" t="s">
        <v>408</v>
      </c>
      <c r="Y150" s="120"/>
      <c r="Z150" s="37"/>
      <c r="AA150" s="166">
        <v>55</v>
      </c>
      <c r="AB150" s="166">
        <v>43</v>
      </c>
      <c r="AC150" s="151" t="s">
        <v>419</v>
      </c>
    </row>
    <row r="151" spans="1:29" ht="12.75">
      <c r="A151" s="46" t="s">
        <v>488</v>
      </c>
      <c r="B151" s="294">
        <v>38980</v>
      </c>
      <c r="C151" s="344">
        <v>0.79</v>
      </c>
      <c r="D151" s="354">
        <v>0.72</v>
      </c>
      <c r="E151" s="143">
        <v>40</v>
      </c>
      <c r="F151" s="432">
        <v>630</v>
      </c>
      <c r="G151" s="76">
        <v>30</v>
      </c>
      <c r="H151" s="515">
        <v>900</v>
      </c>
      <c r="I151" s="612">
        <v>601</v>
      </c>
      <c r="J151" s="431">
        <v>0.93</v>
      </c>
      <c r="K151" s="613">
        <v>50</v>
      </c>
      <c r="L151" s="337">
        <v>2.76</v>
      </c>
      <c r="M151" s="32">
        <f t="shared" si="12"/>
        <v>870.5200000000001</v>
      </c>
      <c r="N151" s="32">
        <f t="shared" si="13"/>
        <v>909.5</v>
      </c>
      <c r="O151" s="159" t="s">
        <v>405</v>
      </c>
      <c r="P151" s="249" t="s">
        <v>470</v>
      </c>
      <c r="Q151" s="120"/>
      <c r="R151" s="160" t="s">
        <v>33</v>
      </c>
      <c r="S151" s="161" t="s">
        <v>33</v>
      </c>
      <c r="T151" s="162" t="s">
        <v>46</v>
      </c>
      <c r="U151" s="163" t="s">
        <v>33</v>
      </c>
      <c r="V151" s="164" t="s">
        <v>33</v>
      </c>
      <c r="W151" s="238" t="s">
        <v>260</v>
      </c>
      <c r="X151" s="239" t="s">
        <v>473</v>
      </c>
      <c r="Y151" s="120"/>
      <c r="Z151" s="37"/>
      <c r="AA151" s="614">
        <v>55</v>
      </c>
      <c r="AB151" s="50">
        <v>40</v>
      </c>
      <c r="AC151" s="151" t="s">
        <v>489</v>
      </c>
    </row>
    <row r="152" spans="1:29" ht="12.75">
      <c r="A152" s="27" t="s">
        <v>730</v>
      </c>
      <c r="B152" s="28">
        <v>38580</v>
      </c>
      <c r="C152" s="29">
        <v>0.79</v>
      </c>
      <c r="D152" s="29">
        <v>0.72</v>
      </c>
      <c r="E152" s="30">
        <v>42</v>
      </c>
      <c r="F152" s="30">
        <v>750</v>
      </c>
      <c r="G152" s="30">
        <v>60</v>
      </c>
      <c r="H152" s="30">
        <v>900</v>
      </c>
      <c r="I152" s="30">
        <v>765</v>
      </c>
      <c r="J152" s="29">
        <v>0.92</v>
      </c>
      <c r="K152" s="30">
        <v>76</v>
      </c>
      <c r="L152" s="31">
        <v>4.0999999999999996</v>
      </c>
      <c r="M152" s="32">
        <f>(-B152*0.001)+(K152*2)+(-L152*10)+(C152*100)+(D152*100)+(E152)+(F152*0.1)+(G152*2)+(H152*0.1)+(I152*0.1)+(J152*100)+(Z152*2)+(AA152*2)</f>
        <v>812.92000000000007</v>
      </c>
      <c r="N152" s="32">
        <f>(K152*2)+(-L152*10)+(C152*100)+(D152*100)+(E152)+(F152*0.1)+(G152*2)+(H152*0.1)+(I152*0.1)+(J152*100)+(Z152*2)+(AA152*2)</f>
        <v>851.5</v>
      </c>
      <c r="O152" s="170" t="s">
        <v>405</v>
      </c>
      <c r="P152" s="367" t="s">
        <v>534</v>
      </c>
      <c r="Q152" s="34"/>
      <c r="R152" s="36" t="s">
        <v>52</v>
      </c>
      <c r="S152" s="36" t="s">
        <v>657</v>
      </c>
      <c r="T152" s="36" t="s">
        <v>33</v>
      </c>
      <c r="U152" s="41" t="s">
        <v>33</v>
      </c>
      <c r="V152" s="42" t="s">
        <v>658</v>
      </c>
      <c r="W152" s="42"/>
      <c r="X152" s="41" t="s">
        <v>537</v>
      </c>
      <c r="Y152" s="41"/>
      <c r="Z152" s="43"/>
      <c r="AA152" s="43">
        <v>47</v>
      </c>
      <c r="AB152" s="43">
        <v>53</v>
      </c>
      <c r="AC152" s="39" t="s">
        <v>731</v>
      </c>
    </row>
    <row r="153" spans="1:29" ht="12.75">
      <c r="A153" s="46" t="s">
        <v>572</v>
      </c>
      <c r="B153" s="562">
        <v>31580</v>
      </c>
      <c r="C153" s="344">
        <v>0.79</v>
      </c>
      <c r="D153" s="427">
        <v>0.7</v>
      </c>
      <c r="E153" s="545">
        <v>33</v>
      </c>
      <c r="F153" s="474">
        <v>700</v>
      </c>
      <c r="G153" s="599">
        <v>35</v>
      </c>
      <c r="H153" s="68">
        <v>1000</v>
      </c>
      <c r="I153" s="615">
        <v>796</v>
      </c>
      <c r="J153" s="70">
        <v>0.92</v>
      </c>
      <c r="K153" s="616">
        <v>57</v>
      </c>
      <c r="L153" s="327">
        <v>2.8</v>
      </c>
      <c r="M153" s="32">
        <f t="shared" ref="M153:M209" si="14">(-B153*0.001)+(K153*2)+(-L153*10)+(C153*100)+(D153*100)+(E153)+(F153*0.1)+(G153*5)+(H153*0.1)+(I153*0.1)+(J153*100)+(AA153*2)+(AB153*2)</f>
        <v>949.0200000000001</v>
      </c>
      <c r="N153" s="32">
        <f t="shared" ref="N153:N209" si="15">(K153*2)+(-L153*10)+(C153*100)+(D153*100)+(E153)+(F153*0.1)+(G153*5)+(H153*0.1)+(I153*0.1)+(J153*100)+(AA153*2)+(AB153*2)</f>
        <v>980.6</v>
      </c>
      <c r="O153" s="159" t="s">
        <v>405</v>
      </c>
      <c r="P153" s="249" t="s">
        <v>509</v>
      </c>
      <c r="Q153" s="120"/>
      <c r="R153" s="160" t="s">
        <v>52</v>
      </c>
      <c r="S153" s="161" t="s">
        <v>510</v>
      </c>
      <c r="T153" s="162" t="s">
        <v>33</v>
      </c>
      <c r="U153" s="163" t="s">
        <v>33</v>
      </c>
      <c r="V153" s="164" t="s">
        <v>511</v>
      </c>
      <c r="W153" s="165"/>
      <c r="X153" s="239" t="s">
        <v>512</v>
      </c>
      <c r="Y153" s="120"/>
      <c r="Z153" s="37"/>
      <c r="AA153" s="174">
        <v>52</v>
      </c>
      <c r="AB153" s="470">
        <v>46</v>
      </c>
      <c r="AC153" s="151" t="s">
        <v>573</v>
      </c>
    </row>
    <row r="154" spans="1:29" ht="12.75">
      <c r="A154" s="46" t="s">
        <v>732</v>
      </c>
      <c r="B154" s="617">
        <v>126880</v>
      </c>
      <c r="C154" s="344">
        <v>0.79</v>
      </c>
      <c r="D154" s="64">
        <v>0.76</v>
      </c>
      <c r="E154" s="618">
        <v>38</v>
      </c>
      <c r="F154" s="81">
        <v>650</v>
      </c>
      <c r="G154" s="76">
        <v>30</v>
      </c>
      <c r="H154" s="68">
        <v>1000</v>
      </c>
      <c r="I154" s="265">
        <v>940</v>
      </c>
      <c r="J154" s="70">
        <v>0.92</v>
      </c>
      <c r="K154" s="127">
        <v>78</v>
      </c>
      <c r="L154" s="487">
        <v>3.2</v>
      </c>
      <c r="M154" s="32">
        <f t="shared" si="14"/>
        <v>901.12</v>
      </c>
      <c r="N154" s="32">
        <f t="shared" si="15"/>
        <v>1028</v>
      </c>
      <c r="O154" s="120" t="s">
        <v>405</v>
      </c>
      <c r="P154" s="240" t="s">
        <v>534</v>
      </c>
      <c r="Q154" s="380" t="s">
        <v>509</v>
      </c>
      <c r="R154" s="160" t="s">
        <v>52</v>
      </c>
      <c r="S154" s="161" t="s">
        <v>540</v>
      </c>
      <c r="T154" s="162" t="s">
        <v>33</v>
      </c>
      <c r="U154" s="163" t="s">
        <v>33</v>
      </c>
      <c r="V154" s="164" t="s">
        <v>541</v>
      </c>
      <c r="W154" s="165"/>
      <c r="X154" s="239" t="s">
        <v>537</v>
      </c>
      <c r="Y154" s="566" t="s">
        <v>512</v>
      </c>
      <c r="Z154" s="37"/>
      <c r="AA154" s="174">
        <v>52</v>
      </c>
      <c r="AB154" s="174">
        <v>53</v>
      </c>
      <c r="AC154" s="151" t="s">
        <v>733</v>
      </c>
    </row>
    <row r="155" spans="1:29" ht="12.75">
      <c r="A155" s="46" t="s">
        <v>736</v>
      </c>
      <c r="B155" s="287">
        <v>86880</v>
      </c>
      <c r="C155" s="344">
        <v>0.79</v>
      </c>
      <c r="D155" s="64">
        <v>0.76</v>
      </c>
      <c r="E155" s="532">
        <v>37</v>
      </c>
      <c r="F155" s="504">
        <v>850</v>
      </c>
      <c r="G155" s="76">
        <v>30</v>
      </c>
      <c r="H155" s="68">
        <v>1000</v>
      </c>
      <c r="I155" s="265">
        <v>940</v>
      </c>
      <c r="J155" s="70">
        <v>0.92</v>
      </c>
      <c r="K155" s="619">
        <v>66</v>
      </c>
      <c r="L155" s="124">
        <v>2.6</v>
      </c>
      <c r="M155" s="32">
        <f t="shared" si="14"/>
        <v>942.12</v>
      </c>
      <c r="N155" s="32">
        <f t="shared" si="15"/>
        <v>1029</v>
      </c>
      <c r="O155" s="120" t="s">
        <v>405</v>
      </c>
      <c r="P155" s="249" t="s">
        <v>534</v>
      </c>
      <c r="Q155" s="380" t="s">
        <v>509</v>
      </c>
      <c r="R155" s="160" t="s">
        <v>52</v>
      </c>
      <c r="S155" s="161" t="s">
        <v>540</v>
      </c>
      <c r="T155" s="162" t="s">
        <v>33</v>
      </c>
      <c r="U155" s="163" t="s">
        <v>33</v>
      </c>
      <c r="V155" s="164" t="s">
        <v>541</v>
      </c>
      <c r="W155" s="165"/>
      <c r="X155" s="239" t="s">
        <v>537</v>
      </c>
      <c r="Y155" s="566" t="s">
        <v>512</v>
      </c>
      <c r="Z155" s="37"/>
      <c r="AA155" s="174">
        <v>52</v>
      </c>
      <c r="AB155" s="174">
        <v>53</v>
      </c>
      <c r="AC155" s="151" t="s">
        <v>737</v>
      </c>
    </row>
    <row r="156" spans="1:29" ht="12.75">
      <c r="A156" s="46" t="s">
        <v>734</v>
      </c>
      <c r="B156" s="272">
        <v>76880</v>
      </c>
      <c r="C156" s="344">
        <v>0.79</v>
      </c>
      <c r="D156" s="64">
        <v>0.76</v>
      </c>
      <c r="E156" s="65">
        <v>36</v>
      </c>
      <c r="F156" s="81">
        <v>650</v>
      </c>
      <c r="G156" s="76">
        <v>30</v>
      </c>
      <c r="H156" s="68">
        <v>1000</v>
      </c>
      <c r="I156" s="265">
        <v>940</v>
      </c>
      <c r="J156" s="70">
        <v>0.92</v>
      </c>
      <c r="K156" s="619">
        <v>66</v>
      </c>
      <c r="L156" s="620">
        <v>2.5</v>
      </c>
      <c r="M156" s="32">
        <f t="shared" si="14"/>
        <v>932.12</v>
      </c>
      <c r="N156" s="32">
        <f t="shared" si="15"/>
        <v>1009</v>
      </c>
      <c r="O156" s="159" t="s">
        <v>405</v>
      </c>
      <c r="P156" s="240" t="s">
        <v>534</v>
      </c>
      <c r="Q156" s="380" t="s">
        <v>509</v>
      </c>
      <c r="R156" s="160" t="s">
        <v>52</v>
      </c>
      <c r="S156" s="161" t="s">
        <v>540</v>
      </c>
      <c r="T156" s="162" t="s">
        <v>33</v>
      </c>
      <c r="U156" s="163" t="s">
        <v>33</v>
      </c>
      <c r="V156" s="164" t="s">
        <v>541</v>
      </c>
      <c r="W156" s="165"/>
      <c r="X156" s="239" t="s">
        <v>537</v>
      </c>
      <c r="Y156" s="303" t="s">
        <v>512</v>
      </c>
      <c r="Z156" s="37"/>
      <c r="AA156" s="174">
        <v>52</v>
      </c>
      <c r="AB156" s="174">
        <v>53</v>
      </c>
      <c r="AC156" s="151" t="s">
        <v>735</v>
      </c>
    </row>
    <row r="157" spans="1:29" ht="12.75">
      <c r="A157" s="46" t="s">
        <v>676</v>
      </c>
      <c r="B157" s="553">
        <v>68880</v>
      </c>
      <c r="C157" s="344">
        <v>0.79</v>
      </c>
      <c r="D157" s="64">
        <v>0.76</v>
      </c>
      <c r="E157" s="113">
        <v>35</v>
      </c>
      <c r="F157" s="81">
        <v>650</v>
      </c>
      <c r="G157" s="567">
        <v>45</v>
      </c>
      <c r="H157" s="68">
        <v>1000</v>
      </c>
      <c r="I157" s="265">
        <v>940</v>
      </c>
      <c r="J157" s="70">
        <v>0.92</v>
      </c>
      <c r="K157" s="619">
        <v>66</v>
      </c>
      <c r="L157" s="523">
        <v>3.4</v>
      </c>
      <c r="M157" s="32">
        <f t="shared" si="14"/>
        <v>1005.12</v>
      </c>
      <c r="N157" s="32">
        <f t="shared" si="15"/>
        <v>1074</v>
      </c>
      <c r="O157" s="159" t="s">
        <v>405</v>
      </c>
      <c r="P157" s="249" t="s">
        <v>534</v>
      </c>
      <c r="Q157" s="380" t="s">
        <v>509</v>
      </c>
      <c r="R157" s="160" t="s">
        <v>52</v>
      </c>
      <c r="S157" s="161" t="s">
        <v>540</v>
      </c>
      <c r="T157" s="162" t="s">
        <v>33</v>
      </c>
      <c r="U157" s="163" t="s">
        <v>33</v>
      </c>
      <c r="V157" s="164" t="s">
        <v>541</v>
      </c>
      <c r="W157" s="165"/>
      <c r="X157" s="239" t="s">
        <v>537</v>
      </c>
      <c r="Y157" s="303" t="s">
        <v>512</v>
      </c>
      <c r="Z157" s="37"/>
      <c r="AA157" s="174">
        <v>52</v>
      </c>
      <c r="AB157" s="174">
        <v>53</v>
      </c>
      <c r="AC157" s="151" t="s">
        <v>677</v>
      </c>
    </row>
    <row r="158" spans="1:29" ht="12.75">
      <c r="A158" s="46" t="s">
        <v>714</v>
      </c>
      <c r="B158" s="294">
        <v>38950</v>
      </c>
      <c r="C158" s="344">
        <v>0.79</v>
      </c>
      <c r="D158" s="64">
        <v>0.76</v>
      </c>
      <c r="E158" s="113">
        <v>35</v>
      </c>
      <c r="F158" s="486">
        <v>880</v>
      </c>
      <c r="G158" s="567">
        <v>45</v>
      </c>
      <c r="H158" s="68">
        <v>1000</v>
      </c>
      <c r="I158" s="265">
        <v>940</v>
      </c>
      <c r="J158" s="70">
        <v>0.92</v>
      </c>
      <c r="K158" s="71">
        <v>60</v>
      </c>
      <c r="L158" s="536">
        <v>3</v>
      </c>
      <c r="M158" s="32">
        <f t="shared" si="14"/>
        <v>1050.05</v>
      </c>
      <c r="N158" s="32">
        <f t="shared" si="15"/>
        <v>1089</v>
      </c>
      <c r="O158" s="120" t="s">
        <v>405</v>
      </c>
      <c r="P158" s="240" t="s">
        <v>534</v>
      </c>
      <c r="Q158" s="380" t="s">
        <v>509</v>
      </c>
      <c r="R158" s="160" t="s">
        <v>52</v>
      </c>
      <c r="S158" s="161" t="s">
        <v>540</v>
      </c>
      <c r="T158" s="162" t="s">
        <v>33</v>
      </c>
      <c r="U158" s="163" t="s">
        <v>33</v>
      </c>
      <c r="V158" s="164" t="s">
        <v>541</v>
      </c>
      <c r="W158" s="165"/>
      <c r="X158" s="239" t="s">
        <v>537</v>
      </c>
      <c r="Y158" s="566" t="s">
        <v>512</v>
      </c>
      <c r="Z158" s="37"/>
      <c r="AA158" s="174">
        <v>52</v>
      </c>
      <c r="AB158" s="174">
        <v>53</v>
      </c>
      <c r="AC158" s="151" t="s">
        <v>715</v>
      </c>
    </row>
    <row r="159" spans="1:29" ht="12.75">
      <c r="A159" s="46" t="s">
        <v>666</v>
      </c>
      <c r="B159" s="415">
        <v>36880</v>
      </c>
      <c r="C159" s="344">
        <v>0.79</v>
      </c>
      <c r="D159" s="64">
        <v>0.76</v>
      </c>
      <c r="E159" s="65">
        <v>36</v>
      </c>
      <c r="F159" s="81">
        <v>650</v>
      </c>
      <c r="G159" s="76">
        <v>30</v>
      </c>
      <c r="H159" s="68">
        <v>1000</v>
      </c>
      <c r="I159" s="265">
        <v>940</v>
      </c>
      <c r="J159" s="70">
        <v>0.92</v>
      </c>
      <c r="K159" s="127">
        <v>78</v>
      </c>
      <c r="L159" s="487">
        <v>3.2</v>
      </c>
      <c r="M159" s="32">
        <f t="shared" si="14"/>
        <v>989.12</v>
      </c>
      <c r="N159" s="32">
        <f t="shared" si="15"/>
        <v>1026</v>
      </c>
      <c r="O159" s="120" t="s">
        <v>405</v>
      </c>
      <c r="P159" s="249" t="s">
        <v>534</v>
      </c>
      <c r="Q159" s="380" t="s">
        <v>509</v>
      </c>
      <c r="R159" s="160" t="s">
        <v>52</v>
      </c>
      <c r="S159" s="161" t="s">
        <v>540</v>
      </c>
      <c r="T159" s="162" t="s">
        <v>33</v>
      </c>
      <c r="U159" s="163" t="s">
        <v>33</v>
      </c>
      <c r="V159" s="164" t="s">
        <v>541</v>
      </c>
      <c r="W159" s="165"/>
      <c r="X159" s="239" t="s">
        <v>537</v>
      </c>
      <c r="Y159" s="566" t="s">
        <v>512</v>
      </c>
      <c r="Z159" s="37"/>
      <c r="AA159" s="174">
        <v>52</v>
      </c>
      <c r="AB159" s="174">
        <v>53</v>
      </c>
      <c r="AC159" s="151" t="s">
        <v>667</v>
      </c>
    </row>
    <row r="160" spans="1:29" ht="12.75">
      <c r="A160" s="46" t="s">
        <v>698</v>
      </c>
      <c r="B160" s="621">
        <v>30380</v>
      </c>
      <c r="C160" s="344">
        <v>0.79</v>
      </c>
      <c r="D160" s="64">
        <v>0.76</v>
      </c>
      <c r="E160" s="65">
        <v>36</v>
      </c>
      <c r="F160" s="622">
        <v>660</v>
      </c>
      <c r="G160" s="76">
        <v>30</v>
      </c>
      <c r="H160" s="68">
        <v>1000</v>
      </c>
      <c r="I160" s="265">
        <v>940</v>
      </c>
      <c r="J160" s="491">
        <v>0.94</v>
      </c>
      <c r="K160" s="127">
        <v>78</v>
      </c>
      <c r="L160" s="314">
        <v>3.3</v>
      </c>
      <c r="M160" s="32">
        <f t="shared" si="14"/>
        <v>997.62</v>
      </c>
      <c r="N160" s="32">
        <f t="shared" si="15"/>
        <v>1028</v>
      </c>
      <c r="O160" s="120" t="s">
        <v>405</v>
      </c>
      <c r="P160" s="240" t="s">
        <v>534</v>
      </c>
      <c r="Q160" s="380" t="s">
        <v>509</v>
      </c>
      <c r="R160" s="160" t="s">
        <v>52</v>
      </c>
      <c r="S160" s="161" t="s">
        <v>540</v>
      </c>
      <c r="T160" s="162" t="s">
        <v>33</v>
      </c>
      <c r="U160" s="163" t="s">
        <v>33</v>
      </c>
      <c r="V160" s="164" t="s">
        <v>541</v>
      </c>
      <c r="W160" s="165"/>
      <c r="X160" s="239" t="s">
        <v>537</v>
      </c>
      <c r="Y160" s="566" t="s">
        <v>512</v>
      </c>
      <c r="Z160" s="37"/>
      <c r="AA160" s="174">
        <v>52</v>
      </c>
      <c r="AB160" s="174">
        <v>53</v>
      </c>
      <c r="AC160" s="151" t="s">
        <v>699</v>
      </c>
    </row>
    <row r="161" spans="1:29" ht="12.75">
      <c r="A161" s="46" t="s">
        <v>704</v>
      </c>
      <c r="B161" s="623">
        <v>70000</v>
      </c>
      <c r="C161" s="344">
        <v>0.79</v>
      </c>
      <c r="D161" s="64">
        <v>0.76</v>
      </c>
      <c r="E161" s="532">
        <v>37</v>
      </c>
      <c r="F161" s="474">
        <v>700</v>
      </c>
      <c r="G161" s="131">
        <v>60</v>
      </c>
      <c r="H161" s="68">
        <v>1000</v>
      </c>
      <c r="I161" s="405">
        <v>945</v>
      </c>
      <c r="J161" s="70">
        <v>0.92</v>
      </c>
      <c r="K161" s="624">
        <v>54</v>
      </c>
      <c r="L161" s="561">
        <v>3.65</v>
      </c>
      <c r="M161" s="32">
        <f t="shared" si="14"/>
        <v>1060</v>
      </c>
      <c r="N161" s="32">
        <f t="shared" si="15"/>
        <v>1130</v>
      </c>
      <c r="O161" s="120" t="s">
        <v>405</v>
      </c>
      <c r="P161" s="249" t="s">
        <v>534</v>
      </c>
      <c r="Q161" s="380" t="s">
        <v>509</v>
      </c>
      <c r="R161" s="160" t="s">
        <v>52</v>
      </c>
      <c r="S161" s="161" t="s">
        <v>540</v>
      </c>
      <c r="T161" s="162" t="s">
        <v>33</v>
      </c>
      <c r="U161" s="163" t="s">
        <v>33</v>
      </c>
      <c r="V161" s="164" t="s">
        <v>541</v>
      </c>
      <c r="W161" s="165"/>
      <c r="X161" s="239" t="s">
        <v>537</v>
      </c>
      <c r="Y161" s="566" t="s">
        <v>512</v>
      </c>
      <c r="Z161" s="37"/>
      <c r="AA161" s="174">
        <v>52</v>
      </c>
      <c r="AB161" s="174">
        <v>53</v>
      </c>
      <c r="AC161" s="151" t="s">
        <v>705</v>
      </c>
    </row>
    <row r="162" spans="1:29" ht="12.75">
      <c r="A162" s="46" t="s">
        <v>688</v>
      </c>
      <c r="B162" s="396">
        <v>38580</v>
      </c>
      <c r="C162" s="344">
        <v>0.79</v>
      </c>
      <c r="D162" s="64">
        <v>0.76</v>
      </c>
      <c r="E162" s="65">
        <v>36</v>
      </c>
      <c r="F162" s="524">
        <v>600</v>
      </c>
      <c r="G162" s="76">
        <v>30</v>
      </c>
      <c r="H162" s="68">
        <v>1000</v>
      </c>
      <c r="I162" s="255">
        <v>951</v>
      </c>
      <c r="J162" s="431">
        <v>0.93</v>
      </c>
      <c r="K162" s="127">
        <v>78</v>
      </c>
      <c r="L162" s="625">
        <v>2.71</v>
      </c>
      <c r="M162" s="32">
        <f t="shared" si="14"/>
        <v>989.42</v>
      </c>
      <c r="N162" s="32">
        <f t="shared" si="15"/>
        <v>1028</v>
      </c>
      <c r="O162" s="120" t="s">
        <v>405</v>
      </c>
      <c r="P162" s="240" t="s">
        <v>534</v>
      </c>
      <c r="Q162" s="380" t="s">
        <v>509</v>
      </c>
      <c r="R162" s="160" t="s">
        <v>52</v>
      </c>
      <c r="S162" s="161" t="s">
        <v>540</v>
      </c>
      <c r="T162" s="162" t="s">
        <v>33</v>
      </c>
      <c r="U162" s="163" t="s">
        <v>33</v>
      </c>
      <c r="V162" s="164" t="s">
        <v>541</v>
      </c>
      <c r="W162" s="165"/>
      <c r="X162" s="239" t="s">
        <v>537</v>
      </c>
      <c r="Y162" s="566" t="s">
        <v>512</v>
      </c>
      <c r="Z162" s="37"/>
      <c r="AA162" s="174">
        <v>52</v>
      </c>
      <c r="AB162" s="174">
        <v>53</v>
      </c>
      <c r="AC162" s="151" t="s">
        <v>689</v>
      </c>
    </row>
    <row r="163" spans="1:29" ht="12.75">
      <c r="A163" s="46" t="s">
        <v>692</v>
      </c>
      <c r="B163" s="322">
        <v>40680</v>
      </c>
      <c r="C163" s="344">
        <v>0.79</v>
      </c>
      <c r="D163" s="64">
        <v>0.76</v>
      </c>
      <c r="E163" s="65">
        <v>36</v>
      </c>
      <c r="F163" s="81">
        <v>650</v>
      </c>
      <c r="G163" s="76">
        <v>30</v>
      </c>
      <c r="H163" s="68">
        <v>1000</v>
      </c>
      <c r="I163" s="626">
        <v>956</v>
      </c>
      <c r="J163" s="491">
        <v>0.94</v>
      </c>
      <c r="K163" s="127">
        <v>78</v>
      </c>
      <c r="L163" s="523">
        <v>3.4</v>
      </c>
      <c r="M163" s="32">
        <f t="shared" si="14"/>
        <v>986.92</v>
      </c>
      <c r="N163" s="32">
        <f t="shared" si="15"/>
        <v>1027.5999999999999</v>
      </c>
      <c r="O163" s="120" t="s">
        <v>405</v>
      </c>
      <c r="P163" s="249" t="s">
        <v>534</v>
      </c>
      <c r="Q163" s="380" t="s">
        <v>509</v>
      </c>
      <c r="R163" s="160" t="s">
        <v>52</v>
      </c>
      <c r="S163" s="161" t="s">
        <v>540</v>
      </c>
      <c r="T163" s="162" t="s">
        <v>33</v>
      </c>
      <c r="U163" s="163" t="s">
        <v>33</v>
      </c>
      <c r="V163" s="164" t="s">
        <v>541</v>
      </c>
      <c r="W163" s="165"/>
      <c r="X163" s="239" t="s">
        <v>537</v>
      </c>
      <c r="Y163" s="566" t="s">
        <v>512</v>
      </c>
      <c r="Z163" s="37"/>
      <c r="AA163" s="174">
        <v>52</v>
      </c>
      <c r="AB163" s="174">
        <v>53</v>
      </c>
      <c r="AC163" s="151" t="s">
        <v>693</v>
      </c>
    </row>
    <row r="164" spans="1:29" ht="12.75">
      <c r="A164" s="46" t="s">
        <v>620</v>
      </c>
      <c r="B164" s="627">
        <v>33350</v>
      </c>
      <c r="C164" s="344">
        <v>0.79</v>
      </c>
      <c r="D164" s="476">
        <v>0.8</v>
      </c>
      <c r="E164" s="485">
        <v>34</v>
      </c>
      <c r="F164" s="504">
        <v>850</v>
      </c>
      <c r="G164" s="76">
        <v>30</v>
      </c>
      <c r="H164" s="68">
        <v>1000</v>
      </c>
      <c r="I164" s="528">
        <v>986</v>
      </c>
      <c r="J164" s="431">
        <v>0.93</v>
      </c>
      <c r="K164" s="492">
        <v>80</v>
      </c>
      <c r="L164" s="118">
        <v>3.1</v>
      </c>
      <c r="M164" s="32">
        <f t="shared" si="14"/>
        <v>1011.25</v>
      </c>
      <c r="N164" s="32">
        <f t="shared" si="15"/>
        <v>1044.5999999999999</v>
      </c>
      <c r="O164" s="120" t="s">
        <v>405</v>
      </c>
      <c r="P164" s="240" t="s">
        <v>509</v>
      </c>
      <c r="Q164" s="120"/>
      <c r="R164" s="160" t="s">
        <v>52</v>
      </c>
      <c r="S164" s="161" t="s">
        <v>510</v>
      </c>
      <c r="T164" s="162" t="s">
        <v>33</v>
      </c>
      <c r="U164" s="163" t="s">
        <v>33</v>
      </c>
      <c r="V164" s="164" t="s">
        <v>511</v>
      </c>
      <c r="W164" s="165"/>
      <c r="X164" s="381" t="s">
        <v>512</v>
      </c>
      <c r="Y164" s="361"/>
      <c r="Z164" s="37"/>
      <c r="AA164" s="174">
        <v>52</v>
      </c>
      <c r="AB164" s="470">
        <v>46</v>
      </c>
      <c r="AC164" s="151" t="s">
        <v>621</v>
      </c>
    </row>
    <row r="165" spans="1:29" ht="12.75">
      <c r="A165" s="46" t="s">
        <v>614</v>
      </c>
      <c r="B165" s="628">
        <v>29560</v>
      </c>
      <c r="C165" s="344">
        <v>0.79</v>
      </c>
      <c r="D165" s="476">
        <v>0.8</v>
      </c>
      <c r="E165" s="485">
        <v>34</v>
      </c>
      <c r="F165" s="527">
        <v>770</v>
      </c>
      <c r="G165" s="76">
        <v>30</v>
      </c>
      <c r="H165" s="68">
        <v>1000</v>
      </c>
      <c r="I165" s="528">
        <v>986</v>
      </c>
      <c r="J165" s="70">
        <v>0.92</v>
      </c>
      <c r="K165" s="492">
        <v>80</v>
      </c>
      <c r="L165" s="629">
        <v>2.52</v>
      </c>
      <c r="M165" s="32">
        <f t="shared" si="14"/>
        <v>1011.84</v>
      </c>
      <c r="N165" s="32">
        <f t="shared" si="15"/>
        <v>1041.4000000000001</v>
      </c>
      <c r="O165" s="120" t="s">
        <v>405</v>
      </c>
      <c r="P165" s="249" t="s">
        <v>509</v>
      </c>
      <c r="Q165" s="120"/>
      <c r="R165" s="160" t="s">
        <v>52</v>
      </c>
      <c r="S165" s="161" t="s">
        <v>510</v>
      </c>
      <c r="T165" s="162" t="s">
        <v>33</v>
      </c>
      <c r="U165" s="163" t="s">
        <v>33</v>
      </c>
      <c r="V165" s="164" t="s">
        <v>511</v>
      </c>
      <c r="W165" s="165"/>
      <c r="X165" s="381" t="s">
        <v>512</v>
      </c>
      <c r="Y165" s="361"/>
      <c r="Z165" s="37"/>
      <c r="AA165" s="174">
        <v>52</v>
      </c>
      <c r="AB165" s="470">
        <v>46</v>
      </c>
      <c r="AC165" s="151" t="s">
        <v>615</v>
      </c>
    </row>
    <row r="166" spans="1:29" ht="12.75">
      <c r="A166" s="46" t="s">
        <v>545</v>
      </c>
      <c r="B166" s="400">
        <v>44900</v>
      </c>
      <c r="C166" s="344">
        <v>0.79</v>
      </c>
      <c r="D166" s="558">
        <v>0.78</v>
      </c>
      <c r="E166" s="113">
        <v>35</v>
      </c>
      <c r="F166" s="130">
        <v>950</v>
      </c>
      <c r="G166" s="76">
        <v>30</v>
      </c>
      <c r="H166" s="68">
        <v>1000</v>
      </c>
      <c r="I166" s="490">
        <v>1031</v>
      </c>
      <c r="J166" s="395">
        <v>0.91</v>
      </c>
      <c r="K166" s="492">
        <v>80</v>
      </c>
      <c r="L166" s="459">
        <v>3.8</v>
      </c>
      <c r="M166" s="32">
        <f t="shared" si="14"/>
        <v>1004.2</v>
      </c>
      <c r="N166" s="32">
        <f t="shared" si="15"/>
        <v>1049.0999999999999</v>
      </c>
      <c r="O166" s="120" t="s">
        <v>405</v>
      </c>
      <c r="P166" s="240" t="s">
        <v>509</v>
      </c>
      <c r="Q166" s="120"/>
      <c r="R166" s="160" t="s">
        <v>52</v>
      </c>
      <c r="S166" s="161" t="s">
        <v>510</v>
      </c>
      <c r="T166" s="162" t="s">
        <v>33</v>
      </c>
      <c r="U166" s="163" t="s">
        <v>33</v>
      </c>
      <c r="V166" s="164" t="s">
        <v>511</v>
      </c>
      <c r="W166" s="165"/>
      <c r="X166" s="381" t="s">
        <v>512</v>
      </c>
      <c r="Y166" s="361"/>
      <c r="Z166" s="37"/>
      <c r="AA166" s="174">
        <v>52</v>
      </c>
      <c r="AB166" s="470">
        <v>46</v>
      </c>
      <c r="AC166" s="151" t="s">
        <v>546</v>
      </c>
    </row>
    <row r="167" spans="1:29" ht="12.75">
      <c r="A167" s="46" t="s">
        <v>644</v>
      </c>
      <c r="B167" s="630">
        <v>42580</v>
      </c>
      <c r="C167" s="344">
        <v>0.79</v>
      </c>
      <c r="D167" s="550">
        <v>0.84</v>
      </c>
      <c r="E167" s="113">
        <v>35</v>
      </c>
      <c r="F167" s="474">
        <v>700</v>
      </c>
      <c r="G167" s="76">
        <v>30</v>
      </c>
      <c r="H167" s="68">
        <v>1000</v>
      </c>
      <c r="I167" s="378">
        <v>1042</v>
      </c>
      <c r="J167" s="70">
        <v>0.92</v>
      </c>
      <c r="K167" s="578">
        <v>53</v>
      </c>
      <c r="L167" s="314">
        <v>3.3</v>
      </c>
      <c r="M167" s="32">
        <f t="shared" si="14"/>
        <v>940.62000000000012</v>
      </c>
      <c r="N167" s="32">
        <f t="shared" si="15"/>
        <v>983.2</v>
      </c>
      <c r="O167" s="159" t="s">
        <v>405</v>
      </c>
      <c r="P167" s="249" t="s">
        <v>509</v>
      </c>
      <c r="Q167" s="120"/>
      <c r="R167" s="160" t="s">
        <v>52</v>
      </c>
      <c r="S167" s="161" t="s">
        <v>510</v>
      </c>
      <c r="T167" s="162" t="s">
        <v>33</v>
      </c>
      <c r="U167" s="163" t="s">
        <v>33</v>
      </c>
      <c r="V167" s="164" t="s">
        <v>511</v>
      </c>
      <c r="W167" s="165"/>
      <c r="X167" s="239" t="s">
        <v>512</v>
      </c>
      <c r="Y167" s="120"/>
      <c r="Z167" s="37"/>
      <c r="AA167" s="174">
        <v>52</v>
      </c>
      <c r="AB167" s="470">
        <v>46</v>
      </c>
      <c r="AC167" s="151" t="s">
        <v>645</v>
      </c>
    </row>
    <row r="168" spans="1:29" ht="12.75">
      <c r="A168" s="46" t="s">
        <v>638</v>
      </c>
      <c r="B168" s="322">
        <v>40680</v>
      </c>
      <c r="C168" s="344">
        <v>0.79</v>
      </c>
      <c r="D168" s="550">
        <v>0.84</v>
      </c>
      <c r="E168" s="113">
        <v>35</v>
      </c>
      <c r="F168" s="245">
        <v>680</v>
      </c>
      <c r="G168" s="76">
        <v>30</v>
      </c>
      <c r="H168" s="68">
        <v>1000</v>
      </c>
      <c r="I168" s="378">
        <v>1042</v>
      </c>
      <c r="J168" s="70">
        <v>0.92</v>
      </c>
      <c r="K168" s="578">
        <v>53</v>
      </c>
      <c r="L168" s="314">
        <v>3.3</v>
      </c>
      <c r="M168" s="32">
        <f t="shared" si="14"/>
        <v>940.52</v>
      </c>
      <c r="N168" s="32">
        <f t="shared" si="15"/>
        <v>981.2</v>
      </c>
      <c r="O168" s="159" t="s">
        <v>405</v>
      </c>
      <c r="P168" s="240" t="s">
        <v>509</v>
      </c>
      <c r="Q168" s="120"/>
      <c r="R168" s="160" t="s">
        <v>52</v>
      </c>
      <c r="S168" s="161" t="s">
        <v>510</v>
      </c>
      <c r="T168" s="162" t="s">
        <v>33</v>
      </c>
      <c r="U168" s="163" t="s">
        <v>33</v>
      </c>
      <c r="V168" s="164" t="s">
        <v>511</v>
      </c>
      <c r="W168" s="165"/>
      <c r="X168" s="239" t="s">
        <v>512</v>
      </c>
      <c r="Y168" s="120"/>
      <c r="Z168" s="37"/>
      <c r="AA168" s="174">
        <v>52</v>
      </c>
      <c r="AB168" s="470">
        <v>46</v>
      </c>
      <c r="AC168" s="151" t="s">
        <v>639</v>
      </c>
    </row>
    <row r="169" spans="1:29" ht="12.75">
      <c r="A169" s="46" t="s">
        <v>420</v>
      </c>
      <c r="B169" s="631">
        <v>30580</v>
      </c>
      <c r="C169" s="95">
        <v>0.78</v>
      </c>
      <c r="D169" s="105">
        <v>0.82</v>
      </c>
      <c r="E169" s="97">
        <v>39</v>
      </c>
      <c r="F169" s="130">
        <v>900</v>
      </c>
      <c r="G169" s="131">
        <v>30</v>
      </c>
      <c r="H169" s="317">
        <v>600</v>
      </c>
      <c r="I169" s="265">
        <v>350</v>
      </c>
      <c r="J169" s="155">
        <v>0.91</v>
      </c>
      <c r="K169" s="420">
        <v>78</v>
      </c>
      <c r="L169" s="282">
        <v>2.74</v>
      </c>
      <c r="M169" s="32">
        <f t="shared" si="14"/>
        <v>919.02</v>
      </c>
      <c r="N169" s="32">
        <f t="shared" si="15"/>
        <v>949.6</v>
      </c>
      <c r="O169" s="159" t="s">
        <v>1038</v>
      </c>
      <c r="P169" s="249" t="s">
        <v>1039</v>
      </c>
      <c r="Q169" s="120"/>
      <c r="R169" s="160" t="s">
        <v>33</v>
      </c>
      <c r="S169" s="161" t="s">
        <v>33</v>
      </c>
      <c r="T169" s="162" t="s">
        <v>407</v>
      </c>
      <c r="U169" s="163" t="s">
        <v>33</v>
      </c>
      <c r="V169" s="164" t="s">
        <v>260</v>
      </c>
      <c r="W169" s="165"/>
      <c r="X169" s="239" t="s">
        <v>408</v>
      </c>
      <c r="Y169" s="120"/>
      <c r="Z169" s="37"/>
      <c r="AA169" s="166">
        <v>55</v>
      </c>
      <c r="AB169" s="166">
        <v>43</v>
      </c>
      <c r="AC169" s="151" t="s">
        <v>421</v>
      </c>
    </row>
    <row r="170" spans="1:29" ht="12.75">
      <c r="A170" s="46" t="s">
        <v>1040</v>
      </c>
      <c r="B170" s="302">
        <v>19680</v>
      </c>
      <c r="C170" s="284">
        <v>0.78</v>
      </c>
      <c r="D170" s="105">
        <v>0.9</v>
      </c>
      <c r="E170" s="113">
        <v>21</v>
      </c>
      <c r="F170" s="632">
        <v>425</v>
      </c>
      <c r="G170" s="633">
        <v>9</v>
      </c>
      <c r="H170" s="387">
        <v>400</v>
      </c>
      <c r="I170" s="117">
        <v>473</v>
      </c>
      <c r="J170" s="83">
        <v>0.86</v>
      </c>
      <c r="K170" s="634">
        <v>36</v>
      </c>
      <c r="L170" s="521">
        <v>0.74</v>
      </c>
      <c r="M170" s="32">
        <f t="shared" si="14"/>
        <v>650.72</v>
      </c>
      <c r="N170" s="32">
        <f t="shared" si="15"/>
        <v>670.40000000000009</v>
      </c>
      <c r="O170" s="236" t="s">
        <v>31</v>
      </c>
      <c r="P170" s="240" t="s">
        <v>44</v>
      </c>
      <c r="Q170" s="120"/>
      <c r="R170" s="160" t="s">
        <v>62</v>
      </c>
      <c r="S170" s="161" t="s">
        <v>33</v>
      </c>
      <c r="T170" s="162" t="s">
        <v>33</v>
      </c>
      <c r="U170" s="163" t="s">
        <v>47</v>
      </c>
      <c r="V170" s="165"/>
      <c r="W170" s="165"/>
      <c r="X170" s="239" t="s">
        <v>49</v>
      </c>
      <c r="Y170" s="120"/>
      <c r="Z170" s="37"/>
      <c r="AA170" s="174">
        <v>38</v>
      </c>
      <c r="AB170" s="174">
        <v>40</v>
      </c>
      <c r="AC170" s="151" t="s">
        <v>137</v>
      </c>
    </row>
    <row r="171" spans="1:29" ht="12.75">
      <c r="A171" s="46" t="s">
        <v>514</v>
      </c>
      <c r="B171" s="635">
        <v>96880</v>
      </c>
      <c r="C171" s="636">
        <v>0.78</v>
      </c>
      <c r="D171" s="64">
        <v>0.76</v>
      </c>
      <c r="E171" s="143">
        <v>40</v>
      </c>
      <c r="F171" s="474">
        <v>700</v>
      </c>
      <c r="G171" s="76">
        <v>30</v>
      </c>
      <c r="H171" s="68">
        <v>1000</v>
      </c>
      <c r="I171" s="637">
        <v>689</v>
      </c>
      <c r="J171" s="70">
        <v>0.92</v>
      </c>
      <c r="K171" s="619">
        <v>66</v>
      </c>
      <c r="L171" s="523">
        <v>3.4</v>
      </c>
      <c r="M171" s="32">
        <f t="shared" si="14"/>
        <v>878.02</v>
      </c>
      <c r="N171" s="32">
        <f t="shared" si="15"/>
        <v>974.9</v>
      </c>
      <c r="O171" s="159" t="s">
        <v>405</v>
      </c>
      <c r="P171" s="249" t="s">
        <v>470</v>
      </c>
      <c r="Q171" s="380" t="s">
        <v>509</v>
      </c>
      <c r="R171" s="160" t="s">
        <v>52</v>
      </c>
      <c r="S171" s="161" t="s">
        <v>510</v>
      </c>
      <c r="T171" s="162" t="s">
        <v>46</v>
      </c>
      <c r="U171" s="163" t="s">
        <v>33</v>
      </c>
      <c r="V171" s="164" t="s">
        <v>511</v>
      </c>
      <c r="W171" s="238" t="s">
        <v>260</v>
      </c>
      <c r="X171" s="239" t="s">
        <v>473</v>
      </c>
      <c r="Y171" s="303" t="s">
        <v>512</v>
      </c>
      <c r="Z171" s="37"/>
      <c r="AA171" s="614">
        <v>55</v>
      </c>
      <c r="AB171" s="470">
        <v>46</v>
      </c>
      <c r="AC171" s="151" t="s">
        <v>515</v>
      </c>
    </row>
    <row r="172" spans="1:29" ht="12.75">
      <c r="A172" s="46" t="s">
        <v>508</v>
      </c>
      <c r="B172" s="272">
        <v>75930</v>
      </c>
      <c r="C172" s="636">
        <v>0.78</v>
      </c>
      <c r="D172" s="64">
        <v>0.76</v>
      </c>
      <c r="E172" s="382">
        <v>39</v>
      </c>
      <c r="F172" s="524">
        <v>600</v>
      </c>
      <c r="G172" s="76">
        <v>30</v>
      </c>
      <c r="H172" s="68">
        <v>1000</v>
      </c>
      <c r="I172" s="637">
        <v>689</v>
      </c>
      <c r="J172" s="70">
        <v>0.92</v>
      </c>
      <c r="K172" s="619">
        <v>66</v>
      </c>
      <c r="L172" s="138">
        <v>3.5</v>
      </c>
      <c r="M172" s="32">
        <f t="shared" si="14"/>
        <v>886.96999999999991</v>
      </c>
      <c r="N172" s="32">
        <f t="shared" si="15"/>
        <v>962.9</v>
      </c>
      <c r="O172" s="159" t="s">
        <v>405</v>
      </c>
      <c r="P172" s="240" t="s">
        <v>470</v>
      </c>
      <c r="Q172" s="380" t="s">
        <v>509</v>
      </c>
      <c r="R172" s="160" t="s">
        <v>52</v>
      </c>
      <c r="S172" s="161" t="s">
        <v>510</v>
      </c>
      <c r="T172" s="162" t="s">
        <v>46</v>
      </c>
      <c r="U172" s="163" t="s">
        <v>33</v>
      </c>
      <c r="V172" s="164" t="s">
        <v>511</v>
      </c>
      <c r="W172" s="238" t="s">
        <v>260</v>
      </c>
      <c r="X172" s="239" t="s">
        <v>473</v>
      </c>
      <c r="Y172" s="303" t="s">
        <v>512</v>
      </c>
      <c r="Z172" s="37"/>
      <c r="AA172" s="614">
        <v>55</v>
      </c>
      <c r="AB172" s="470">
        <v>46</v>
      </c>
      <c r="AC172" s="151" t="s">
        <v>513</v>
      </c>
    </row>
    <row r="173" spans="1:29" ht="12.75">
      <c r="A173" s="46" t="s">
        <v>690</v>
      </c>
      <c r="B173" s="294">
        <v>38980</v>
      </c>
      <c r="C173" s="636">
        <v>0.78</v>
      </c>
      <c r="D173" s="64">
        <v>0.76</v>
      </c>
      <c r="E173" s="65">
        <v>36</v>
      </c>
      <c r="F173" s="524">
        <v>600</v>
      </c>
      <c r="G173" s="567">
        <v>45</v>
      </c>
      <c r="H173" s="68">
        <v>1000</v>
      </c>
      <c r="I173" s="318">
        <v>924</v>
      </c>
      <c r="J173" s="70">
        <v>0.92</v>
      </c>
      <c r="K173" s="71">
        <v>60</v>
      </c>
      <c r="L173" s="536">
        <v>3</v>
      </c>
      <c r="M173" s="32">
        <f t="shared" si="14"/>
        <v>1010.42</v>
      </c>
      <c r="N173" s="32">
        <f t="shared" si="15"/>
        <v>1049.4000000000001</v>
      </c>
      <c r="O173" s="159" t="s">
        <v>405</v>
      </c>
      <c r="P173" s="249" t="s">
        <v>534</v>
      </c>
      <c r="Q173" s="120"/>
      <c r="R173" s="160" t="s">
        <v>52</v>
      </c>
      <c r="S173" s="161" t="s">
        <v>657</v>
      </c>
      <c r="T173" s="162" t="s">
        <v>33</v>
      </c>
      <c r="U173" s="163" t="s">
        <v>33</v>
      </c>
      <c r="V173" s="164" t="s">
        <v>658</v>
      </c>
      <c r="W173" s="165"/>
      <c r="X173" s="239" t="s">
        <v>537</v>
      </c>
      <c r="Y173" s="120"/>
      <c r="Z173" s="37"/>
      <c r="AA173" s="50">
        <v>47</v>
      </c>
      <c r="AB173" s="174">
        <v>53</v>
      </c>
      <c r="AC173" s="151" t="s">
        <v>691</v>
      </c>
    </row>
    <row r="174" spans="1:29" ht="12.75">
      <c r="A174" s="46" t="s">
        <v>680</v>
      </c>
      <c r="B174" s="384">
        <v>31850</v>
      </c>
      <c r="C174" s="636">
        <v>0.78</v>
      </c>
      <c r="D174" s="64">
        <v>0.76</v>
      </c>
      <c r="E174" s="65">
        <v>36</v>
      </c>
      <c r="F174" s="75">
        <v>635</v>
      </c>
      <c r="G174" s="76">
        <v>30</v>
      </c>
      <c r="H174" s="68">
        <v>1000</v>
      </c>
      <c r="I174" s="318">
        <v>924</v>
      </c>
      <c r="J174" s="70">
        <v>0.92</v>
      </c>
      <c r="K174" s="127">
        <v>78</v>
      </c>
      <c r="L174" s="523">
        <v>3.4</v>
      </c>
      <c r="M174" s="32">
        <f t="shared" si="14"/>
        <v>988.05</v>
      </c>
      <c r="N174" s="32">
        <f t="shared" si="15"/>
        <v>1019.9</v>
      </c>
      <c r="O174" s="159" t="s">
        <v>405</v>
      </c>
      <c r="P174" s="240" t="s">
        <v>534</v>
      </c>
      <c r="Q174" s="380" t="s">
        <v>509</v>
      </c>
      <c r="R174" s="160" t="s">
        <v>52</v>
      </c>
      <c r="S174" s="161" t="s">
        <v>540</v>
      </c>
      <c r="T174" s="162" t="s">
        <v>33</v>
      </c>
      <c r="U174" s="163" t="s">
        <v>33</v>
      </c>
      <c r="V174" s="164" t="s">
        <v>541</v>
      </c>
      <c r="W174" s="165"/>
      <c r="X174" s="239" t="s">
        <v>537</v>
      </c>
      <c r="Y174" s="303" t="s">
        <v>512</v>
      </c>
      <c r="Z174" s="37"/>
      <c r="AA174" s="174">
        <v>52</v>
      </c>
      <c r="AB174" s="174">
        <v>53</v>
      </c>
      <c r="AC174" s="151" t="s">
        <v>681</v>
      </c>
    </row>
    <row r="175" spans="1:29" ht="12.75">
      <c r="A175" s="46" t="s">
        <v>678</v>
      </c>
      <c r="B175" s="638">
        <v>30980</v>
      </c>
      <c r="C175" s="636">
        <v>0.78</v>
      </c>
      <c r="D175" s="64">
        <v>0.76</v>
      </c>
      <c r="E175" s="65">
        <v>36</v>
      </c>
      <c r="F175" s="524">
        <v>600</v>
      </c>
      <c r="G175" s="76">
        <v>30</v>
      </c>
      <c r="H175" s="68">
        <v>1000</v>
      </c>
      <c r="I175" s="318">
        <v>924</v>
      </c>
      <c r="J175" s="70">
        <v>0.92</v>
      </c>
      <c r="K175" s="127">
        <v>78</v>
      </c>
      <c r="L175" s="523">
        <v>3.4</v>
      </c>
      <c r="M175" s="32">
        <f t="shared" si="14"/>
        <v>985.42</v>
      </c>
      <c r="N175" s="32">
        <f t="shared" si="15"/>
        <v>1016.4</v>
      </c>
      <c r="O175" s="159" t="s">
        <v>405</v>
      </c>
      <c r="P175" s="249" t="s">
        <v>534</v>
      </c>
      <c r="Q175" s="380" t="s">
        <v>509</v>
      </c>
      <c r="R175" s="160" t="s">
        <v>52</v>
      </c>
      <c r="S175" s="161" t="s">
        <v>540</v>
      </c>
      <c r="T175" s="162" t="s">
        <v>33</v>
      </c>
      <c r="U175" s="163" t="s">
        <v>33</v>
      </c>
      <c r="V175" s="164" t="s">
        <v>541</v>
      </c>
      <c r="W175" s="165"/>
      <c r="X175" s="239" t="s">
        <v>537</v>
      </c>
      <c r="Y175" s="303" t="s">
        <v>512</v>
      </c>
      <c r="Z175" s="37"/>
      <c r="AA175" s="174">
        <v>52</v>
      </c>
      <c r="AB175" s="174">
        <v>53</v>
      </c>
      <c r="AC175" s="151" t="s">
        <v>679</v>
      </c>
    </row>
    <row r="176" spans="1:29" ht="12.75">
      <c r="A176" s="46" t="s">
        <v>682</v>
      </c>
      <c r="B176" s="638">
        <v>30980</v>
      </c>
      <c r="C176" s="636">
        <v>0.78</v>
      </c>
      <c r="D176" s="64">
        <v>0.76</v>
      </c>
      <c r="E176" s="65">
        <v>36</v>
      </c>
      <c r="F176" s="524">
        <v>600</v>
      </c>
      <c r="G176" s="76">
        <v>30</v>
      </c>
      <c r="H176" s="68">
        <v>1000</v>
      </c>
      <c r="I176" s="318">
        <v>924</v>
      </c>
      <c r="J176" s="70">
        <v>0.92</v>
      </c>
      <c r="K176" s="71">
        <v>60</v>
      </c>
      <c r="L176" s="523">
        <v>3.4</v>
      </c>
      <c r="M176" s="32">
        <f t="shared" si="14"/>
        <v>949.42</v>
      </c>
      <c r="N176" s="32">
        <f t="shared" si="15"/>
        <v>980.4</v>
      </c>
      <c r="O176" s="159" t="s">
        <v>405</v>
      </c>
      <c r="P176" s="240" t="s">
        <v>534</v>
      </c>
      <c r="Q176" s="380" t="s">
        <v>509</v>
      </c>
      <c r="R176" s="160" t="s">
        <v>52</v>
      </c>
      <c r="S176" s="161" t="s">
        <v>540</v>
      </c>
      <c r="T176" s="162" t="s">
        <v>33</v>
      </c>
      <c r="U176" s="163" t="s">
        <v>33</v>
      </c>
      <c r="V176" s="164" t="s">
        <v>541</v>
      </c>
      <c r="W176" s="165"/>
      <c r="X176" s="239" t="s">
        <v>537</v>
      </c>
      <c r="Y176" s="303" t="s">
        <v>512</v>
      </c>
      <c r="Z176" s="37"/>
      <c r="AA176" s="174">
        <v>52</v>
      </c>
      <c r="AB176" s="174">
        <v>53</v>
      </c>
      <c r="AC176" s="151" t="s">
        <v>683</v>
      </c>
    </row>
    <row r="177" spans="1:29" ht="12.75">
      <c r="A177" s="46" t="s">
        <v>600</v>
      </c>
      <c r="B177" s="639">
        <v>26480</v>
      </c>
      <c r="C177" s="636">
        <v>0.78</v>
      </c>
      <c r="D177" s="558">
        <v>0.78</v>
      </c>
      <c r="E177" s="545">
        <v>33</v>
      </c>
      <c r="F177" s="640">
        <v>930</v>
      </c>
      <c r="G177" s="76">
        <v>30</v>
      </c>
      <c r="H177" s="68">
        <v>1000</v>
      </c>
      <c r="I177" s="336">
        <v>932</v>
      </c>
      <c r="J177" s="395">
        <v>0.91</v>
      </c>
      <c r="K177" s="379">
        <v>61</v>
      </c>
      <c r="L177" s="118">
        <v>3.1</v>
      </c>
      <c r="M177" s="32">
        <f t="shared" si="14"/>
        <v>976.72</v>
      </c>
      <c r="N177" s="32">
        <f t="shared" si="15"/>
        <v>1003.2</v>
      </c>
      <c r="O177" s="159" t="s">
        <v>405</v>
      </c>
      <c r="P177" s="249" t="s">
        <v>509</v>
      </c>
      <c r="Q177" s="120"/>
      <c r="R177" s="160" t="s">
        <v>52</v>
      </c>
      <c r="S177" s="161" t="s">
        <v>510</v>
      </c>
      <c r="T177" s="162" t="s">
        <v>33</v>
      </c>
      <c r="U177" s="163" t="s">
        <v>33</v>
      </c>
      <c r="V177" s="164" t="s">
        <v>511</v>
      </c>
      <c r="W177" s="165"/>
      <c r="X177" s="239" t="s">
        <v>512</v>
      </c>
      <c r="Y177" s="120"/>
      <c r="Z177" s="37"/>
      <c r="AA177" s="174">
        <v>52</v>
      </c>
      <c r="AB177" s="470">
        <v>46</v>
      </c>
      <c r="AC177" s="151" t="s">
        <v>601</v>
      </c>
    </row>
    <row r="178" spans="1:29" ht="12.75">
      <c r="A178" s="46" t="s">
        <v>662</v>
      </c>
      <c r="B178" s="641">
        <v>24480</v>
      </c>
      <c r="C178" s="636">
        <v>0.78</v>
      </c>
      <c r="D178" s="476">
        <v>0.8</v>
      </c>
      <c r="E178" s="65">
        <v>36</v>
      </c>
      <c r="F178" s="504">
        <v>850</v>
      </c>
      <c r="G178" s="567">
        <v>45</v>
      </c>
      <c r="H178" s="68">
        <v>1000</v>
      </c>
      <c r="I178" s="626">
        <v>956</v>
      </c>
      <c r="J178" s="70">
        <v>0.92</v>
      </c>
      <c r="K178" s="642">
        <v>73</v>
      </c>
      <c r="L178" s="282">
        <v>3.48</v>
      </c>
      <c r="M178" s="32">
        <f t="shared" si="14"/>
        <v>1078.3200000000002</v>
      </c>
      <c r="N178" s="32">
        <f t="shared" si="15"/>
        <v>1102.8000000000002</v>
      </c>
      <c r="O178" s="120" t="s">
        <v>405</v>
      </c>
      <c r="P178" s="240" t="s">
        <v>534</v>
      </c>
      <c r="Q178" s="120"/>
      <c r="R178" s="160" t="s">
        <v>52</v>
      </c>
      <c r="S178" s="161" t="s">
        <v>657</v>
      </c>
      <c r="T178" s="162" t="s">
        <v>33</v>
      </c>
      <c r="U178" s="163" t="s">
        <v>33</v>
      </c>
      <c r="V178" s="164" t="s">
        <v>658</v>
      </c>
      <c r="W178" s="165"/>
      <c r="X178" s="239" t="s">
        <v>537</v>
      </c>
      <c r="Y178" s="361"/>
      <c r="Z178" s="37"/>
      <c r="AA178" s="50">
        <v>47</v>
      </c>
      <c r="AB178" s="174">
        <v>53</v>
      </c>
      <c r="AC178" s="151" t="s">
        <v>663</v>
      </c>
    </row>
    <row r="179" spans="1:29" ht="12.75">
      <c r="A179" s="46" t="s">
        <v>539</v>
      </c>
      <c r="B179" s="641">
        <v>24480</v>
      </c>
      <c r="C179" s="636">
        <v>0.78</v>
      </c>
      <c r="D179" s="476">
        <v>0.8</v>
      </c>
      <c r="E179" s="113">
        <v>35</v>
      </c>
      <c r="F179" s="504">
        <v>850</v>
      </c>
      <c r="G179" s="567">
        <v>45</v>
      </c>
      <c r="H179" s="68">
        <v>1000</v>
      </c>
      <c r="I179" s="468">
        <v>1020</v>
      </c>
      <c r="J179" s="70">
        <v>0.92</v>
      </c>
      <c r="K179" s="642">
        <v>73</v>
      </c>
      <c r="L179" s="459">
        <v>3.8</v>
      </c>
      <c r="M179" s="32">
        <f t="shared" si="14"/>
        <v>1080.52</v>
      </c>
      <c r="N179" s="32">
        <f t="shared" si="15"/>
        <v>1105</v>
      </c>
      <c r="O179" s="120" t="s">
        <v>405</v>
      </c>
      <c r="P179" s="249" t="s">
        <v>534</v>
      </c>
      <c r="Q179" s="120"/>
      <c r="R179" s="160" t="s">
        <v>52</v>
      </c>
      <c r="S179" s="161" t="s">
        <v>657</v>
      </c>
      <c r="T179" s="162" t="s">
        <v>33</v>
      </c>
      <c r="U179" s="163" t="s">
        <v>33</v>
      </c>
      <c r="V179" s="164" t="s">
        <v>658</v>
      </c>
      <c r="W179" s="165"/>
      <c r="X179" s="239" t="s">
        <v>537</v>
      </c>
      <c r="Y179" s="361"/>
      <c r="Z179" s="37"/>
      <c r="AA179" s="50">
        <v>47</v>
      </c>
      <c r="AB179" s="174">
        <v>53</v>
      </c>
      <c r="AC179" s="151" t="s">
        <v>542</v>
      </c>
    </row>
    <row r="180" spans="1:29" ht="12.75">
      <c r="A180" s="46" t="s">
        <v>30</v>
      </c>
      <c r="B180" s="553">
        <v>26960</v>
      </c>
      <c r="C180" s="112">
        <v>0.77</v>
      </c>
      <c r="D180" s="64">
        <v>0.82</v>
      </c>
      <c r="E180" s="532">
        <v>24</v>
      </c>
      <c r="F180" s="66">
        <v>400</v>
      </c>
      <c r="G180" s="643">
        <v>18</v>
      </c>
      <c r="H180" s="387">
        <v>400</v>
      </c>
      <c r="I180" s="154">
        <v>315</v>
      </c>
      <c r="J180" s="70">
        <v>0.84</v>
      </c>
      <c r="K180" s="644">
        <v>37</v>
      </c>
      <c r="L180" s="314">
        <v>0.89</v>
      </c>
      <c r="M180" s="32">
        <f t="shared" si="14"/>
        <v>626.64</v>
      </c>
      <c r="N180" s="32">
        <f t="shared" si="15"/>
        <v>653.6</v>
      </c>
      <c r="O180" s="236" t="s">
        <v>31</v>
      </c>
      <c r="P180" s="240" t="s">
        <v>32</v>
      </c>
      <c r="Q180" s="120"/>
      <c r="R180" s="160" t="s">
        <v>33</v>
      </c>
      <c r="S180" s="161" t="s">
        <v>33</v>
      </c>
      <c r="T180" s="162" t="s">
        <v>33</v>
      </c>
      <c r="U180" s="163" t="s">
        <v>34</v>
      </c>
      <c r="V180" s="165"/>
      <c r="W180" s="165"/>
      <c r="X180" s="239" t="s">
        <v>35</v>
      </c>
      <c r="Y180" s="120"/>
      <c r="Z180" s="37"/>
      <c r="AA180" s="645">
        <v>36</v>
      </c>
      <c r="AB180" s="179">
        <v>24</v>
      </c>
      <c r="AC180" s="151" t="s">
        <v>36</v>
      </c>
    </row>
    <row r="181" spans="1:29" ht="12.75">
      <c r="A181" s="46" t="s">
        <v>30</v>
      </c>
      <c r="B181" s="553">
        <v>26960</v>
      </c>
      <c r="C181" s="112">
        <v>0.77</v>
      </c>
      <c r="D181" s="64">
        <v>0.82</v>
      </c>
      <c r="E181" s="532">
        <v>24</v>
      </c>
      <c r="F181" s="66">
        <v>400</v>
      </c>
      <c r="G181" s="643">
        <v>18</v>
      </c>
      <c r="H181" s="387">
        <v>400</v>
      </c>
      <c r="I181" s="154">
        <v>315</v>
      </c>
      <c r="J181" s="70">
        <v>0.84</v>
      </c>
      <c r="K181" s="644">
        <v>37</v>
      </c>
      <c r="L181" s="314">
        <v>1</v>
      </c>
      <c r="M181" s="32">
        <f t="shared" si="14"/>
        <v>625.54</v>
      </c>
      <c r="N181" s="32">
        <f t="shared" si="15"/>
        <v>652.5</v>
      </c>
      <c r="O181" s="236" t="s">
        <v>31</v>
      </c>
      <c r="P181" s="249" t="s">
        <v>32</v>
      </c>
      <c r="Q181" s="120"/>
      <c r="R181" s="160" t="s">
        <v>33</v>
      </c>
      <c r="S181" s="161" t="s">
        <v>33</v>
      </c>
      <c r="T181" s="162" t="s">
        <v>33</v>
      </c>
      <c r="U181" s="163" t="s">
        <v>34</v>
      </c>
      <c r="V181" s="165"/>
      <c r="W181" s="165"/>
      <c r="X181" s="239" t="s">
        <v>35</v>
      </c>
      <c r="Y181" s="120"/>
      <c r="Z181" s="37"/>
      <c r="AA181" s="645">
        <v>36</v>
      </c>
      <c r="AB181" s="179">
        <v>24</v>
      </c>
      <c r="AC181" s="39" t="s">
        <v>39</v>
      </c>
    </row>
    <row r="182" spans="1:29" ht="12.75">
      <c r="A182" s="46" t="s">
        <v>30</v>
      </c>
      <c r="B182" s="646">
        <v>26960</v>
      </c>
      <c r="C182" s="647">
        <v>0.77</v>
      </c>
      <c r="D182" s="96">
        <v>0.82</v>
      </c>
      <c r="E182" s="648">
        <v>24</v>
      </c>
      <c r="F182" s="277">
        <v>400</v>
      </c>
      <c r="G182" s="649">
        <v>18</v>
      </c>
      <c r="H182" s="650">
        <v>400</v>
      </c>
      <c r="I182" s="651">
        <v>315</v>
      </c>
      <c r="J182" s="652">
        <v>0.84</v>
      </c>
      <c r="K182" s="653">
        <v>37</v>
      </c>
      <c r="L182" s="654">
        <v>1.28</v>
      </c>
      <c r="M182" s="655">
        <f t="shared" si="14"/>
        <v>622.74</v>
      </c>
      <c r="N182" s="656">
        <f t="shared" si="15"/>
        <v>649.70000000000005</v>
      </c>
      <c r="O182" s="236" t="s">
        <v>31</v>
      </c>
      <c r="P182" s="240" t="s">
        <v>32</v>
      </c>
      <c r="Q182" s="120"/>
      <c r="R182" s="160" t="s">
        <v>33</v>
      </c>
      <c r="S182" s="161" t="s">
        <v>33</v>
      </c>
      <c r="T182" s="162" t="s">
        <v>33</v>
      </c>
      <c r="U182" s="163" t="s">
        <v>34</v>
      </c>
      <c r="V182" s="657"/>
      <c r="W182" s="657"/>
      <c r="X182" s="239" t="s">
        <v>35</v>
      </c>
      <c r="Y182" s="120"/>
      <c r="Z182" s="120"/>
      <c r="AA182" s="658">
        <v>36</v>
      </c>
      <c r="AB182" s="659">
        <v>24</v>
      </c>
      <c r="AC182" s="39" t="s">
        <v>40</v>
      </c>
    </row>
    <row r="183" spans="1:29" ht="12.75">
      <c r="A183" s="46" t="s">
        <v>1041</v>
      </c>
      <c r="B183" s="630">
        <v>13290</v>
      </c>
      <c r="C183" s="112">
        <v>0.77</v>
      </c>
      <c r="D183" s="660">
        <v>0.76</v>
      </c>
      <c r="E183" s="532">
        <v>25</v>
      </c>
      <c r="F183" s="661">
        <v>200</v>
      </c>
      <c r="G183" s="662">
        <v>12</v>
      </c>
      <c r="H183" s="77">
        <v>300</v>
      </c>
      <c r="I183" s="663">
        <v>342</v>
      </c>
      <c r="J183" s="70">
        <v>0.84</v>
      </c>
      <c r="K183" s="469">
        <v>34</v>
      </c>
      <c r="L183" s="330">
        <v>1.03</v>
      </c>
      <c r="M183" s="32">
        <f t="shared" si="14"/>
        <v>664.6099999999999</v>
      </c>
      <c r="N183" s="32">
        <f t="shared" si="15"/>
        <v>677.9</v>
      </c>
      <c r="O183" s="236" t="s">
        <v>31</v>
      </c>
      <c r="P183" s="249" t="s">
        <v>75</v>
      </c>
      <c r="Q183" s="380" t="s">
        <v>44</v>
      </c>
      <c r="R183" s="160" t="s">
        <v>203</v>
      </c>
      <c r="S183" s="161" t="s">
        <v>65</v>
      </c>
      <c r="T183" s="162" t="s">
        <v>33</v>
      </c>
      <c r="U183" s="163" t="s">
        <v>47</v>
      </c>
      <c r="V183" s="165"/>
      <c r="W183" s="165"/>
      <c r="X183" s="41" t="s">
        <v>77</v>
      </c>
      <c r="Y183" s="303" t="s">
        <v>49</v>
      </c>
      <c r="Z183" s="37"/>
      <c r="AA183" s="174">
        <v>38</v>
      </c>
      <c r="AB183" s="368">
        <v>69</v>
      </c>
      <c r="AC183" s="151" t="s">
        <v>218</v>
      </c>
    </row>
    <row r="184" spans="1:29" ht="12.75">
      <c r="A184" s="46" t="s">
        <v>410</v>
      </c>
      <c r="B184" s="664">
        <v>38860</v>
      </c>
      <c r="C184" s="104">
        <v>0.77</v>
      </c>
      <c r="D184" s="105">
        <v>0.82</v>
      </c>
      <c r="E184" s="97">
        <v>39</v>
      </c>
      <c r="F184" s="130">
        <v>900</v>
      </c>
      <c r="G184" s="76">
        <v>20</v>
      </c>
      <c r="H184" s="317">
        <v>600</v>
      </c>
      <c r="I184" s="265">
        <v>350</v>
      </c>
      <c r="J184" s="155">
        <v>0.91</v>
      </c>
      <c r="K184" s="234">
        <v>98</v>
      </c>
      <c r="L184" s="603">
        <v>2.5</v>
      </c>
      <c r="M184" s="32">
        <f t="shared" si="14"/>
        <v>902.14</v>
      </c>
      <c r="N184" s="32">
        <f t="shared" si="15"/>
        <v>941</v>
      </c>
      <c r="O184" s="159" t="s">
        <v>1038</v>
      </c>
      <c r="P184" s="240" t="s">
        <v>1039</v>
      </c>
      <c r="Q184" s="120"/>
      <c r="R184" s="160" t="s">
        <v>33</v>
      </c>
      <c r="S184" s="161" t="s">
        <v>33</v>
      </c>
      <c r="T184" s="162" t="s">
        <v>407</v>
      </c>
      <c r="U184" s="163" t="s">
        <v>33</v>
      </c>
      <c r="V184" s="164" t="s">
        <v>260</v>
      </c>
      <c r="W184" s="165"/>
      <c r="X184" s="239" t="s">
        <v>408</v>
      </c>
      <c r="Y184" s="120"/>
      <c r="Z184" s="37"/>
      <c r="AA184" s="166">
        <v>55</v>
      </c>
      <c r="AB184" s="166">
        <v>43</v>
      </c>
      <c r="AC184" s="151" t="s">
        <v>411</v>
      </c>
    </row>
    <row r="185" spans="1:29" ht="12.75">
      <c r="A185" s="46" t="s">
        <v>1042</v>
      </c>
      <c r="B185" s="488">
        <v>16960</v>
      </c>
      <c r="C185" s="112">
        <v>0.77</v>
      </c>
      <c r="D185" s="64">
        <v>0.82</v>
      </c>
      <c r="E185" s="113">
        <v>21</v>
      </c>
      <c r="F185" s="412">
        <v>500</v>
      </c>
      <c r="G185" s="665">
        <v>17</v>
      </c>
      <c r="H185" s="387">
        <v>400</v>
      </c>
      <c r="I185" s="117">
        <v>473</v>
      </c>
      <c r="J185" s="70">
        <v>0.84</v>
      </c>
      <c r="K185" s="591">
        <v>42</v>
      </c>
      <c r="L185" s="666">
        <v>0.7</v>
      </c>
      <c r="M185" s="32">
        <f t="shared" si="14"/>
        <v>702.33999999999992</v>
      </c>
      <c r="N185" s="32">
        <f t="shared" si="15"/>
        <v>719.3</v>
      </c>
      <c r="O185" s="236" t="s">
        <v>31</v>
      </c>
      <c r="P185" s="249" t="s">
        <v>44</v>
      </c>
      <c r="Q185" s="120"/>
      <c r="R185" s="160" t="s">
        <v>62</v>
      </c>
      <c r="S185" s="161" t="s">
        <v>33</v>
      </c>
      <c r="T185" s="162" t="s">
        <v>33</v>
      </c>
      <c r="U185" s="163" t="s">
        <v>47</v>
      </c>
      <c r="V185" s="165"/>
      <c r="W185" s="165"/>
      <c r="X185" s="239" t="s">
        <v>49</v>
      </c>
      <c r="Y185" s="120"/>
      <c r="Z185" s="37"/>
      <c r="AA185" s="174">
        <v>38</v>
      </c>
      <c r="AB185" s="174">
        <v>40</v>
      </c>
      <c r="AC185" s="151" t="s">
        <v>135</v>
      </c>
    </row>
    <row r="186" spans="1:29" ht="12.75">
      <c r="A186" s="46" t="s">
        <v>131</v>
      </c>
      <c r="B186" s="171">
        <v>10960</v>
      </c>
      <c r="C186" s="112">
        <v>0.77</v>
      </c>
      <c r="D186" s="64">
        <v>0.82</v>
      </c>
      <c r="E186" s="113">
        <v>21</v>
      </c>
      <c r="F186" s="296">
        <v>320</v>
      </c>
      <c r="G186" s="665">
        <v>17</v>
      </c>
      <c r="H186" s="387">
        <v>400</v>
      </c>
      <c r="I186" s="117">
        <v>473</v>
      </c>
      <c r="J186" s="70">
        <v>0.84</v>
      </c>
      <c r="K186" s="71">
        <v>33</v>
      </c>
      <c r="L186" s="667">
        <v>0.63</v>
      </c>
      <c r="M186" s="32">
        <f t="shared" si="14"/>
        <v>757.04</v>
      </c>
      <c r="N186" s="32">
        <f t="shared" si="15"/>
        <v>768</v>
      </c>
      <c r="O186" s="236" t="s">
        <v>31</v>
      </c>
      <c r="P186" s="240" t="s">
        <v>44</v>
      </c>
      <c r="Q186" s="380" t="s">
        <v>75</v>
      </c>
      <c r="R186" s="160" t="s">
        <v>132</v>
      </c>
      <c r="S186" s="161" t="s">
        <v>65</v>
      </c>
      <c r="T186" s="162" t="s">
        <v>33</v>
      </c>
      <c r="U186" s="163" t="s">
        <v>47</v>
      </c>
      <c r="V186" s="165"/>
      <c r="W186" s="165"/>
      <c r="X186" s="239" t="s">
        <v>49</v>
      </c>
      <c r="Y186" s="303" t="s">
        <v>66</v>
      </c>
      <c r="Z186" s="37"/>
      <c r="AA186" s="174">
        <v>38</v>
      </c>
      <c r="AB186" s="368">
        <v>82</v>
      </c>
      <c r="AC186" s="151" t="s">
        <v>133</v>
      </c>
    </row>
    <row r="187" spans="1:29" ht="12.75">
      <c r="A187" s="46" t="s">
        <v>131</v>
      </c>
      <c r="B187" s="171">
        <v>10960</v>
      </c>
      <c r="C187" s="112">
        <v>0.77</v>
      </c>
      <c r="D187" s="64">
        <v>0.82</v>
      </c>
      <c r="E187" s="113">
        <v>21</v>
      </c>
      <c r="F187" s="668">
        <v>270</v>
      </c>
      <c r="G187" s="665">
        <v>17</v>
      </c>
      <c r="H187" s="387">
        <v>400</v>
      </c>
      <c r="I187" s="117">
        <v>473</v>
      </c>
      <c r="J187" s="70">
        <v>0.84</v>
      </c>
      <c r="K187" s="71">
        <v>33</v>
      </c>
      <c r="L187" s="667">
        <v>0.63</v>
      </c>
      <c r="M187" s="32">
        <f t="shared" si="14"/>
        <v>668.04</v>
      </c>
      <c r="N187" s="32">
        <f t="shared" si="15"/>
        <v>679</v>
      </c>
      <c r="O187" s="236" t="s">
        <v>31</v>
      </c>
      <c r="P187" s="249" t="s">
        <v>44</v>
      </c>
      <c r="Q187" s="120"/>
      <c r="R187" s="160" t="s">
        <v>62</v>
      </c>
      <c r="S187" s="161" t="s">
        <v>33</v>
      </c>
      <c r="T187" s="162" t="s">
        <v>33</v>
      </c>
      <c r="U187" s="163" t="s">
        <v>47</v>
      </c>
      <c r="V187" s="165"/>
      <c r="W187" s="165"/>
      <c r="X187" s="239" t="s">
        <v>49</v>
      </c>
      <c r="Y187" s="120"/>
      <c r="Z187" s="37"/>
      <c r="AA187" s="174">
        <v>38</v>
      </c>
      <c r="AB187" s="174">
        <v>40</v>
      </c>
      <c r="AC187" s="151" t="s">
        <v>130</v>
      </c>
    </row>
    <row r="188" spans="1:29" ht="12.75">
      <c r="A188" s="46" t="s">
        <v>492</v>
      </c>
      <c r="B188" s="669">
        <v>66550</v>
      </c>
      <c r="C188" s="670">
        <v>0.77</v>
      </c>
      <c r="D188" s="476">
        <v>0.8</v>
      </c>
      <c r="E188" s="382">
        <v>39</v>
      </c>
      <c r="F188" s="524">
        <v>600</v>
      </c>
      <c r="G188" s="76">
        <v>30</v>
      </c>
      <c r="H188" s="515">
        <v>900</v>
      </c>
      <c r="I188" s="154">
        <v>563</v>
      </c>
      <c r="J188" s="70">
        <v>0.92</v>
      </c>
      <c r="K188" s="569">
        <v>55</v>
      </c>
      <c r="L188" s="620">
        <v>2.5</v>
      </c>
      <c r="M188" s="32">
        <f t="shared" si="14"/>
        <v>852.75</v>
      </c>
      <c r="N188" s="32">
        <f t="shared" si="15"/>
        <v>919.3</v>
      </c>
      <c r="O188" s="159" t="s">
        <v>405</v>
      </c>
      <c r="P188" s="240" t="s">
        <v>470</v>
      </c>
      <c r="Q188" s="120"/>
      <c r="R188" s="160" t="s">
        <v>33</v>
      </c>
      <c r="S188" s="161" t="s">
        <v>33</v>
      </c>
      <c r="T188" s="162" t="s">
        <v>46</v>
      </c>
      <c r="U188" s="163" t="s">
        <v>33</v>
      </c>
      <c r="V188" s="164" t="s">
        <v>33</v>
      </c>
      <c r="W188" s="238" t="s">
        <v>260</v>
      </c>
      <c r="X188" s="239" t="s">
        <v>473</v>
      </c>
      <c r="Y188" s="120"/>
      <c r="Z188" s="37"/>
      <c r="AA188" s="614">
        <v>55</v>
      </c>
      <c r="AB188" s="50">
        <v>40</v>
      </c>
      <c r="AC188" s="151" t="s">
        <v>493</v>
      </c>
    </row>
    <row r="189" spans="1:29" ht="12.75">
      <c r="A189" s="46" t="s">
        <v>516</v>
      </c>
      <c r="B189" s="435">
        <v>35860</v>
      </c>
      <c r="C189" s="670">
        <v>0.77</v>
      </c>
      <c r="D189" s="354">
        <v>0.72</v>
      </c>
      <c r="E189" s="143">
        <v>40</v>
      </c>
      <c r="F189" s="524">
        <v>600</v>
      </c>
      <c r="G189" s="535">
        <v>40</v>
      </c>
      <c r="H189" s="515">
        <v>900</v>
      </c>
      <c r="I189" s="671">
        <v>622</v>
      </c>
      <c r="J189" s="70">
        <v>0.92</v>
      </c>
      <c r="K189" s="569">
        <v>55</v>
      </c>
      <c r="L189" s="570">
        <v>4.8</v>
      </c>
      <c r="M189" s="32">
        <f t="shared" si="14"/>
        <v>909.34</v>
      </c>
      <c r="N189" s="32">
        <f t="shared" si="15"/>
        <v>945.2</v>
      </c>
      <c r="O189" s="571" t="s">
        <v>517</v>
      </c>
      <c r="P189" s="249" t="s">
        <v>470</v>
      </c>
      <c r="Q189" s="120"/>
      <c r="R189" s="160" t="s">
        <v>33</v>
      </c>
      <c r="S189" s="161" t="s">
        <v>33</v>
      </c>
      <c r="T189" s="162" t="s">
        <v>46</v>
      </c>
      <c r="U189" s="163" t="s">
        <v>33</v>
      </c>
      <c r="V189" s="164" t="s">
        <v>33</v>
      </c>
      <c r="W189" s="238" t="s">
        <v>260</v>
      </c>
      <c r="X189" s="239" t="s">
        <v>473</v>
      </c>
      <c r="Y189" s="120"/>
      <c r="Z189" s="37"/>
      <c r="AA189" s="614">
        <v>55</v>
      </c>
      <c r="AB189" s="50">
        <v>40</v>
      </c>
      <c r="AC189" s="151" t="s">
        <v>518</v>
      </c>
    </row>
    <row r="190" spans="1:29" ht="12.75">
      <c r="A190" s="46" t="s">
        <v>1043</v>
      </c>
      <c r="B190" s="669">
        <v>65860</v>
      </c>
      <c r="C190" s="670">
        <v>0.77</v>
      </c>
      <c r="D190" s="354">
        <v>0.72</v>
      </c>
      <c r="E190" s="382">
        <v>39</v>
      </c>
      <c r="F190" s="539">
        <v>750</v>
      </c>
      <c r="G190" s="131">
        <v>60</v>
      </c>
      <c r="H190" s="515">
        <v>900</v>
      </c>
      <c r="I190" s="672">
        <v>777</v>
      </c>
      <c r="J190" s="70">
        <v>0.92</v>
      </c>
      <c r="K190" s="569">
        <v>55</v>
      </c>
      <c r="L190" s="673">
        <v>3.87</v>
      </c>
      <c r="M190" s="32">
        <f t="shared" si="14"/>
        <v>1038.1400000000001</v>
      </c>
      <c r="N190" s="32">
        <f t="shared" si="15"/>
        <v>1104</v>
      </c>
      <c r="O190" s="571" t="s">
        <v>517</v>
      </c>
      <c r="P190" s="240" t="s">
        <v>534</v>
      </c>
      <c r="Q190" s="380" t="s">
        <v>509</v>
      </c>
      <c r="R190" s="160" t="s">
        <v>52</v>
      </c>
      <c r="S190" s="161" t="s">
        <v>540</v>
      </c>
      <c r="T190" s="162" t="s">
        <v>33</v>
      </c>
      <c r="U190" s="163" t="s">
        <v>33</v>
      </c>
      <c r="V190" s="164" t="s">
        <v>541</v>
      </c>
      <c r="W190" s="165"/>
      <c r="X190" s="239" t="s">
        <v>537</v>
      </c>
      <c r="Y190" s="303" t="s">
        <v>512</v>
      </c>
      <c r="Z190" s="37"/>
      <c r="AA190" s="174">
        <v>52</v>
      </c>
      <c r="AB190" s="174">
        <v>53</v>
      </c>
      <c r="AC190" s="151" t="s">
        <v>739</v>
      </c>
    </row>
    <row r="191" spans="1:29" ht="12.75">
      <c r="A191" s="46" t="s">
        <v>748</v>
      </c>
      <c r="B191" s="227">
        <v>61880</v>
      </c>
      <c r="C191" s="228">
        <v>0.77</v>
      </c>
      <c r="D191" s="229">
        <v>0.7</v>
      </c>
      <c r="E191" s="50">
        <v>76</v>
      </c>
      <c r="F191" s="245">
        <v>650</v>
      </c>
      <c r="G191" s="131">
        <v>100</v>
      </c>
      <c r="H191" s="68">
        <v>1000</v>
      </c>
      <c r="I191" s="265">
        <v>867</v>
      </c>
      <c r="J191" s="132">
        <v>0.92</v>
      </c>
      <c r="K191" s="156">
        <v>46</v>
      </c>
      <c r="L191" s="61">
        <v>8.1999999999999993</v>
      </c>
      <c r="M191" s="32">
        <f t="shared" si="14"/>
        <v>1236.8200000000002</v>
      </c>
      <c r="N191" s="32">
        <f t="shared" si="15"/>
        <v>1298.7</v>
      </c>
      <c r="O191" s="159" t="s">
        <v>746</v>
      </c>
      <c r="P191" s="249" t="s">
        <v>749</v>
      </c>
      <c r="Q191" s="120"/>
      <c r="R191" s="160" t="s">
        <v>33</v>
      </c>
      <c r="S191" s="161" t="s">
        <v>33</v>
      </c>
      <c r="T191" s="162" t="s">
        <v>33</v>
      </c>
      <c r="U191" s="163" t="s">
        <v>33</v>
      </c>
      <c r="V191" s="164" t="s">
        <v>33</v>
      </c>
      <c r="W191" s="238" t="s">
        <v>104</v>
      </c>
      <c r="X191" s="239" t="s">
        <v>750</v>
      </c>
      <c r="Y191" s="120"/>
      <c r="Z191" s="37"/>
      <c r="AA191" s="50">
        <v>37</v>
      </c>
      <c r="AB191" s="166">
        <v>74</v>
      </c>
      <c r="AC191" s="151" t="s">
        <v>751</v>
      </c>
    </row>
    <row r="192" spans="1:29" ht="12.75">
      <c r="A192" s="46" t="s">
        <v>754</v>
      </c>
      <c r="B192" s="635">
        <v>58960</v>
      </c>
      <c r="C192" s="228">
        <v>0.77</v>
      </c>
      <c r="D192" s="229">
        <v>0.7</v>
      </c>
      <c r="E192" s="50">
        <v>76</v>
      </c>
      <c r="F192" s="66">
        <v>680</v>
      </c>
      <c r="G192" s="131">
        <v>100</v>
      </c>
      <c r="H192" s="68">
        <v>1000</v>
      </c>
      <c r="I192" s="265">
        <v>867</v>
      </c>
      <c r="J192" s="342">
        <v>0.91</v>
      </c>
      <c r="K192" s="71">
        <v>49</v>
      </c>
      <c r="L192" s="282">
        <v>7.6</v>
      </c>
      <c r="M192" s="32">
        <f t="shared" si="14"/>
        <v>1253.74</v>
      </c>
      <c r="N192" s="32">
        <f t="shared" si="15"/>
        <v>1312.7</v>
      </c>
      <c r="O192" s="159" t="s">
        <v>746</v>
      </c>
      <c r="P192" s="240" t="s">
        <v>749</v>
      </c>
      <c r="Q192" s="120"/>
      <c r="R192" s="160" t="s">
        <v>33</v>
      </c>
      <c r="S192" s="161" t="s">
        <v>33</v>
      </c>
      <c r="T192" s="162" t="s">
        <v>33</v>
      </c>
      <c r="U192" s="163" t="s">
        <v>33</v>
      </c>
      <c r="V192" s="164" t="s">
        <v>33</v>
      </c>
      <c r="W192" s="238" t="s">
        <v>104</v>
      </c>
      <c r="X192" s="239" t="s">
        <v>750</v>
      </c>
      <c r="Y192" s="120"/>
      <c r="Z192" s="37"/>
      <c r="AA192" s="50">
        <v>37</v>
      </c>
      <c r="AB192" s="166">
        <v>74</v>
      </c>
      <c r="AC192" s="151" t="s">
        <v>755</v>
      </c>
    </row>
    <row r="193" spans="1:29" ht="12.75">
      <c r="A193" s="46" t="s">
        <v>752</v>
      </c>
      <c r="B193" s="444">
        <v>53850</v>
      </c>
      <c r="C193" s="228">
        <v>0.77</v>
      </c>
      <c r="D193" s="229">
        <v>0.7</v>
      </c>
      <c r="E193" s="50">
        <v>76</v>
      </c>
      <c r="F193" s="245">
        <v>650</v>
      </c>
      <c r="G193" s="131">
        <v>100</v>
      </c>
      <c r="H193" s="68">
        <v>1000</v>
      </c>
      <c r="I193" s="265">
        <v>867</v>
      </c>
      <c r="J193" s="132">
        <v>0.92</v>
      </c>
      <c r="K193" s="156">
        <v>46</v>
      </c>
      <c r="L193" s="521">
        <v>7.5</v>
      </c>
      <c r="M193" s="32">
        <f t="shared" si="14"/>
        <v>1251.8499999999999</v>
      </c>
      <c r="N193" s="32">
        <f t="shared" si="15"/>
        <v>1305.7</v>
      </c>
      <c r="O193" s="159" t="s">
        <v>746</v>
      </c>
      <c r="P193" s="249" t="s">
        <v>749</v>
      </c>
      <c r="Q193" s="120"/>
      <c r="R193" s="160" t="s">
        <v>33</v>
      </c>
      <c r="S193" s="161" t="s">
        <v>33</v>
      </c>
      <c r="T193" s="162" t="s">
        <v>33</v>
      </c>
      <c r="U193" s="163" t="s">
        <v>33</v>
      </c>
      <c r="V193" s="164" t="s">
        <v>33</v>
      </c>
      <c r="W193" s="238" t="s">
        <v>104</v>
      </c>
      <c r="X193" s="239" t="s">
        <v>750</v>
      </c>
      <c r="Y193" s="120"/>
      <c r="Z193" s="37"/>
      <c r="AA193" s="50">
        <v>37</v>
      </c>
      <c r="AB193" s="166">
        <v>74</v>
      </c>
      <c r="AC193" s="151" t="s">
        <v>753</v>
      </c>
    </row>
    <row r="194" spans="1:29" ht="12.75">
      <c r="A194" s="46" t="s">
        <v>664</v>
      </c>
      <c r="B194" s="294">
        <v>39480</v>
      </c>
      <c r="C194" s="670">
        <v>0.77</v>
      </c>
      <c r="D194" s="476">
        <v>0.8</v>
      </c>
      <c r="E194" s="113">
        <v>35</v>
      </c>
      <c r="F194" s="81">
        <v>650</v>
      </c>
      <c r="G194" s="567">
        <v>45</v>
      </c>
      <c r="H194" s="68">
        <v>1000</v>
      </c>
      <c r="I194" s="351">
        <v>872</v>
      </c>
      <c r="J194" s="70">
        <v>0.92</v>
      </c>
      <c r="K194" s="616">
        <v>57</v>
      </c>
      <c r="L194" s="327">
        <v>2.8</v>
      </c>
      <c r="M194" s="32">
        <f t="shared" si="14"/>
        <v>1007.72</v>
      </c>
      <c r="N194" s="32">
        <f t="shared" si="15"/>
        <v>1047.2</v>
      </c>
      <c r="O194" s="159" t="s">
        <v>405</v>
      </c>
      <c r="P194" s="240" t="s">
        <v>534</v>
      </c>
      <c r="Q194" s="120"/>
      <c r="R194" s="160" t="s">
        <v>52</v>
      </c>
      <c r="S194" s="161" t="s">
        <v>657</v>
      </c>
      <c r="T194" s="162" t="s">
        <v>33</v>
      </c>
      <c r="U194" s="163" t="s">
        <v>33</v>
      </c>
      <c r="V194" s="164" t="s">
        <v>658</v>
      </c>
      <c r="W194" s="165"/>
      <c r="X194" s="239" t="s">
        <v>537</v>
      </c>
      <c r="Y194" s="120"/>
      <c r="Z194" s="37"/>
      <c r="AA194" s="50">
        <v>47</v>
      </c>
      <c r="AB194" s="174">
        <v>53</v>
      </c>
      <c r="AC194" s="151" t="s">
        <v>665</v>
      </c>
    </row>
    <row r="195" spans="1:29" ht="12.75">
      <c r="A195" s="46" t="s">
        <v>706</v>
      </c>
      <c r="B195" s="674">
        <v>25860</v>
      </c>
      <c r="C195" s="670">
        <v>0.77</v>
      </c>
      <c r="D195" s="506">
        <v>0.77</v>
      </c>
      <c r="E195" s="65">
        <v>36</v>
      </c>
      <c r="F195" s="81">
        <v>650</v>
      </c>
      <c r="G195" s="76">
        <v>30</v>
      </c>
      <c r="H195" s="68">
        <v>1000</v>
      </c>
      <c r="I195" s="675">
        <v>914</v>
      </c>
      <c r="J195" s="70">
        <v>0.92</v>
      </c>
      <c r="K195" s="676">
        <v>47</v>
      </c>
      <c r="L195" s="487">
        <v>3.2</v>
      </c>
      <c r="M195" s="32">
        <f t="shared" si="14"/>
        <v>934.54</v>
      </c>
      <c r="N195" s="32">
        <f t="shared" si="15"/>
        <v>960.4</v>
      </c>
      <c r="O195" s="159" t="s">
        <v>405</v>
      </c>
      <c r="P195" s="249" t="s">
        <v>534</v>
      </c>
      <c r="Q195" s="380" t="s">
        <v>509</v>
      </c>
      <c r="R195" s="160" t="s">
        <v>52</v>
      </c>
      <c r="S195" s="161" t="s">
        <v>540</v>
      </c>
      <c r="T195" s="162" t="s">
        <v>33</v>
      </c>
      <c r="U195" s="163" t="s">
        <v>33</v>
      </c>
      <c r="V195" s="164" t="s">
        <v>541</v>
      </c>
      <c r="W195" s="165"/>
      <c r="X195" s="239" t="s">
        <v>537</v>
      </c>
      <c r="Y195" s="303" t="s">
        <v>512</v>
      </c>
      <c r="Z195" s="37"/>
      <c r="AA195" s="174">
        <v>52</v>
      </c>
      <c r="AB195" s="174">
        <v>53</v>
      </c>
      <c r="AC195" s="151" t="s">
        <v>707</v>
      </c>
    </row>
    <row r="196" spans="1:29" ht="12.75">
      <c r="A196" s="46" t="s">
        <v>708</v>
      </c>
      <c r="B196" s="677">
        <v>26880</v>
      </c>
      <c r="C196" s="670">
        <v>0.77</v>
      </c>
      <c r="D196" s="506">
        <v>0.77</v>
      </c>
      <c r="E196" s="65">
        <v>36</v>
      </c>
      <c r="F196" s="678">
        <v>655</v>
      </c>
      <c r="G196" s="76">
        <v>30</v>
      </c>
      <c r="H196" s="68">
        <v>1000</v>
      </c>
      <c r="I196" s="318">
        <v>924</v>
      </c>
      <c r="J196" s="431">
        <v>0.93</v>
      </c>
      <c r="K196" s="676">
        <v>47</v>
      </c>
      <c r="L196" s="487">
        <v>3.2</v>
      </c>
      <c r="M196" s="32">
        <f t="shared" si="14"/>
        <v>936.02</v>
      </c>
      <c r="N196" s="32">
        <f t="shared" si="15"/>
        <v>962.9</v>
      </c>
      <c r="O196" s="159" t="s">
        <v>405</v>
      </c>
      <c r="P196" s="240" t="s">
        <v>534</v>
      </c>
      <c r="Q196" s="380" t="s">
        <v>509</v>
      </c>
      <c r="R196" s="160" t="s">
        <v>52</v>
      </c>
      <c r="S196" s="161" t="s">
        <v>540</v>
      </c>
      <c r="T196" s="162" t="s">
        <v>33</v>
      </c>
      <c r="U196" s="163" t="s">
        <v>33</v>
      </c>
      <c r="V196" s="164" t="s">
        <v>541</v>
      </c>
      <c r="W196" s="165"/>
      <c r="X196" s="239" t="s">
        <v>537</v>
      </c>
      <c r="Y196" s="303" t="s">
        <v>512</v>
      </c>
      <c r="Z196" s="37"/>
      <c r="AA196" s="174">
        <v>52</v>
      </c>
      <c r="AB196" s="174">
        <v>53</v>
      </c>
      <c r="AC196" s="151" t="s">
        <v>709</v>
      </c>
    </row>
    <row r="197" spans="1:29" ht="12.75">
      <c r="A197" s="46" t="s">
        <v>702</v>
      </c>
      <c r="B197" s="628">
        <v>29560</v>
      </c>
      <c r="C197" s="670">
        <v>0.77</v>
      </c>
      <c r="D197" s="64">
        <v>0.76</v>
      </c>
      <c r="E197" s="65">
        <v>36</v>
      </c>
      <c r="F197" s="81">
        <v>650</v>
      </c>
      <c r="G197" s="76">
        <v>30</v>
      </c>
      <c r="H197" s="68">
        <v>1000</v>
      </c>
      <c r="I197" s="336">
        <v>932</v>
      </c>
      <c r="J197" s="491">
        <v>0.94</v>
      </c>
      <c r="K197" s="498">
        <v>45</v>
      </c>
      <c r="L197" s="679">
        <v>2.46</v>
      </c>
      <c r="M197" s="32">
        <f t="shared" si="14"/>
        <v>937.04000000000008</v>
      </c>
      <c r="N197" s="32">
        <f t="shared" si="15"/>
        <v>966.6</v>
      </c>
      <c r="O197" s="159" t="s">
        <v>405</v>
      </c>
      <c r="P197" s="249" t="s">
        <v>534</v>
      </c>
      <c r="Q197" s="380" t="s">
        <v>509</v>
      </c>
      <c r="R197" s="160" t="s">
        <v>52</v>
      </c>
      <c r="S197" s="161" t="s">
        <v>540</v>
      </c>
      <c r="T197" s="162" t="s">
        <v>33</v>
      </c>
      <c r="U197" s="163" t="s">
        <v>33</v>
      </c>
      <c r="V197" s="164" t="s">
        <v>541</v>
      </c>
      <c r="W197" s="165"/>
      <c r="X197" s="239" t="s">
        <v>537</v>
      </c>
      <c r="Y197" s="303" t="s">
        <v>512</v>
      </c>
      <c r="Z197" s="37"/>
      <c r="AA197" s="174">
        <v>52</v>
      </c>
      <c r="AB197" s="174">
        <v>53</v>
      </c>
      <c r="AC197" s="151" t="s">
        <v>703</v>
      </c>
    </row>
    <row r="198" spans="1:29" ht="12.75">
      <c r="A198" s="46" t="s">
        <v>670</v>
      </c>
      <c r="B198" s="623">
        <v>70000</v>
      </c>
      <c r="C198" s="670">
        <v>0.77</v>
      </c>
      <c r="D198" s="64">
        <v>0.76</v>
      </c>
      <c r="E198" s="65">
        <v>36</v>
      </c>
      <c r="F198" s="81">
        <v>650</v>
      </c>
      <c r="G198" s="567">
        <v>45</v>
      </c>
      <c r="H198" s="68">
        <v>1000</v>
      </c>
      <c r="I198" s="265">
        <v>940</v>
      </c>
      <c r="J198" s="70">
        <v>0.92</v>
      </c>
      <c r="K198" s="624">
        <v>54</v>
      </c>
      <c r="L198" s="118">
        <v>3.1</v>
      </c>
      <c r="M198" s="32">
        <f t="shared" si="14"/>
        <v>982</v>
      </c>
      <c r="N198" s="32">
        <f t="shared" si="15"/>
        <v>1052</v>
      </c>
      <c r="O198" s="159" t="s">
        <v>405</v>
      </c>
      <c r="P198" s="240" t="s">
        <v>534</v>
      </c>
      <c r="Q198" s="380" t="s">
        <v>509</v>
      </c>
      <c r="R198" s="160" t="s">
        <v>52</v>
      </c>
      <c r="S198" s="161" t="s">
        <v>540</v>
      </c>
      <c r="T198" s="162" t="s">
        <v>33</v>
      </c>
      <c r="U198" s="163" t="s">
        <v>33</v>
      </c>
      <c r="V198" s="164" t="s">
        <v>541</v>
      </c>
      <c r="W198" s="165"/>
      <c r="X198" s="239" t="s">
        <v>537</v>
      </c>
      <c r="Y198" s="303" t="s">
        <v>512</v>
      </c>
      <c r="Z198" s="37"/>
      <c r="AA198" s="174">
        <v>52</v>
      </c>
      <c r="AB198" s="174">
        <v>53</v>
      </c>
      <c r="AC198" s="151" t="s">
        <v>671</v>
      </c>
    </row>
    <row r="199" spans="1:29" ht="12.75">
      <c r="A199" s="46" t="s">
        <v>529</v>
      </c>
      <c r="B199" s="494">
        <v>33850</v>
      </c>
      <c r="C199" s="670">
        <v>0.77</v>
      </c>
      <c r="D199" s="64">
        <v>0.76</v>
      </c>
      <c r="E199" s="113">
        <v>35</v>
      </c>
      <c r="F199" s="524">
        <v>600</v>
      </c>
      <c r="G199" s="76">
        <v>30</v>
      </c>
      <c r="H199" s="68">
        <v>1000</v>
      </c>
      <c r="I199" s="482">
        <v>1008</v>
      </c>
      <c r="J199" s="70">
        <v>0.92</v>
      </c>
      <c r="K199" s="580">
        <v>64</v>
      </c>
      <c r="L199" s="330">
        <v>3.6</v>
      </c>
      <c r="M199" s="32">
        <f t="shared" si="14"/>
        <v>944.95</v>
      </c>
      <c r="N199" s="32">
        <f t="shared" si="15"/>
        <v>978.8</v>
      </c>
      <c r="O199" s="159" t="s">
        <v>405</v>
      </c>
      <c r="P199" s="249" t="s">
        <v>509</v>
      </c>
      <c r="Q199" s="120"/>
      <c r="R199" s="160" t="s">
        <v>52</v>
      </c>
      <c r="S199" s="161" t="s">
        <v>510</v>
      </c>
      <c r="T199" s="162" t="s">
        <v>33</v>
      </c>
      <c r="U199" s="163" t="s">
        <v>33</v>
      </c>
      <c r="V199" s="164" t="s">
        <v>511</v>
      </c>
      <c r="W199" s="165"/>
      <c r="X199" s="239" t="s">
        <v>512</v>
      </c>
      <c r="Y199" s="120"/>
      <c r="Z199" s="37"/>
      <c r="AA199" s="174">
        <v>52</v>
      </c>
      <c r="AB199" s="470">
        <v>46</v>
      </c>
      <c r="AC199" s="151" t="s">
        <v>530</v>
      </c>
    </row>
    <row r="200" spans="1:29" ht="12.75">
      <c r="A200" s="46" t="s">
        <v>248</v>
      </c>
      <c r="B200" s="322">
        <v>15480</v>
      </c>
      <c r="C200" s="680">
        <v>0.76</v>
      </c>
      <c r="D200" s="558">
        <v>0.56999999999999995</v>
      </c>
      <c r="E200" s="97">
        <v>180</v>
      </c>
      <c r="F200" s="245">
        <v>1000</v>
      </c>
      <c r="G200" s="131">
        <v>2</v>
      </c>
      <c r="H200" s="317">
        <v>250</v>
      </c>
      <c r="I200" s="265">
        <v>300</v>
      </c>
      <c r="J200" s="681">
        <v>0.78</v>
      </c>
      <c r="K200" s="234">
        <v>26</v>
      </c>
      <c r="L200" s="682">
        <v>3.4</v>
      </c>
      <c r="M200" s="32">
        <f t="shared" si="14"/>
        <v>906.52</v>
      </c>
      <c r="N200" s="32">
        <f t="shared" si="15"/>
        <v>922</v>
      </c>
      <c r="O200" s="236" t="s">
        <v>234</v>
      </c>
      <c r="P200" s="240" t="s">
        <v>235</v>
      </c>
      <c r="Q200" s="120"/>
      <c r="R200" s="160" t="s">
        <v>33</v>
      </c>
      <c r="S200" s="161" t="s">
        <v>113</v>
      </c>
      <c r="T200" s="162" t="s">
        <v>33</v>
      </c>
      <c r="U200" s="163" t="s">
        <v>112</v>
      </c>
      <c r="V200" s="165"/>
      <c r="W200" s="165"/>
      <c r="X200" s="239" t="s">
        <v>236</v>
      </c>
      <c r="Y200" s="120"/>
      <c r="Z200" s="37"/>
      <c r="AA200" s="166">
        <v>42</v>
      </c>
      <c r="AB200" s="166">
        <v>132</v>
      </c>
      <c r="AC200" s="151" t="s">
        <v>249</v>
      </c>
    </row>
    <row r="201" spans="1:29" ht="12.75">
      <c r="A201" s="46" t="s">
        <v>256</v>
      </c>
      <c r="B201" s="171">
        <v>14800</v>
      </c>
      <c r="C201" s="680">
        <v>0.76</v>
      </c>
      <c r="D201" s="229">
        <v>0.55000000000000004</v>
      </c>
      <c r="E201" s="140">
        <v>189</v>
      </c>
      <c r="F201" s="245">
        <v>1000</v>
      </c>
      <c r="G201" s="131">
        <v>2</v>
      </c>
      <c r="H201" s="317">
        <v>250</v>
      </c>
      <c r="I201" s="683">
        <v>370</v>
      </c>
      <c r="J201" s="70">
        <v>0.76</v>
      </c>
      <c r="K201" s="234">
        <v>26</v>
      </c>
      <c r="L201" s="276">
        <v>3.2</v>
      </c>
      <c r="M201" s="32">
        <f t="shared" si="14"/>
        <v>921.2</v>
      </c>
      <c r="N201" s="32">
        <f t="shared" si="15"/>
        <v>936</v>
      </c>
      <c r="O201" s="236" t="s">
        <v>234</v>
      </c>
      <c r="P201" s="249" t="s">
        <v>235</v>
      </c>
      <c r="Q201" s="120"/>
      <c r="R201" s="160" t="s">
        <v>33</v>
      </c>
      <c r="S201" s="161" t="s">
        <v>113</v>
      </c>
      <c r="T201" s="162" t="s">
        <v>33</v>
      </c>
      <c r="U201" s="163" t="s">
        <v>112</v>
      </c>
      <c r="V201" s="165"/>
      <c r="W201" s="165"/>
      <c r="X201" s="239" t="s">
        <v>236</v>
      </c>
      <c r="Y201" s="120"/>
      <c r="Z201" s="37"/>
      <c r="AA201" s="166">
        <v>42</v>
      </c>
      <c r="AB201" s="166">
        <v>132</v>
      </c>
      <c r="AC201" s="151" t="s">
        <v>257</v>
      </c>
    </row>
    <row r="202" spans="1:29" ht="12.75">
      <c r="A202" s="46" t="s">
        <v>129</v>
      </c>
      <c r="B202" s="630">
        <v>13580</v>
      </c>
      <c r="C202" s="129">
        <v>0.76</v>
      </c>
      <c r="D202" s="397">
        <v>0.84</v>
      </c>
      <c r="E202" s="113">
        <v>21</v>
      </c>
      <c r="F202" s="347">
        <v>360</v>
      </c>
      <c r="G202" s="684">
        <v>15</v>
      </c>
      <c r="H202" s="387">
        <v>400</v>
      </c>
      <c r="I202" s="117">
        <v>473</v>
      </c>
      <c r="J202" s="70">
        <v>0.84</v>
      </c>
      <c r="K202" s="469">
        <v>34</v>
      </c>
      <c r="L202" s="248">
        <v>0.6</v>
      </c>
      <c r="M202" s="32">
        <f t="shared" si="14"/>
        <v>667.72</v>
      </c>
      <c r="N202" s="32">
        <f t="shared" si="15"/>
        <v>681.3</v>
      </c>
      <c r="O202" s="236" t="s">
        <v>31</v>
      </c>
      <c r="P202" s="240" t="s">
        <v>44</v>
      </c>
      <c r="Q202" s="380" t="s">
        <v>43</v>
      </c>
      <c r="R202" s="160" t="s">
        <v>57</v>
      </c>
      <c r="S202" s="161" t="s">
        <v>33</v>
      </c>
      <c r="T202" s="162" t="s">
        <v>46</v>
      </c>
      <c r="U202" s="163" t="s">
        <v>47</v>
      </c>
      <c r="V202" s="165"/>
      <c r="W202" s="165"/>
      <c r="X202" s="239" t="s">
        <v>49</v>
      </c>
      <c r="Y202" s="303" t="s">
        <v>48</v>
      </c>
      <c r="Z202" s="37"/>
      <c r="AA202" s="174">
        <v>38</v>
      </c>
      <c r="AB202" s="174">
        <v>40</v>
      </c>
      <c r="AC202" s="151" t="s">
        <v>139</v>
      </c>
    </row>
    <row r="203" spans="1:29" ht="12.75">
      <c r="A203" s="27" t="s">
        <v>386</v>
      </c>
      <c r="B203" s="28">
        <v>39880</v>
      </c>
      <c r="C203" s="29">
        <v>0.76</v>
      </c>
      <c r="D203" s="29">
        <v>0.84</v>
      </c>
      <c r="E203" s="30">
        <v>23</v>
      </c>
      <c r="F203" s="30">
        <v>900</v>
      </c>
      <c r="G203" s="30">
        <v>50</v>
      </c>
      <c r="H203" s="30">
        <v>800</v>
      </c>
      <c r="I203" s="30">
        <v>756</v>
      </c>
      <c r="J203" s="29">
        <v>0.91</v>
      </c>
      <c r="K203" s="30">
        <v>108</v>
      </c>
      <c r="L203" s="31">
        <v>2.78</v>
      </c>
      <c r="M203" s="32">
        <f t="shared" si="14"/>
        <v>1047.92</v>
      </c>
      <c r="N203" s="32">
        <f t="shared" si="15"/>
        <v>1087.8000000000002</v>
      </c>
      <c r="O203" s="33" t="s">
        <v>340</v>
      </c>
      <c r="P203" s="465" t="s">
        <v>110</v>
      </c>
      <c r="Q203" s="35"/>
      <c r="R203" s="36" t="s">
        <v>33</v>
      </c>
      <c r="S203" s="36" t="s">
        <v>111</v>
      </c>
      <c r="T203" s="36" t="s">
        <v>33</v>
      </c>
      <c r="U203" s="36" t="s">
        <v>112</v>
      </c>
      <c r="V203" s="37"/>
      <c r="W203" s="37"/>
      <c r="X203" s="41" t="s">
        <v>113</v>
      </c>
      <c r="Y203" s="36"/>
      <c r="Z203" s="37"/>
      <c r="AA203" s="38">
        <v>42</v>
      </c>
      <c r="AB203" s="38">
        <v>23</v>
      </c>
      <c r="AC203" s="39" t="s">
        <v>387</v>
      </c>
    </row>
    <row r="204" spans="1:29" ht="12.75">
      <c r="A204" s="46" t="s">
        <v>636</v>
      </c>
      <c r="B204" s="664">
        <v>32580</v>
      </c>
      <c r="C204" s="95">
        <v>0.76</v>
      </c>
      <c r="D204" s="500">
        <v>0.83</v>
      </c>
      <c r="E204" s="545">
        <v>33</v>
      </c>
      <c r="F204" s="481">
        <v>780</v>
      </c>
      <c r="G204" s="76">
        <v>30</v>
      </c>
      <c r="H204" s="515">
        <v>900</v>
      </c>
      <c r="I204" s="685">
        <v>818</v>
      </c>
      <c r="J204" s="395">
        <v>0.91</v>
      </c>
      <c r="K204" s="616">
        <v>57</v>
      </c>
      <c r="L204" s="487">
        <v>3.2</v>
      </c>
      <c r="M204" s="32">
        <f t="shared" si="14"/>
        <v>928.22</v>
      </c>
      <c r="N204" s="32">
        <f t="shared" si="15"/>
        <v>960.8</v>
      </c>
      <c r="O204" s="159" t="s">
        <v>405</v>
      </c>
      <c r="P204" s="240" t="s">
        <v>509</v>
      </c>
      <c r="Q204" s="120"/>
      <c r="R204" s="160" t="s">
        <v>52</v>
      </c>
      <c r="S204" s="161" t="s">
        <v>510</v>
      </c>
      <c r="T204" s="162" t="s">
        <v>33</v>
      </c>
      <c r="U204" s="163" t="s">
        <v>33</v>
      </c>
      <c r="V204" s="164" t="s">
        <v>511</v>
      </c>
      <c r="W204" s="165"/>
      <c r="X204" s="239" t="s">
        <v>512</v>
      </c>
      <c r="Y204" s="120"/>
      <c r="Z204" s="37"/>
      <c r="AA204" s="174">
        <v>52</v>
      </c>
      <c r="AB204" s="470">
        <v>46</v>
      </c>
      <c r="AC204" s="151" t="s">
        <v>637</v>
      </c>
    </row>
    <row r="205" spans="1:29" ht="12.75">
      <c r="A205" s="46" t="s">
        <v>672</v>
      </c>
      <c r="B205" s="471">
        <v>26950</v>
      </c>
      <c r="C205" s="95">
        <v>0.76</v>
      </c>
      <c r="D205" s="64">
        <v>0.76</v>
      </c>
      <c r="E205" s="65">
        <v>36</v>
      </c>
      <c r="F205" s="81">
        <v>650</v>
      </c>
      <c r="G205" s="76">
        <v>30</v>
      </c>
      <c r="H205" s="68">
        <v>1000</v>
      </c>
      <c r="I205" s="318">
        <v>924</v>
      </c>
      <c r="J205" s="70">
        <v>0.92</v>
      </c>
      <c r="K205" s="624">
        <v>54</v>
      </c>
      <c r="L205" s="314">
        <v>3.3</v>
      </c>
      <c r="M205" s="32">
        <f t="shared" si="14"/>
        <v>945.44999999999993</v>
      </c>
      <c r="N205" s="32">
        <f t="shared" si="15"/>
        <v>972.4</v>
      </c>
      <c r="O205" s="159" t="s">
        <v>405</v>
      </c>
      <c r="P205" s="249" t="s">
        <v>534</v>
      </c>
      <c r="Q205" s="380" t="s">
        <v>509</v>
      </c>
      <c r="R205" s="160" t="s">
        <v>52</v>
      </c>
      <c r="S205" s="161" t="s">
        <v>540</v>
      </c>
      <c r="T205" s="162" t="s">
        <v>33</v>
      </c>
      <c r="U205" s="163" t="s">
        <v>33</v>
      </c>
      <c r="V205" s="164" t="s">
        <v>541</v>
      </c>
      <c r="W205" s="165"/>
      <c r="X205" s="239" t="s">
        <v>537</v>
      </c>
      <c r="Y205" s="303" t="s">
        <v>512</v>
      </c>
      <c r="Z205" s="37"/>
      <c r="AA205" s="174">
        <v>52</v>
      </c>
      <c r="AB205" s="174">
        <v>53</v>
      </c>
      <c r="AC205" s="151" t="s">
        <v>673</v>
      </c>
    </row>
    <row r="206" spans="1:29" ht="12.75">
      <c r="A206" s="46" t="s">
        <v>694</v>
      </c>
      <c r="B206" s="471">
        <v>26950</v>
      </c>
      <c r="C206" s="95">
        <v>0.76</v>
      </c>
      <c r="D206" s="64">
        <v>0.76</v>
      </c>
      <c r="E206" s="65">
        <v>36</v>
      </c>
      <c r="F206" s="81">
        <v>650</v>
      </c>
      <c r="G206" s="76">
        <v>30</v>
      </c>
      <c r="H206" s="68">
        <v>1000</v>
      </c>
      <c r="I206" s="318">
        <v>924</v>
      </c>
      <c r="J206" s="70">
        <v>0.92</v>
      </c>
      <c r="K206" s="127">
        <v>78</v>
      </c>
      <c r="L206" s="314">
        <v>3.3</v>
      </c>
      <c r="M206" s="32">
        <f t="shared" si="14"/>
        <v>993.44999999999993</v>
      </c>
      <c r="N206" s="32">
        <f t="shared" si="15"/>
        <v>1020.4</v>
      </c>
      <c r="O206" s="159" t="s">
        <v>405</v>
      </c>
      <c r="P206" s="240" t="s">
        <v>534</v>
      </c>
      <c r="Q206" s="380" t="s">
        <v>509</v>
      </c>
      <c r="R206" s="160" t="s">
        <v>52</v>
      </c>
      <c r="S206" s="161" t="s">
        <v>540</v>
      </c>
      <c r="T206" s="162" t="s">
        <v>33</v>
      </c>
      <c r="U206" s="163" t="s">
        <v>33</v>
      </c>
      <c r="V206" s="164" t="s">
        <v>541</v>
      </c>
      <c r="W206" s="165"/>
      <c r="X206" s="239" t="s">
        <v>537</v>
      </c>
      <c r="Y206" s="303" t="s">
        <v>512</v>
      </c>
      <c r="Z206" s="37"/>
      <c r="AA206" s="174">
        <v>52</v>
      </c>
      <c r="AB206" s="174">
        <v>53</v>
      </c>
      <c r="AC206" s="151" t="s">
        <v>695</v>
      </c>
    </row>
    <row r="207" spans="1:29" ht="12.75">
      <c r="A207" s="46" t="s">
        <v>668</v>
      </c>
      <c r="B207" s="686">
        <v>46880</v>
      </c>
      <c r="C207" s="95">
        <v>0.76</v>
      </c>
      <c r="D207" s="64">
        <v>0.76</v>
      </c>
      <c r="E207" s="65">
        <v>36</v>
      </c>
      <c r="F207" s="81">
        <v>650</v>
      </c>
      <c r="G207" s="76">
        <v>30</v>
      </c>
      <c r="H207" s="68">
        <v>1000</v>
      </c>
      <c r="I207" s="265">
        <v>940</v>
      </c>
      <c r="J207" s="70">
        <v>0.92</v>
      </c>
      <c r="K207" s="624">
        <v>54</v>
      </c>
      <c r="L207" s="487">
        <v>3.2</v>
      </c>
      <c r="M207" s="32">
        <f t="shared" si="14"/>
        <v>928.12</v>
      </c>
      <c r="N207" s="32">
        <f t="shared" si="15"/>
        <v>975</v>
      </c>
      <c r="O207" s="159" t="s">
        <v>405</v>
      </c>
      <c r="P207" s="249" t="s">
        <v>534</v>
      </c>
      <c r="Q207" s="380" t="s">
        <v>509</v>
      </c>
      <c r="R207" s="160" t="s">
        <v>52</v>
      </c>
      <c r="S207" s="161" t="s">
        <v>540</v>
      </c>
      <c r="T207" s="162" t="s">
        <v>33</v>
      </c>
      <c r="U207" s="163" t="s">
        <v>33</v>
      </c>
      <c r="V207" s="164" t="s">
        <v>541</v>
      </c>
      <c r="W207" s="165"/>
      <c r="X207" s="239" t="s">
        <v>537</v>
      </c>
      <c r="Y207" s="303" t="s">
        <v>512</v>
      </c>
      <c r="Z207" s="37"/>
      <c r="AA207" s="174">
        <v>52</v>
      </c>
      <c r="AB207" s="174">
        <v>53</v>
      </c>
      <c r="AC207" s="151" t="s">
        <v>669</v>
      </c>
    </row>
    <row r="208" spans="1:29" ht="12.75">
      <c r="A208" s="46" t="s">
        <v>533</v>
      </c>
      <c r="B208" s="687">
        <v>26690</v>
      </c>
      <c r="C208" s="95">
        <v>0.76</v>
      </c>
      <c r="D208" s="476">
        <v>0.8</v>
      </c>
      <c r="E208" s="485">
        <v>34</v>
      </c>
      <c r="F208" s="524">
        <v>600</v>
      </c>
      <c r="G208" s="76">
        <v>30</v>
      </c>
      <c r="H208" s="68">
        <v>1000</v>
      </c>
      <c r="I208" s="688">
        <v>952</v>
      </c>
      <c r="J208" s="70">
        <v>0.92</v>
      </c>
      <c r="K208" s="580">
        <v>64</v>
      </c>
      <c r="L208" s="487">
        <v>3.2</v>
      </c>
      <c r="M208" s="32">
        <f t="shared" si="14"/>
        <v>966.51</v>
      </c>
      <c r="N208" s="32">
        <f t="shared" si="15"/>
        <v>993.2</v>
      </c>
      <c r="O208" s="159" t="s">
        <v>405</v>
      </c>
      <c r="P208" s="240" t="s">
        <v>509</v>
      </c>
      <c r="Q208" s="380" t="s">
        <v>534</v>
      </c>
      <c r="R208" s="160" t="s">
        <v>52</v>
      </c>
      <c r="S208" s="161" t="s">
        <v>535</v>
      </c>
      <c r="T208" s="162" t="s">
        <v>33</v>
      </c>
      <c r="U208" s="163" t="s">
        <v>33</v>
      </c>
      <c r="V208" s="164" t="s">
        <v>1037</v>
      </c>
      <c r="W208" s="165"/>
      <c r="X208" s="239" t="s">
        <v>512</v>
      </c>
      <c r="Y208" s="303" t="s">
        <v>537</v>
      </c>
      <c r="Z208" s="37"/>
      <c r="AA208" s="174">
        <v>52</v>
      </c>
      <c r="AB208" s="174">
        <v>53</v>
      </c>
      <c r="AC208" s="151" t="s">
        <v>538</v>
      </c>
    </row>
    <row r="209" spans="1:29" ht="12.75">
      <c r="A209" s="46" t="s">
        <v>756</v>
      </c>
      <c r="B209" s="294">
        <v>56580</v>
      </c>
      <c r="C209" s="370">
        <v>0.76</v>
      </c>
      <c r="D209" s="105">
        <v>0.75</v>
      </c>
      <c r="E209" s="97">
        <v>35</v>
      </c>
      <c r="F209" s="130">
        <v>870</v>
      </c>
      <c r="G209" s="131">
        <v>100</v>
      </c>
      <c r="H209" s="68">
        <v>1000</v>
      </c>
      <c r="I209" s="69">
        <v>1031</v>
      </c>
      <c r="J209" s="132">
        <v>0.92</v>
      </c>
      <c r="K209" s="234">
        <v>86</v>
      </c>
      <c r="L209" s="360">
        <v>7.68</v>
      </c>
      <c r="M209" s="32">
        <f t="shared" si="14"/>
        <v>1302.72</v>
      </c>
      <c r="N209" s="32">
        <f t="shared" si="15"/>
        <v>1359.3</v>
      </c>
      <c r="O209" s="159" t="s">
        <v>746</v>
      </c>
      <c r="P209" s="249" t="s">
        <v>509</v>
      </c>
      <c r="Q209" s="120"/>
      <c r="R209" s="160" t="s">
        <v>52</v>
      </c>
      <c r="S209" s="161" t="s">
        <v>510</v>
      </c>
      <c r="T209" s="162" t="s">
        <v>33</v>
      </c>
      <c r="U209" s="163" t="s">
        <v>33</v>
      </c>
      <c r="V209" s="164" t="s">
        <v>511</v>
      </c>
      <c r="W209" s="165"/>
      <c r="X209" s="239" t="s">
        <v>512</v>
      </c>
      <c r="Y209" s="120"/>
      <c r="Z209" s="37"/>
      <c r="AA209" s="689">
        <v>52</v>
      </c>
      <c r="AB209" s="583">
        <v>46</v>
      </c>
      <c r="AC209" s="151" t="s">
        <v>757</v>
      </c>
    </row>
    <row r="210" spans="1:29" ht="12.75">
      <c r="A210" s="46" t="s">
        <v>416</v>
      </c>
      <c r="B210" s="152">
        <v>36860</v>
      </c>
      <c r="C210" s="153">
        <v>0.75</v>
      </c>
      <c r="D210" s="105">
        <v>0.82</v>
      </c>
      <c r="E210" s="97">
        <v>39</v>
      </c>
      <c r="F210" s="51">
        <v>700</v>
      </c>
      <c r="G210" s="131">
        <v>30</v>
      </c>
      <c r="H210" s="77">
        <v>400</v>
      </c>
      <c r="I210" s="154">
        <v>210</v>
      </c>
      <c r="J210" s="155">
        <v>0.91</v>
      </c>
      <c r="K210" s="156">
        <v>61</v>
      </c>
      <c r="L210" s="61">
        <v>4</v>
      </c>
      <c r="M210" s="157">
        <f>(-B210*0.001)+(K210*2)+(-L210*10)+(C210*100)+(D210*100)+(E210)+(F210*0.1)+(G210*2)+(H210*0.1)+(I210*0.1)+(J210*100)+(Z210*2)+(AA210*2)</f>
        <v>633.14</v>
      </c>
      <c r="N210" s="158">
        <f>(K210*2)+(-L210*10)+(C210*100)+(D210*100)+(E210)+(F210*0.1)+(G210*2)+(H210*0.1)+(I210*0.1)+(J210*100)+(Z210*2)+(AA210*2)</f>
        <v>670</v>
      </c>
      <c r="O210" s="159" t="s">
        <v>405</v>
      </c>
      <c r="P210" s="240" t="s">
        <v>406</v>
      </c>
      <c r="Q210" s="120"/>
      <c r="R210" s="160" t="s">
        <v>33</v>
      </c>
      <c r="S210" s="161" t="s">
        <v>33</v>
      </c>
      <c r="T210" s="162" t="s">
        <v>407</v>
      </c>
      <c r="U210" s="163" t="s">
        <v>33</v>
      </c>
      <c r="V210" s="164" t="s">
        <v>260</v>
      </c>
      <c r="W210" s="165"/>
      <c r="X210" s="239" t="s">
        <v>408</v>
      </c>
      <c r="Y210" s="120"/>
      <c r="Z210" s="166"/>
      <c r="AA210" s="166">
        <v>55</v>
      </c>
      <c r="AB210" s="166">
        <v>43</v>
      </c>
      <c r="AC210" s="151" t="s">
        <v>417</v>
      </c>
    </row>
    <row r="211" spans="1:29" ht="12.75">
      <c r="A211" s="46" t="s">
        <v>674</v>
      </c>
      <c r="B211" s="690">
        <v>23580</v>
      </c>
      <c r="C211" s="691">
        <v>0.75</v>
      </c>
      <c r="D211" s="64">
        <v>0.76</v>
      </c>
      <c r="E211" s="65">
        <v>36</v>
      </c>
      <c r="F211" s="81">
        <v>650</v>
      </c>
      <c r="G211" s="76">
        <v>30</v>
      </c>
      <c r="H211" s="68">
        <v>1000</v>
      </c>
      <c r="I211" s="318">
        <v>919</v>
      </c>
      <c r="J211" s="70">
        <v>0.92</v>
      </c>
      <c r="K211" s="127">
        <v>78</v>
      </c>
      <c r="L211" s="314">
        <v>3.3</v>
      </c>
      <c r="M211" s="32">
        <f t="shared" ref="M211:M322" si="16">(-B211*0.001)+(K211*2)+(-L211*10)+(C211*100)+(D211*100)+(E211)+(F211*0.1)+(G211*5)+(H211*0.1)+(I211*0.1)+(J211*100)+(AA211*2)+(AB211*2)</f>
        <v>995.31999999999994</v>
      </c>
      <c r="N211" s="32">
        <f t="shared" ref="N211:N322" si="17">(K211*2)+(-L211*10)+(C211*100)+(D211*100)+(E211)+(F211*0.1)+(G211*5)+(H211*0.1)+(I211*0.1)+(J211*100)+(AA211*2)+(AB211*2)</f>
        <v>1018.9</v>
      </c>
      <c r="O211" s="159" t="s">
        <v>405</v>
      </c>
      <c r="P211" s="249" t="s">
        <v>534</v>
      </c>
      <c r="Q211" s="380" t="s">
        <v>509</v>
      </c>
      <c r="R211" s="160" t="s">
        <v>52</v>
      </c>
      <c r="S211" s="161" t="s">
        <v>540</v>
      </c>
      <c r="T211" s="162" t="s">
        <v>33</v>
      </c>
      <c r="U211" s="163" t="s">
        <v>33</v>
      </c>
      <c r="V211" s="164" t="s">
        <v>541</v>
      </c>
      <c r="W211" s="165"/>
      <c r="X211" s="239" t="s">
        <v>537</v>
      </c>
      <c r="Y211" s="303" t="s">
        <v>512</v>
      </c>
      <c r="Z211" s="37"/>
      <c r="AA211" s="174">
        <v>52</v>
      </c>
      <c r="AB211" s="174">
        <v>53</v>
      </c>
      <c r="AC211" s="151" t="s">
        <v>675</v>
      </c>
    </row>
    <row r="212" spans="1:29" ht="12.75">
      <c r="A212" s="46" t="s">
        <v>219</v>
      </c>
      <c r="B212" s="171">
        <v>10960</v>
      </c>
      <c r="C212" s="63">
        <v>0.74</v>
      </c>
      <c r="D212" s="64">
        <v>0.82</v>
      </c>
      <c r="E212" s="532">
        <v>25</v>
      </c>
      <c r="F212" s="98">
        <v>250</v>
      </c>
      <c r="G212" s="662">
        <v>12</v>
      </c>
      <c r="H212" s="77">
        <v>300</v>
      </c>
      <c r="I212" s="663">
        <v>342</v>
      </c>
      <c r="J212" s="70">
        <v>0.84</v>
      </c>
      <c r="K212" s="87">
        <v>32</v>
      </c>
      <c r="L212" s="314">
        <v>0.88</v>
      </c>
      <c r="M212" s="32">
        <f t="shared" si="16"/>
        <v>672.44</v>
      </c>
      <c r="N212" s="32">
        <f t="shared" si="17"/>
        <v>683.4</v>
      </c>
      <c r="O212" s="236" t="s">
        <v>31</v>
      </c>
      <c r="P212" s="240" t="s">
        <v>75</v>
      </c>
      <c r="Q212" s="380" t="s">
        <v>44</v>
      </c>
      <c r="R212" s="160" t="s">
        <v>203</v>
      </c>
      <c r="S212" s="161" t="s">
        <v>65</v>
      </c>
      <c r="T212" s="162" t="s">
        <v>33</v>
      </c>
      <c r="U212" s="163" t="s">
        <v>47</v>
      </c>
      <c r="V212" s="165"/>
      <c r="W212" s="165"/>
      <c r="X212" s="41" t="s">
        <v>77</v>
      </c>
      <c r="Y212" s="303" t="s">
        <v>49</v>
      </c>
      <c r="Z212" s="37"/>
      <c r="AA212" s="174">
        <v>38</v>
      </c>
      <c r="AB212" s="368">
        <v>69</v>
      </c>
      <c r="AC212" s="151" t="s">
        <v>221</v>
      </c>
    </row>
    <row r="213" spans="1:29" ht="12.75">
      <c r="A213" s="46" t="s">
        <v>1044</v>
      </c>
      <c r="B213" s="400">
        <v>14860</v>
      </c>
      <c r="C213" s="63">
        <v>0.74</v>
      </c>
      <c r="D213" s="49">
        <v>0.78</v>
      </c>
      <c r="E213" s="532">
        <v>25</v>
      </c>
      <c r="F213" s="692">
        <v>240</v>
      </c>
      <c r="G213" s="582">
        <v>7</v>
      </c>
      <c r="H213" s="77">
        <v>300</v>
      </c>
      <c r="I213" s="693">
        <v>355</v>
      </c>
      <c r="J213" s="694">
        <v>0.9</v>
      </c>
      <c r="K213" s="469">
        <v>34</v>
      </c>
      <c r="L213" s="286">
        <v>1.1100000000000001</v>
      </c>
      <c r="M213" s="32">
        <f t="shared" si="16"/>
        <v>609.54</v>
      </c>
      <c r="N213" s="32">
        <f t="shared" si="17"/>
        <v>624.4</v>
      </c>
      <c r="O213" s="236" t="s">
        <v>31</v>
      </c>
      <c r="P213" s="249" t="s">
        <v>75</v>
      </c>
      <c r="Q213" s="120"/>
      <c r="R213" s="160" t="s">
        <v>76</v>
      </c>
      <c r="S213" s="161" t="s">
        <v>65</v>
      </c>
      <c r="T213" s="165"/>
      <c r="U213" s="165"/>
      <c r="V213" s="165"/>
      <c r="W213" s="165"/>
      <c r="X213" s="41" t="s">
        <v>77</v>
      </c>
      <c r="Y213" s="120"/>
      <c r="Z213" s="37"/>
      <c r="AA213" s="583">
        <v>19</v>
      </c>
      <c r="AB213" s="368">
        <v>69</v>
      </c>
      <c r="AC213" s="151" t="s">
        <v>86</v>
      </c>
    </row>
    <row r="214" spans="1:29" ht="12.75">
      <c r="A214" s="46" t="s">
        <v>117</v>
      </c>
      <c r="B214" s="695">
        <v>17550</v>
      </c>
      <c r="C214" s="63">
        <v>0.74</v>
      </c>
      <c r="D214" s="64">
        <v>0.82</v>
      </c>
      <c r="E214" s="532">
        <v>25</v>
      </c>
      <c r="F214" s="428">
        <v>268</v>
      </c>
      <c r="G214" s="684">
        <v>15</v>
      </c>
      <c r="H214" s="77">
        <v>300</v>
      </c>
      <c r="I214" s="82">
        <v>420</v>
      </c>
      <c r="J214" s="83">
        <v>0.86</v>
      </c>
      <c r="K214" s="79">
        <v>31</v>
      </c>
      <c r="L214" s="267">
        <v>1.02</v>
      </c>
      <c r="M214" s="32">
        <f t="shared" si="16"/>
        <v>651.04999999999995</v>
      </c>
      <c r="N214" s="32">
        <f t="shared" si="17"/>
        <v>668.6</v>
      </c>
      <c r="O214" s="236" t="s">
        <v>31</v>
      </c>
      <c r="P214" s="240" t="s">
        <v>75</v>
      </c>
      <c r="Q214" s="120"/>
      <c r="R214" s="160" t="s">
        <v>76</v>
      </c>
      <c r="S214" s="161" t="s">
        <v>65</v>
      </c>
      <c r="T214" s="165"/>
      <c r="U214" s="165"/>
      <c r="V214" s="165"/>
      <c r="W214" s="165"/>
      <c r="X214" s="41" t="s">
        <v>77</v>
      </c>
      <c r="Y214" s="120"/>
      <c r="Z214" s="37"/>
      <c r="AA214" s="583">
        <v>19</v>
      </c>
      <c r="AB214" s="368">
        <v>69</v>
      </c>
      <c r="AC214" s="151" t="s">
        <v>118</v>
      </c>
    </row>
    <row r="215" spans="1:29" ht="12.75">
      <c r="A215" s="46" t="s">
        <v>142</v>
      </c>
      <c r="B215" s="294">
        <v>11580</v>
      </c>
      <c r="C215" s="63">
        <v>0.74</v>
      </c>
      <c r="D215" s="64">
        <v>0.82</v>
      </c>
      <c r="E215" s="113">
        <v>21</v>
      </c>
      <c r="F215" s="474">
        <v>350</v>
      </c>
      <c r="G215" s="643">
        <v>18</v>
      </c>
      <c r="H215" s="387">
        <v>400</v>
      </c>
      <c r="I215" s="696">
        <v>486</v>
      </c>
      <c r="J215" s="697">
        <v>0.83</v>
      </c>
      <c r="K215" s="71">
        <v>33</v>
      </c>
      <c r="L215" s="629">
        <v>0.57999999999999996</v>
      </c>
      <c r="M215" s="32">
        <f t="shared" si="16"/>
        <v>678.22</v>
      </c>
      <c r="N215" s="32">
        <f t="shared" si="17"/>
        <v>689.8</v>
      </c>
      <c r="O215" s="236" t="s">
        <v>31</v>
      </c>
      <c r="P215" s="249" t="s">
        <v>44</v>
      </c>
      <c r="Q215" s="120"/>
      <c r="R215" s="160" t="s">
        <v>62</v>
      </c>
      <c r="S215" s="161" t="s">
        <v>33</v>
      </c>
      <c r="T215" s="162" t="s">
        <v>33</v>
      </c>
      <c r="U215" s="163" t="s">
        <v>47</v>
      </c>
      <c r="V215" s="165"/>
      <c r="W215" s="165"/>
      <c r="X215" s="239" t="s">
        <v>49</v>
      </c>
      <c r="Y215" s="120"/>
      <c r="Z215" s="37"/>
      <c r="AA215" s="174">
        <v>38</v>
      </c>
      <c r="AB215" s="174">
        <v>40</v>
      </c>
      <c r="AC215" s="151" t="s">
        <v>143</v>
      </c>
    </row>
    <row r="216" spans="1:29" ht="12.75">
      <c r="A216" s="46" t="s">
        <v>163</v>
      </c>
      <c r="B216" s="294">
        <v>11580</v>
      </c>
      <c r="C216" s="63">
        <v>0.74</v>
      </c>
      <c r="D216" s="397">
        <v>0.84</v>
      </c>
      <c r="E216" s="113">
        <v>21</v>
      </c>
      <c r="F216" s="698">
        <v>293</v>
      </c>
      <c r="G216" s="643">
        <v>18</v>
      </c>
      <c r="H216" s="387">
        <v>400</v>
      </c>
      <c r="I216" s="696">
        <v>486</v>
      </c>
      <c r="J216" s="83">
        <v>0.86</v>
      </c>
      <c r="K216" s="71">
        <v>33</v>
      </c>
      <c r="L216" s="282">
        <v>0.95</v>
      </c>
      <c r="M216" s="32">
        <f t="shared" si="16"/>
        <v>673.82</v>
      </c>
      <c r="N216" s="32">
        <f t="shared" si="17"/>
        <v>685.40000000000009</v>
      </c>
      <c r="O216" s="236" t="s">
        <v>31</v>
      </c>
      <c r="P216" s="240" t="s">
        <v>44</v>
      </c>
      <c r="Q216" s="380" t="s">
        <v>43</v>
      </c>
      <c r="R216" s="160" t="s">
        <v>57</v>
      </c>
      <c r="S216" s="161" t="s">
        <v>33</v>
      </c>
      <c r="T216" s="162" t="s">
        <v>46</v>
      </c>
      <c r="U216" s="163" t="s">
        <v>47</v>
      </c>
      <c r="V216" s="165"/>
      <c r="W216" s="165"/>
      <c r="X216" s="239" t="s">
        <v>49</v>
      </c>
      <c r="Y216" s="303" t="s">
        <v>48</v>
      </c>
      <c r="Z216" s="37"/>
      <c r="AA216" s="174">
        <v>38</v>
      </c>
      <c r="AB216" s="174">
        <v>40</v>
      </c>
      <c r="AC216" s="151" t="s">
        <v>164</v>
      </c>
    </row>
    <row r="217" spans="1:29" ht="12.75">
      <c r="A217" s="46" t="s">
        <v>745</v>
      </c>
      <c r="B217" s="449">
        <v>24580</v>
      </c>
      <c r="C217" s="153">
        <v>0.74</v>
      </c>
      <c r="D217" s="323">
        <v>0.72</v>
      </c>
      <c r="E217" s="699">
        <v>41</v>
      </c>
      <c r="F217" s="51">
        <v>600</v>
      </c>
      <c r="G217" s="131">
        <v>100</v>
      </c>
      <c r="H217" s="77">
        <v>900</v>
      </c>
      <c r="I217" s="154">
        <v>614</v>
      </c>
      <c r="J217" s="132">
        <v>0.92</v>
      </c>
      <c r="K217" s="700">
        <v>55</v>
      </c>
      <c r="L217" s="456">
        <v>7.4</v>
      </c>
      <c r="M217" s="32">
        <f t="shared" si="16"/>
        <v>1191.8200000000002</v>
      </c>
      <c r="N217" s="32">
        <f t="shared" si="17"/>
        <v>1216.4000000000001</v>
      </c>
      <c r="O217" s="159" t="s">
        <v>746</v>
      </c>
      <c r="P217" s="249" t="s">
        <v>470</v>
      </c>
      <c r="Q217" s="120"/>
      <c r="R217" s="160" t="s">
        <v>33</v>
      </c>
      <c r="S217" s="161" t="s">
        <v>33</v>
      </c>
      <c r="T217" s="162" t="s">
        <v>46</v>
      </c>
      <c r="U217" s="163" t="s">
        <v>33</v>
      </c>
      <c r="V217" s="164" t="s">
        <v>33</v>
      </c>
      <c r="W217" s="238" t="s">
        <v>260</v>
      </c>
      <c r="X217" s="239" t="s">
        <v>473</v>
      </c>
      <c r="Y217" s="120"/>
      <c r="Z217" s="37"/>
      <c r="AA217" s="166">
        <v>55</v>
      </c>
      <c r="AB217" s="50">
        <v>40</v>
      </c>
      <c r="AC217" s="151" t="s">
        <v>747</v>
      </c>
    </row>
    <row r="218" spans="1:29" ht="12.75">
      <c r="A218" s="46" t="s">
        <v>109</v>
      </c>
      <c r="B218" s="307">
        <v>15280</v>
      </c>
      <c r="C218" s="63">
        <v>0.74</v>
      </c>
      <c r="D218" s="64">
        <v>0.82</v>
      </c>
      <c r="E218" s="65">
        <v>23</v>
      </c>
      <c r="F218" s="701">
        <v>550</v>
      </c>
      <c r="G218" s="567">
        <v>20</v>
      </c>
      <c r="H218" s="68">
        <v>600</v>
      </c>
      <c r="I218" s="69">
        <v>678</v>
      </c>
      <c r="J218" s="70">
        <v>0.84</v>
      </c>
      <c r="K218" s="71">
        <v>33</v>
      </c>
      <c r="L218" s="248">
        <v>0.61</v>
      </c>
      <c r="M218" s="32">
        <f t="shared" si="16"/>
        <v>720.42000000000007</v>
      </c>
      <c r="N218" s="32">
        <f t="shared" si="17"/>
        <v>735.69999999999993</v>
      </c>
      <c r="O218" s="236" t="s">
        <v>31</v>
      </c>
      <c r="P218" s="240" t="s">
        <v>110</v>
      </c>
      <c r="Q218" s="120"/>
      <c r="R218" s="160" t="s">
        <v>33</v>
      </c>
      <c r="S218" s="161" t="s">
        <v>111</v>
      </c>
      <c r="T218" s="162" t="s">
        <v>33</v>
      </c>
      <c r="U218" s="163" t="s">
        <v>112</v>
      </c>
      <c r="V218" s="165"/>
      <c r="W218" s="165"/>
      <c r="X218" s="239" t="s">
        <v>113</v>
      </c>
      <c r="Y218" s="120"/>
      <c r="Z218" s="37"/>
      <c r="AA218" s="614">
        <v>42</v>
      </c>
      <c r="AB218" s="50">
        <v>23</v>
      </c>
      <c r="AC218" s="151" t="s">
        <v>114</v>
      </c>
    </row>
    <row r="219" spans="1:29" ht="12.75">
      <c r="A219" s="46" t="s">
        <v>660</v>
      </c>
      <c r="B219" s="641">
        <v>24480</v>
      </c>
      <c r="C219" s="702">
        <v>0.74</v>
      </c>
      <c r="D219" s="476">
        <v>0.8</v>
      </c>
      <c r="E219" s="113">
        <v>35</v>
      </c>
      <c r="F219" s="81">
        <v>650</v>
      </c>
      <c r="G219" s="76">
        <v>30</v>
      </c>
      <c r="H219" s="68">
        <v>1000</v>
      </c>
      <c r="I219" s="351">
        <v>872</v>
      </c>
      <c r="J219" s="70">
        <v>0.92</v>
      </c>
      <c r="K219" s="703">
        <v>51</v>
      </c>
      <c r="L219" s="487">
        <v>3.2</v>
      </c>
      <c r="M219" s="32">
        <f t="shared" si="16"/>
        <v>928.72</v>
      </c>
      <c r="N219" s="32">
        <f t="shared" si="17"/>
        <v>953.2</v>
      </c>
      <c r="O219" s="159" t="s">
        <v>405</v>
      </c>
      <c r="P219" s="249" t="s">
        <v>534</v>
      </c>
      <c r="Q219" s="120"/>
      <c r="R219" s="160" t="s">
        <v>52</v>
      </c>
      <c r="S219" s="161" t="s">
        <v>657</v>
      </c>
      <c r="T219" s="162" t="s">
        <v>33</v>
      </c>
      <c r="U219" s="163" t="s">
        <v>33</v>
      </c>
      <c r="V219" s="164" t="s">
        <v>658</v>
      </c>
      <c r="W219" s="165"/>
      <c r="X219" s="239" t="s">
        <v>537</v>
      </c>
      <c r="Y219" s="120"/>
      <c r="Z219" s="37"/>
      <c r="AA219" s="50">
        <v>47</v>
      </c>
      <c r="AB219" s="174">
        <v>53</v>
      </c>
      <c r="AC219" s="151" t="s">
        <v>661</v>
      </c>
    </row>
    <row r="220" spans="1:29" ht="12.75">
      <c r="A220" s="46" t="s">
        <v>696</v>
      </c>
      <c r="B220" s="495">
        <v>33680</v>
      </c>
      <c r="C220" s="702">
        <v>0.74</v>
      </c>
      <c r="D220" s="64">
        <v>0.76</v>
      </c>
      <c r="E220" s="65">
        <v>36</v>
      </c>
      <c r="F220" s="81">
        <v>650</v>
      </c>
      <c r="G220" s="567">
        <v>45</v>
      </c>
      <c r="H220" s="68">
        <v>1000</v>
      </c>
      <c r="I220" s="312">
        <v>947</v>
      </c>
      <c r="J220" s="491">
        <v>0.94</v>
      </c>
      <c r="K220" s="619">
        <v>66</v>
      </c>
      <c r="L220" s="704">
        <v>3.62</v>
      </c>
      <c r="M220" s="32">
        <f t="shared" si="16"/>
        <v>1036.8200000000002</v>
      </c>
      <c r="N220" s="32">
        <f t="shared" si="17"/>
        <v>1070.5</v>
      </c>
      <c r="O220" s="159" t="s">
        <v>405</v>
      </c>
      <c r="P220" s="240" t="s">
        <v>534</v>
      </c>
      <c r="Q220" s="380" t="s">
        <v>509</v>
      </c>
      <c r="R220" s="160" t="s">
        <v>52</v>
      </c>
      <c r="S220" s="161" t="s">
        <v>540</v>
      </c>
      <c r="T220" s="162" t="s">
        <v>33</v>
      </c>
      <c r="U220" s="163" t="s">
        <v>33</v>
      </c>
      <c r="V220" s="164" t="s">
        <v>541</v>
      </c>
      <c r="W220" s="165"/>
      <c r="X220" s="239" t="s">
        <v>537</v>
      </c>
      <c r="Y220" s="303" t="s">
        <v>512</v>
      </c>
      <c r="Z220" s="37"/>
      <c r="AA220" s="174">
        <v>52</v>
      </c>
      <c r="AB220" s="174">
        <v>53</v>
      </c>
      <c r="AC220" s="151" t="s">
        <v>697</v>
      </c>
    </row>
    <row r="221" spans="1:29" ht="12.75">
      <c r="A221" s="46" t="s">
        <v>244</v>
      </c>
      <c r="B221" s="705">
        <v>18250</v>
      </c>
      <c r="C221" s="706">
        <v>0.73</v>
      </c>
      <c r="D221" s="558">
        <v>0.56999999999999995</v>
      </c>
      <c r="E221" s="97">
        <v>180</v>
      </c>
      <c r="F221" s="245">
        <v>1000</v>
      </c>
      <c r="G221" s="131">
        <v>2</v>
      </c>
      <c r="H221" s="317">
        <v>250</v>
      </c>
      <c r="I221" s="265">
        <v>300</v>
      </c>
      <c r="J221" s="132">
        <v>0.81</v>
      </c>
      <c r="K221" s="234">
        <v>26</v>
      </c>
      <c r="L221" s="61">
        <v>3.6</v>
      </c>
      <c r="M221" s="32">
        <f t="shared" si="16"/>
        <v>901.75</v>
      </c>
      <c r="N221" s="32">
        <f t="shared" si="17"/>
        <v>920</v>
      </c>
      <c r="O221" s="236" t="s">
        <v>234</v>
      </c>
      <c r="P221" s="249" t="s">
        <v>235</v>
      </c>
      <c r="Q221" s="120"/>
      <c r="R221" s="160" t="s">
        <v>33</v>
      </c>
      <c r="S221" s="161" t="s">
        <v>113</v>
      </c>
      <c r="T221" s="162" t="s">
        <v>33</v>
      </c>
      <c r="U221" s="163" t="s">
        <v>112</v>
      </c>
      <c r="V221" s="165"/>
      <c r="W221" s="165"/>
      <c r="X221" s="239" t="s">
        <v>236</v>
      </c>
      <c r="Y221" s="120"/>
      <c r="Z221" s="37"/>
      <c r="AA221" s="166">
        <v>42</v>
      </c>
      <c r="AB221" s="166">
        <v>132</v>
      </c>
      <c r="AC221" s="151" t="s">
        <v>245</v>
      </c>
    </row>
    <row r="222" spans="1:29" ht="12.75">
      <c r="A222" s="46" t="s">
        <v>146</v>
      </c>
      <c r="B222" s="707">
        <v>54600</v>
      </c>
      <c r="C222" s="73">
        <v>0.73</v>
      </c>
      <c r="D222" s="397">
        <v>0.84</v>
      </c>
      <c r="E222" s="708">
        <v>20</v>
      </c>
      <c r="F222" s="709">
        <v>640</v>
      </c>
      <c r="G222" s="710">
        <v>22</v>
      </c>
      <c r="H222" s="77">
        <v>300</v>
      </c>
      <c r="I222" s="663">
        <v>342</v>
      </c>
      <c r="J222" s="83">
        <v>0.86</v>
      </c>
      <c r="K222" s="234">
        <v>56</v>
      </c>
      <c r="L222" s="282">
        <v>0.96</v>
      </c>
      <c r="M222" s="32">
        <f t="shared" si="16"/>
        <v>705</v>
      </c>
      <c r="N222" s="32">
        <f t="shared" si="17"/>
        <v>759.6</v>
      </c>
      <c r="O222" s="236" t="s">
        <v>31</v>
      </c>
      <c r="P222" s="240" t="s">
        <v>44</v>
      </c>
      <c r="Q222" s="120"/>
      <c r="R222" s="160" t="s">
        <v>62</v>
      </c>
      <c r="S222" s="161" t="s">
        <v>33</v>
      </c>
      <c r="T222" s="162" t="s">
        <v>33</v>
      </c>
      <c r="U222" s="163" t="s">
        <v>47</v>
      </c>
      <c r="V222" s="165"/>
      <c r="W222" s="165"/>
      <c r="X222" s="239" t="s">
        <v>49</v>
      </c>
      <c r="Y222" s="120"/>
      <c r="Z222" s="37"/>
      <c r="AA222" s="174">
        <v>38</v>
      </c>
      <c r="AB222" s="174">
        <v>40</v>
      </c>
      <c r="AC222" s="151" t="s">
        <v>147</v>
      </c>
    </row>
    <row r="223" spans="1:29" ht="12.75">
      <c r="A223" s="46" t="s">
        <v>207</v>
      </c>
      <c r="B223" s="47">
        <v>19260</v>
      </c>
      <c r="C223" s="73">
        <v>0.73</v>
      </c>
      <c r="D223" s="243">
        <v>0.81</v>
      </c>
      <c r="E223" s="532">
        <v>25</v>
      </c>
      <c r="F223" s="98">
        <v>250</v>
      </c>
      <c r="G223" s="684">
        <v>15</v>
      </c>
      <c r="H223" s="77">
        <v>300</v>
      </c>
      <c r="I223" s="693">
        <v>355</v>
      </c>
      <c r="J223" s="711">
        <v>0.71</v>
      </c>
      <c r="K223" s="580">
        <v>35</v>
      </c>
      <c r="L223" s="310">
        <v>1.08</v>
      </c>
      <c r="M223" s="32">
        <f t="shared" si="16"/>
        <v>631.44000000000005</v>
      </c>
      <c r="N223" s="32">
        <f t="shared" si="17"/>
        <v>650.70000000000005</v>
      </c>
      <c r="O223" s="236" t="s">
        <v>31</v>
      </c>
      <c r="P223" s="249" t="s">
        <v>75</v>
      </c>
      <c r="Q223" s="120"/>
      <c r="R223" s="160" t="s">
        <v>76</v>
      </c>
      <c r="S223" s="161" t="s">
        <v>65</v>
      </c>
      <c r="T223" s="165"/>
      <c r="U223" s="165"/>
      <c r="V223" s="165"/>
      <c r="W223" s="165"/>
      <c r="X223" s="41" t="s">
        <v>77</v>
      </c>
      <c r="Y223" s="120"/>
      <c r="Z223" s="37"/>
      <c r="AA223" s="583">
        <v>19</v>
      </c>
      <c r="AB223" s="368">
        <v>69</v>
      </c>
      <c r="AC223" s="151" t="s">
        <v>208</v>
      </c>
    </row>
    <row r="224" spans="1:29" ht="12.75">
      <c r="A224" s="46" t="s">
        <v>83</v>
      </c>
      <c r="B224" s="374">
        <v>12860</v>
      </c>
      <c r="C224" s="73">
        <v>0.73</v>
      </c>
      <c r="D224" s="712">
        <v>0.77</v>
      </c>
      <c r="E224" s="532">
        <v>25</v>
      </c>
      <c r="F224" s="692">
        <v>240</v>
      </c>
      <c r="G224" s="582">
        <v>7</v>
      </c>
      <c r="H224" s="77">
        <v>300</v>
      </c>
      <c r="I224" s="693">
        <v>355</v>
      </c>
      <c r="J224" s="501">
        <v>0.88</v>
      </c>
      <c r="K224" s="71">
        <v>33</v>
      </c>
      <c r="L224" s="286">
        <v>1.1100000000000001</v>
      </c>
      <c r="M224" s="32">
        <f t="shared" si="16"/>
        <v>605.54</v>
      </c>
      <c r="N224" s="32">
        <f t="shared" si="17"/>
        <v>618.4</v>
      </c>
      <c r="O224" s="236" t="s">
        <v>31</v>
      </c>
      <c r="P224" s="240" t="s">
        <v>75</v>
      </c>
      <c r="Q224" s="120"/>
      <c r="R224" s="160" t="s">
        <v>76</v>
      </c>
      <c r="S224" s="161" t="s">
        <v>65</v>
      </c>
      <c r="T224" s="165"/>
      <c r="U224" s="165"/>
      <c r="V224" s="165"/>
      <c r="W224" s="165"/>
      <c r="X224" s="41" t="s">
        <v>77</v>
      </c>
      <c r="Y224" s="120"/>
      <c r="Z224" s="37"/>
      <c r="AA224" s="583">
        <v>19</v>
      </c>
      <c r="AB224" s="368">
        <v>69</v>
      </c>
      <c r="AC224" s="151" t="s">
        <v>84</v>
      </c>
    </row>
    <row r="225" spans="1:29" ht="12.75">
      <c r="A225" s="27" t="s">
        <v>393</v>
      </c>
      <c r="B225" s="28">
        <v>33880</v>
      </c>
      <c r="C225" s="29">
        <v>0.73</v>
      </c>
      <c r="D225" s="29">
        <v>0.84</v>
      </c>
      <c r="E225" s="30">
        <v>26</v>
      </c>
      <c r="F225" s="30">
        <v>600</v>
      </c>
      <c r="G225" s="30">
        <v>25</v>
      </c>
      <c r="H225" s="30">
        <v>300</v>
      </c>
      <c r="I225" s="30">
        <v>359</v>
      </c>
      <c r="J225" s="29">
        <v>0.93</v>
      </c>
      <c r="K225" s="30">
        <v>61</v>
      </c>
      <c r="L225" s="31">
        <v>2.58</v>
      </c>
      <c r="M225" s="32">
        <f t="shared" si="16"/>
        <v>765.22</v>
      </c>
      <c r="N225" s="32">
        <f t="shared" si="17"/>
        <v>799.1</v>
      </c>
      <c r="O225" s="33" t="s">
        <v>340</v>
      </c>
      <c r="P225" s="465" t="s">
        <v>75</v>
      </c>
      <c r="Q225" s="35"/>
      <c r="R225" s="36" t="s">
        <v>76</v>
      </c>
      <c r="S225" s="36" t="s">
        <v>65</v>
      </c>
      <c r="T225" s="36"/>
      <c r="U225" s="36"/>
      <c r="V225" s="37"/>
      <c r="W225" s="37"/>
      <c r="X225" s="41" t="s">
        <v>77</v>
      </c>
      <c r="Y225" s="36"/>
      <c r="Z225" s="37"/>
      <c r="AA225" s="38">
        <v>19</v>
      </c>
      <c r="AB225" s="368">
        <v>69</v>
      </c>
      <c r="AC225" s="39" t="s">
        <v>394</v>
      </c>
    </row>
    <row r="226" spans="1:29" ht="12.75">
      <c r="A226" s="27" t="s">
        <v>390</v>
      </c>
      <c r="B226" s="28">
        <v>28980</v>
      </c>
      <c r="C226" s="29">
        <v>0.73</v>
      </c>
      <c r="D226" s="29">
        <v>0.84</v>
      </c>
      <c r="E226" s="30">
        <v>26</v>
      </c>
      <c r="F226" s="30">
        <v>600</v>
      </c>
      <c r="G226" s="30">
        <v>25</v>
      </c>
      <c r="H226" s="30">
        <v>300</v>
      </c>
      <c r="I226" s="30">
        <v>359</v>
      </c>
      <c r="J226" s="29">
        <v>0.91</v>
      </c>
      <c r="K226" s="30">
        <v>59</v>
      </c>
      <c r="L226" s="31">
        <v>2.48</v>
      </c>
      <c r="M226" s="32">
        <f t="shared" si="16"/>
        <v>765.12</v>
      </c>
      <c r="N226" s="32">
        <f t="shared" si="17"/>
        <v>794.1</v>
      </c>
      <c r="O226" s="33" t="s">
        <v>340</v>
      </c>
      <c r="P226" s="367" t="s">
        <v>75</v>
      </c>
      <c r="Q226" s="35"/>
      <c r="R226" s="36" t="s">
        <v>76</v>
      </c>
      <c r="S226" s="36" t="s">
        <v>65</v>
      </c>
      <c r="T226" s="36"/>
      <c r="U226" s="36"/>
      <c r="V226" s="37"/>
      <c r="W226" s="37"/>
      <c r="X226" s="41" t="s">
        <v>77</v>
      </c>
      <c r="Y226" s="36"/>
      <c r="Z226" s="37"/>
      <c r="AA226" s="38">
        <v>19</v>
      </c>
      <c r="AB226" s="368">
        <v>69</v>
      </c>
      <c r="AC226" s="39" t="s">
        <v>392</v>
      </c>
    </row>
    <row r="227" spans="1:29" ht="12.75">
      <c r="A227" s="46" t="s">
        <v>123</v>
      </c>
      <c r="B227" s="304">
        <v>18650</v>
      </c>
      <c r="C227" s="73">
        <v>0.73</v>
      </c>
      <c r="D227" s="64">
        <v>0.82</v>
      </c>
      <c r="E227" s="532">
        <v>25</v>
      </c>
      <c r="F227" s="713">
        <v>290</v>
      </c>
      <c r="G227" s="684">
        <v>15</v>
      </c>
      <c r="H227" s="77">
        <v>300</v>
      </c>
      <c r="I227" s="78">
        <v>381</v>
      </c>
      <c r="J227" s="83">
        <v>0.86</v>
      </c>
      <c r="K227" s="87">
        <v>32</v>
      </c>
      <c r="L227" s="436">
        <v>1.37</v>
      </c>
      <c r="M227" s="32">
        <f t="shared" si="16"/>
        <v>645.75</v>
      </c>
      <c r="N227" s="32">
        <f t="shared" si="17"/>
        <v>664.40000000000009</v>
      </c>
      <c r="O227" s="236" t="s">
        <v>31</v>
      </c>
      <c r="P227" s="249" t="s">
        <v>75</v>
      </c>
      <c r="Q227" s="120"/>
      <c r="R227" s="160" t="s">
        <v>76</v>
      </c>
      <c r="S227" s="161" t="s">
        <v>65</v>
      </c>
      <c r="T227" s="165"/>
      <c r="U227" s="165"/>
      <c r="V227" s="165"/>
      <c r="W227" s="165"/>
      <c r="X227" s="41" t="s">
        <v>77</v>
      </c>
      <c r="Y227" s="120"/>
      <c r="Z227" s="37"/>
      <c r="AA227" s="583">
        <v>19</v>
      </c>
      <c r="AB227" s="368">
        <v>69</v>
      </c>
      <c r="AC227" s="151" t="s">
        <v>124</v>
      </c>
    </row>
    <row r="228" spans="1:29" ht="12.75">
      <c r="A228" s="46" t="s">
        <v>115</v>
      </c>
      <c r="B228" s="400">
        <v>14860</v>
      </c>
      <c r="C228" s="73">
        <v>0.73</v>
      </c>
      <c r="D228" s="64">
        <v>0.82</v>
      </c>
      <c r="E228" s="532">
        <v>25</v>
      </c>
      <c r="F228" s="714">
        <v>253</v>
      </c>
      <c r="G228" s="684">
        <v>15</v>
      </c>
      <c r="H228" s="77">
        <v>300</v>
      </c>
      <c r="I228" s="78">
        <v>381</v>
      </c>
      <c r="J228" s="70">
        <v>0.84</v>
      </c>
      <c r="K228" s="79">
        <v>31</v>
      </c>
      <c r="L228" s="557">
        <v>0.94</v>
      </c>
      <c r="M228" s="32">
        <f t="shared" si="16"/>
        <v>646.1400000000001</v>
      </c>
      <c r="N228" s="32">
        <f t="shared" si="17"/>
        <v>661</v>
      </c>
      <c r="O228" s="236" t="s">
        <v>31</v>
      </c>
      <c r="P228" s="240" t="s">
        <v>75</v>
      </c>
      <c r="Q228" s="120"/>
      <c r="R228" s="160" t="s">
        <v>76</v>
      </c>
      <c r="S228" s="161" t="s">
        <v>65</v>
      </c>
      <c r="T228" s="165"/>
      <c r="U228" s="165"/>
      <c r="V228" s="165"/>
      <c r="W228" s="165"/>
      <c r="X228" s="41" t="s">
        <v>77</v>
      </c>
      <c r="Y228" s="120"/>
      <c r="Z228" s="37"/>
      <c r="AA228" s="583">
        <v>19</v>
      </c>
      <c r="AB228" s="368">
        <v>69</v>
      </c>
      <c r="AC228" s="151" t="s">
        <v>116</v>
      </c>
    </row>
    <row r="229" spans="1:29" ht="12.75">
      <c r="A229" s="46" t="s">
        <v>95</v>
      </c>
      <c r="B229" s="384">
        <v>9850</v>
      </c>
      <c r="C229" s="73">
        <v>0.73</v>
      </c>
      <c r="D229" s="397">
        <v>0.84</v>
      </c>
      <c r="E229" s="113">
        <v>21</v>
      </c>
      <c r="F229" s="75">
        <v>258</v>
      </c>
      <c r="G229" s="555">
        <v>16</v>
      </c>
      <c r="H229" s="387">
        <v>400</v>
      </c>
      <c r="I229" s="715">
        <v>493</v>
      </c>
      <c r="J229" s="70">
        <v>0.84</v>
      </c>
      <c r="K229" s="71">
        <v>33</v>
      </c>
      <c r="L229" s="133">
        <v>1.1200000000000001</v>
      </c>
      <c r="M229" s="32">
        <f t="shared" si="16"/>
        <v>658.05</v>
      </c>
      <c r="N229" s="32">
        <f t="shared" si="17"/>
        <v>667.90000000000009</v>
      </c>
      <c r="O229" s="236" t="s">
        <v>31</v>
      </c>
      <c r="P229" s="249" t="s">
        <v>44</v>
      </c>
      <c r="Q229" s="380" t="s">
        <v>43</v>
      </c>
      <c r="R229" s="160" t="s">
        <v>57</v>
      </c>
      <c r="S229" s="161" t="s">
        <v>33</v>
      </c>
      <c r="T229" s="162" t="s">
        <v>46</v>
      </c>
      <c r="U229" s="163" t="s">
        <v>47</v>
      </c>
      <c r="V229" s="165"/>
      <c r="W229" s="165"/>
      <c r="X229" s="239" t="s">
        <v>49</v>
      </c>
      <c r="Y229" s="303" t="s">
        <v>48</v>
      </c>
      <c r="Z229" s="37"/>
      <c r="AA229" s="174">
        <v>38</v>
      </c>
      <c r="AB229" s="174">
        <v>40</v>
      </c>
      <c r="AC229" s="151" t="s">
        <v>96</v>
      </c>
    </row>
    <row r="230" spans="1:29" ht="12.75">
      <c r="A230" s="46" t="s">
        <v>486</v>
      </c>
      <c r="B230" s="494">
        <v>33860</v>
      </c>
      <c r="C230" s="716">
        <v>0.73</v>
      </c>
      <c r="D230" s="354">
        <v>0.72</v>
      </c>
      <c r="E230" s="143">
        <v>40</v>
      </c>
      <c r="F230" s="524">
        <v>600</v>
      </c>
      <c r="G230" s="76">
        <v>30</v>
      </c>
      <c r="H230" s="515">
        <v>900</v>
      </c>
      <c r="I230" s="612">
        <v>601</v>
      </c>
      <c r="J230" s="70">
        <v>0.92</v>
      </c>
      <c r="K230" s="613">
        <v>50</v>
      </c>
      <c r="L230" s="330">
        <v>3.6</v>
      </c>
      <c r="M230" s="32">
        <f t="shared" si="16"/>
        <v>857.24</v>
      </c>
      <c r="N230" s="32">
        <f t="shared" si="17"/>
        <v>891.1</v>
      </c>
      <c r="O230" s="159" t="s">
        <v>405</v>
      </c>
      <c r="P230" s="240" t="s">
        <v>470</v>
      </c>
      <c r="Q230" s="120"/>
      <c r="R230" s="160" t="s">
        <v>33</v>
      </c>
      <c r="S230" s="161" t="s">
        <v>33</v>
      </c>
      <c r="T230" s="162" t="s">
        <v>46</v>
      </c>
      <c r="U230" s="163" t="s">
        <v>33</v>
      </c>
      <c r="V230" s="164" t="s">
        <v>33</v>
      </c>
      <c r="W230" s="238" t="s">
        <v>260</v>
      </c>
      <c r="X230" s="239" t="s">
        <v>473</v>
      </c>
      <c r="Y230" s="120"/>
      <c r="Z230" s="37"/>
      <c r="AA230" s="614">
        <v>55</v>
      </c>
      <c r="AB230" s="50">
        <v>40</v>
      </c>
      <c r="AC230" s="151" t="s">
        <v>487</v>
      </c>
    </row>
    <row r="231" spans="1:29" ht="12.75">
      <c r="A231" s="46" t="s">
        <v>606</v>
      </c>
      <c r="B231" s="435">
        <v>35880</v>
      </c>
      <c r="C231" s="716">
        <v>0.73</v>
      </c>
      <c r="D231" s="466">
        <v>0.71</v>
      </c>
      <c r="E231" s="113">
        <v>35</v>
      </c>
      <c r="F231" s="474">
        <v>700</v>
      </c>
      <c r="G231" s="76">
        <v>30</v>
      </c>
      <c r="H231" s="68">
        <v>1000</v>
      </c>
      <c r="I231" s="468">
        <v>1020</v>
      </c>
      <c r="J231" s="395">
        <v>0.91</v>
      </c>
      <c r="K231" s="717">
        <v>89</v>
      </c>
      <c r="L231" s="138">
        <v>3.51</v>
      </c>
      <c r="M231" s="32">
        <f t="shared" si="16"/>
        <v>995.02</v>
      </c>
      <c r="N231" s="32">
        <f t="shared" si="17"/>
        <v>1030.9000000000001</v>
      </c>
      <c r="O231" s="159" t="s">
        <v>405</v>
      </c>
      <c r="P231" s="249" t="s">
        <v>509</v>
      </c>
      <c r="Q231" s="120"/>
      <c r="R231" s="160" t="s">
        <v>52</v>
      </c>
      <c r="S231" s="161" t="s">
        <v>510</v>
      </c>
      <c r="T231" s="162" t="s">
        <v>33</v>
      </c>
      <c r="U231" s="163" t="s">
        <v>33</v>
      </c>
      <c r="V231" s="164" t="s">
        <v>511</v>
      </c>
      <c r="W231" s="165"/>
      <c r="X231" s="239" t="s">
        <v>512</v>
      </c>
      <c r="Y231" s="120"/>
      <c r="Z231" s="37"/>
      <c r="AA231" s="174">
        <v>52</v>
      </c>
      <c r="AB231" s="470">
        <v>46</v>
      </c>
      <c r="AC231" s="151" t="s">
        <v>607</v>
      </c>
    </row>
    <row r="232" spans="1:29" ht="12.75">
      <c r="A232" s="46" t="s">
        <v>81</v>
      </c>
      <c r="B232" s="718">
        <v>9416</v>
      </c>
      <c r="C232" s="719">
        <v>0.72</v>
      </c>
      <c r="D232" s="712">
        <v>0.77</v>
      </c>
      <c r="E232" s="532">
        <v>25</v>
      </c>
      <c r="F232" s="720">
        <v>230</v>
      </c>
      <c r="G232" s="582">
        <v>7</v>
      </c>
      <c r="H232" s="77">
        <v>300</v>
      </c>
      <c r="I232" s="693">
        <v>355</v>
      </c>
      <c r="J232" s="132">
        <v>0.91</v>
      </c>
      <c r="K232" s="87">
        <v>32</v>
      </c>
      <c r="L232" s="310">
        <v>1.08</v>
      </c>
      <c r="M232" s="32">
        <f t="shared" si="16"/>
        <v>608.28399999999999</v>
      </c>
      <c r="N232" s="32">
        <f t="shared" si="17"/>
        <v>617.70000000000005</v>
      </c>
      <c r="O232" s="236" t="s">
        <v>31</v>
      </c>
      <c r="P232" s="240" t="s">
        <v>75</v>
      </c>
      <c r="Q232" s="120"/>
      <c r="R232" s="160" t="s">
        <v>76</v>
      </c>
      <c r="S232" s="161" t="s">
        <v>65</v>
      </c>
      <c r="T232" s="165"/>
      <c r="U232" s="165"/>
      <c r="V232" s="165"/>
      <c r="W232" s="165"/>
      <c r="X232" s="41" t="s">
        <v>77</v>
      </c>
      <c r="Y232" s="120"/>
      <c r="Z232" s="37"/>
      <c r="AA232" s="583">
        <v>19</v>
      </c>
      <c r="AB232" s="368">
        <v>69</v>
      </c>
      <c r="AC232" s="151" t="s">
        <v>82</v>
      </c>
    </row>
    <row r="233" spans="1:29" ht="12.75">
      <c r="A233" s="46" t="s">
        <v>79</v>
      </c>
      <c r="B233" s="674">
        <v>8560</v>
      </c>
      <c r="C233" s="719">
        <v>0.72</v>
      </c>
      <c r="D233" s="721">
        <v>0.75</v>
      </c>
      <c r="E233" s="532">
        <v>25</v>
      </c>
      <c r="F233" s="720">
        <v>230</v>
      </c>
      <c r="G233" s="582">
        <v>7</v>
      </c>
      <c r="H233" s="77">
        <v>300</v>
      </c>
      <c r="I233" s="693">
        <v>355</v>
      </c>
      <c r="J233" s="722">
        <v>0.82</v>
      </c>
      <c r="K233" s="87">
        <v>32</v>
      </c>
      <c r="L233" s="310">
        <v>1.08</v>
      </c>
      <c r="M233" s="32">
        <f t="shared" si="16"/>
        <v>598.14</v>
      </c>
      <c r="N233" s="32">
        <f t="shared" si="17"/>
        <v>606.70000000000005</v>
      </c>
      <c r="O233" s="236" t="s">
        <v>31</v>
      </c>
      <c r="P233" s="249" t="s">
        <v>75</v>
      </c>
      <c r="Q233" s="120"/>
      <c r="R233" s="160" t="s">
        <v>76</v>
      </c>
      <c r="S233" s="161" t="s">
        <v>65</v>
      </c>
      <c r="T233" s="165"/>
      <c r="U233" s="165"/>
      <c r="V233" s="165"/>
      <c r="W233" s="165"/>
      <c r="X233" s="41" t="s">
        <v>77</v>
      </c>
      <c r="Y233" s="120"/>
      <c r="Z233" s="37"/>
      <c r="AA233" s="583">
        <v>19</v>
      </c>
      <c r="AB233" s="368">
        <v>69</v>
      </c>
      <c r="AC233" s="151" t="s">
        <v>80</v>
      </c>
    </row>
    <row r="234" spans="1:29" ht="12.75">
      <c r="A234" s="46" t="s">
        <v>183</v>
      </c>
      <c r="B234" s="674">
        <v>8560</v>
      </c>
      <c r="C234" s="719">
        <v>0.72</v>
      </c>
      <c r="D234" s="721">
        <v>0.75</v>
      </c>
      <c r="E234" s="532">
        <v>25</v>
      </c>
      <c r="F234" s="720">
        <v>230</v>
      </c>
      <c r="G234" s="582">
        <v>7</v>
      </c>
      <c r="H234" s="77">
        <v>300</v>
      </c>
      <c r="I234" s="693">
        <v>355</v>
      </c>
      <c r="J234" s="722">
        <v>0.82</v>
      </c>
      <c r="K234" s="87">
        <v>32</v>
      </c>
      <c r="L234" s="310">
        <v>1.08</v>
      </c>
      <c r="M234" s="32">
        <f t="shared" si="16"/>
        <v>608.14</v>
      </c>
      <c r="N234" s="32">
        <f t="shared" si="17"/>
        <v>616.70000000000005</v>
      </c>
      <c r="O234" s="236" t="s">
        <v>31</v>
      </c>
      <c r="P234" s="240" t="s">
        <v>75</v>
      </c>
      <c r="Q234" s="380" t="s">
        <v>92</v>
      </c>
      <c r="R234" s="160" t="s">
        <v>76</v>
      </c>
      <c r="S234" s="161" t="s">
        <v>184</v>
      </c>
      <c r="T234" s="165"/>
      <c r="U234" s="165"/>
      <c r="V234" s="165"/>
      <c r="W234" s="165"/>
      <c r="X234" s="41" t="s">
        <v>77</v>
      </c>
      <c r="Y234" s="303" t="s">
        <v>93</v>
      </c>
      <c r="Z234" s="37"/>
      <c r="AA234" s="390">
        <v>24</v>
      </c>
      <c r="AB234" s="368">
        <v>69</v>
      </c>
      <c r="AC234" s="151" t="s">
        <v>185</v>
      </c>
    </row>
    <row r="235" spans="1:29" ht="12.75">
      <c r="A235" s="46" t="s">
        <v>230</v>
      </c>
      <c r="B235" s="723">
        <v>5680</v>
      </c>
      <c r="C235" s="719">
        <v>0.72</v>
      </c>
      <c r="D235" s="724">
        <v>0.71</v>
      </c>
      <c r="E235" s="97">
        <v>17</v>
      </c>
      <c r="F235" s="245">
        <v>300</v>
      </c>
      <c r="G235" s="254">
        <v>6</v>
      </c>
      <c r="H235" s="77">
        <v>300</v>
      </c>
      <c r="I235" s="78">
        <v>381</v>
      </c>
      <c r="J235" s="725">
        <v>0.81</v>
      </c>
      <c r="K235" s="726">
        <v>41</v>
      </c>
      <c r="L235" s="456">
        <v>0.54</v>
      </c>
      <c r="M235" s="32">
        <f t="shared" si="16"/>
        <v>566.02</v>
      </c>
      <c r="N235" s="32">
        <f t="shared" si="17"/>
        <v>571.70000000000005</v>
      </c>
      <c r="O235" s="236" t="s">
        <v>31</v>
      </c>
      <c r="P235" s="249" t="s">
        <v>43</v>
      </c>
      <c r="Q235" s="120"/>
      <c r="R235" s="160" t="s">
        <v>52</v>
      </c>
      <c r="S235" s="161" t="s">
        <v>33</v>
      </c>
      <c r="T235" s="162" t="s">
        <v>46</v>
      </c>
      <c r="U235" s="165"/>
      <c r="V235" s="165"/>
      <c r="W235" s="165"/>
      <c r="X235" s="239" t="s">
        <v>48</v>
      </c>
      <c r="Y235" s="120"/>
      <c r="Z235" s="37"/>
      <c r="AA235" s="727">
        <v>30</v>
      </c>
      <c r="AB235" s="728">
        <v>33</v>
      </c>
      <c r="AC235" s="151" t="s">
        <v>231</v>
      </c>
    </row>
    <row r="236" spans="1:29" ht="12.75">
      <c r="A236" s="46" t="s">
        <v>140</v>
      </c>
      <c r="B236" s="638">
        <v>9680</v>
      </c>
      <c r="C236" s="719">
        <v>0.72</v>
      </c>
      <c r="D236" s="64">
        <v>0.82</v>
      </c>
      <c r="E236" s="113">
        <v>21</v>
      </c>
      <c r="F236" s="678">
        <v>280</v>
      </c>
      <c r="G236" s="643">
        <v>18</v>
      </c>
      <c r="H236" s="387">
        <v>400</v>
      </c>
      <c r="I236" s="696">
        <v>486</v>
      </c>
      <c r="J236" s="697">
        <v>0.83</v>
      </c>
      <c r="K236" s="71">
        <v>33</v>
      </c>
      <c r="L236" s="629">
        <v>0.57999999999999996</v>
      </c>
      <c r="M236" s="32">
        <f t="shared" si="16"/>
        <v>671.12</v>
      </c>
      <c r="N236" s="32">
        <f t="shared" si="17"/>
        <v>680.8</v>
      </c>
      <c r="O236" s="236" t="s">
        <v>31</v>
      </c>
      <c r="P236" s="240" t="s">
        <v>44</v>
      </c>
      <c r="Q236" s="120"/>
      <c r="R236" s="160" t="s">
        <v>62</v>
      </c>
      <c r="S236" s="161" t="s">
        <v>33</v>
      </c>
      <c r="T236" s="162" t="s">
        <v>33</v>
      </c>
      <c r="U236" s="163" t="s">
        <v>47</v>
      </c>
      <c r="V236" s="165"/>
      <c r="W236" s="165"/>
      <c r="X236" s="239" t="s">
        <v>49</v>
      </c>
      <c r="Y236" s="120"/>
      <c r="Z236" s="37"/>
      <c r="AA236" s="174">
        <v>38</v>
      </c>
      <c r="AB236" s="174">
        <v>40</v>
      </c>
      <c r="AC236" s="151" t="s">
        <v>141</v>
      </c>
    </row>
    <row r="237" spans="1:29" ht="12.75">
      <c r="A237" s="46" t="s">
        <v>322</v>
      </c>
      <c r="B237" s="426">
        <v>34860</v>
      </c>
      <c r="C237" s="729">
        <v>0.71</v>
      </c>
      <c r="D237" s="730">
        <v>0.59</v>
      </c>
      <c r="E237" s="507">
        <v>198</v>
      </c>
      <c r="F237" s="563">
        <v>115</v>
      </c>
      <c r="G237" s="76">
        <v>8</v>
      </c>
      <c r="H237" s="317">
        <v>250</v>
      </c>
      <c r="I237" s="731">
        <v>350</v>
      </c>
      <c r="J237" s="732">
        <v>0.77</v>
      </c>
      <c r="K237" s="156">
        <v>26</v>
      </c>
      <c r="L237" s="360">
        <v>4.13</v>
      </c>
      <c r="M237" s="32">
        <f t="shared" si="16"/>
        <v>840.34</v>
      </c>
      <c r="N237" s="32">
        <f t="shared" si="17"/>
        <v>875.2</v>
      </c>
      <c r="O237" s="236" t="s">
        <v>267</v>
      </c>
      <c r="P237" s="249" t="s">
        <v>235</v>
      </c>
      <c r="Q237" s="120"/>
      <c r="R237" s="160" t="s">
        <v>33</v>
      </c>
      <c r="S237" s="161" t="s">
        <v>113</v>
      </c>
      <c r="T237" s="162" t="s">
        <v>33</v>
      </c>
      <c r="U237" s="163" t="s">
        <v>112</v>
      </c>
      <c r="V237" s="165"/>
      <c r="W237" s="165"/>
      <c r="X237" s="239" t="s">
        <v>236</v>
      </c>
      <c r="Y237" s="120"/>
      <c r="Z237" s="37"/>
      <c r="AA237" s="174">
        <v>42</v>
      </c>
      <c r="AB237" s="601">
        <v>132</v>
      </c>
      <c r="AC237" s="151" t="s">
        <v>323</v>
      </c>
    </row>
    <row r="238" spans="1:29" ht="12.75">
      <c r="A238" s="46" t="s">
        <v>119</v>
      </c>
      <c r="B238" s="686">
        <v>15880</v>
      </c>
      <c r="C238" s="85">
        <v>0.71</v>
      </c>
      <c r="D238" s="64">
        <v>0.82</v>
      </c>
      <c r="E238" s="532">
        <v>25</v>
      </c>
      <c r="F238" s="75">
        <v>260</v>
      </c>
      <c r="G238" s="684">
        <v>15</v>
      </c>
      <c r="H238" s="77">
        <v>300</v>
      </c>
      <c r="I238" s="78">
        <v>381</v>
      </c>
      <c r="J238" s="83">
        <v>0.86</v>
      </c>
      <c r="K238" s="87">
        <v>32</v>
      </c>
      <c r="L238" s="733">
        <v>1.3</v>
      </c>
      <c r="M238" s="32">
        <f t="shared" si="16"/>
        <v>644.22</v>
      </c>
      <c r="N238" s="32">
        <f t="shared" si="17"/>
        <v>660.1</v>
      </c>
      <c r="O238" s="236" t="s">
        <v>31</v>
      </c>
      <c r="P238" s="240" t="s">
        <v>75</v>
      </c>
      <c r="Q238" s="120"/>
      <c r="R238" s="160" t="s">
        <v>76</v>
      </c>
      <c r="S238" s="161" t="s">
        <v>65</v>
      </c>
      <c r="T238" s="165"/>
      <c r="U238" s="165"/>
      <c r="V238" s="165"/>
      <c r="W238" s="165"/>
      <c r="X238" s="41" t="s">
        <v>77</v>
      </c>
      <c r="Y238" s="120"/>
      <c r="Z238" s="37"/>
      <c r="AA238" s="583">
        <v>19</v>
      </c>
      <c r="AB238" s="368">
        <v>69</v>
      </c>
      <c r="AC238" s="151" t="s">
        <v>120</v>
      </c>
    </row>
    <row r="239" spans="1:29" ht="12.75">
      <c r="A239" s="27" t="s">
        <v>363</v>
      </c>
      <c r="B239" s="28">
        <v>23680</v>
      </c>
      <c r="C239" s="29">
        <v>0.71</v>
      </c>
      <c r="D239" s="29">
        <v>0.84</v>
      </c>
      <c r="E239" s="30">
        <v>21</v>
      </c>
      <c r="F239" s="30">
        <v>830</v>
      </c>
      <c r="G239" s="30">
        <v>30</v>
      </c>
      <c r="H239" s="30">
        <v>400</v>
      </c>
      <c r="I239" s="30">
        <v>528</v>
      </c>
      <c r="J239" s="29">
        <v>0.93</v>
      </c>
      <c r="K239" s="30">
        <v>97</v>
      </c>
      <c r="L239" s="31">
        <v>3.22</v>
      </c>
      <c r="M239" s="32">
        <f t="shared" si="16"/>
        <v>888.92</v>
      </c>
      <c r="N239" s="32">
        <f t="shared" si="17"/>
        <v>912.59999999999991</v>
      </c>
      <c r="O239" s="33" t="s">
        <v>340</v>
      </c>
      <c r="P239" s="465" t="s">
        <v>44</v>
      </c>
      <c r="Q239" s="35" t="s">
        <v>43</v>
      </c>
      <c r="R239" s="44" t="s">
        <v>57</v>
      </c>
      <c r="S239" s="44" t="s">
        <v>33</v>
      </c>
      <c r="T239" s="36" t="s">
        <v>46</v>
      </c>
      <c r="U239" s="36" t="s">
        <v>47</v>
      </c>
      <c r="V239" s="37"/>
      <c r="W239" s="37"/>
      <c r="X239" s="41" t="s">
        <v>49</v>
      </c>
      <c r="Y239" s="36" t="s">
        <v>48</v>
      </c>
      <c r="Z239" s="37"/>
      <c r="AA239" s="38">
        <v>38</v>
      </c>
      <c r="AB239" s="38">
        <v>40</v>
      </c>
      <c r="AC239" s="39" t="s">
        <v>364</v>
      </c>
    </row>
    <row r="240" spans="1:29" ht="12.75">
      <c r="A240" s="46" t="s">
        <v>320</v>
      </c>
      <c r="B240" s="547">
        <v>32580</v>
      </c>
      <c r="C240" s="734">
        <v>0.7</v>
      </c>
      <c r="D240" s="730">
        <v>0.59</v>
      </c>
      <c r="E240" s="113">
        <v>189</v>
      </c>
      <c r="F240" s="135">
        <v>130</v>
      </c>
      <c r="G240" s="76">
        <v>8</v>
      </c>
      <c r="H240" s="317">
        <v>250</v>
      </c>
      <c r="I240" s="735">
        <v>340</v>
      </c>
      <c r="J240" s="70">
        <v>0.78</v>
      </c>
      <c r="K240" s="156">
        <v>26</v>
      </c>
      <c r="L240" s="110">
        <v>3.32</v>
      </c>
      <c r="M240" s="32">
        <f t="shared" si="16"/>
        <v>842.22</v>
      </c>
      <c r="N240" s="32">
        <f t="shared" si="17"/>
        <v>874.8</v>
      </c>
      <c r="O240" s="236" t="s">
        <v>267</v>
      </c>
      <c r="P240" s="240" t="s">
        <v>235</v>
      </c>
      <c r="Q240" s="120"/>
      <c r="R240" s="160" t="s">
        <v>33</v>
      </c>
      <c r="S240" s="161" t="s">
        <v>113</v>
      </c>
      <c r="T240" s="162" t="s">
        <v>33</v>
      </c>
      <c r="U240" s="163" t="s">
        <v>112</v>
      </c>
      <c r="V240" s="165"/>
      <c r="W240" s="165"/>
      <c r="X240" s="239" t="s">
        <v>236</v>
      </c>
      <c r="Y240" s="120"/>
      <c r="Z240" s="37"/>
      <c r="AA240" s="174">
        <v>42</v>
      </c>
      <c r="AB240" s="601">
        <v>132</v>
      </c>
      <c r="AC240" s="151" t="s">
        <v>321</v>
      </c>
    </row>
    <row r="241" spans="1:29" ht="12.75">
      <c r="A241" s="46" t="s">
        <v>1045</v>
      </c>
      <c r="B241" s="294">
        <v>11380</v>
      </c>
      <c r="C241" s="736">
        <v>0.7</v>
      </c>
      <c r="D241" s="105">
        <v>0.9</v>
      </c>
      <c r="E241" s="532">
        <v>25</v>
      </c>
      <c r="F241" s="245">
        <v>305</v>
      </c>
      <c r="G241" s="386">
        <v>8</v>
      </c>
      <c r="H241" s="77">
        <v>300</v>
      </c>
      <c r="I241" s="663">
        <v>342</v>
      </c>
      <c r="J241" s="83">
        <v>0.86</v>
      </c>
      <c r="K241" s="87">
        <v>32</v>
      </c>
      <c r="L241" s="536">
        <v>0.77</v>
      </c>
      <c r="M241" s="32">
        <f t="shared" si="16"/>
        <v>664.61999999999989</v>
      </c>
      <c r="N241" s="32">
        <f t="shared" si="17"/>
        <v>676</v>
      </c>
      <c r="O241" s="236" t="s">
        <v>31</v>
      </c>
      <c r="P241" s="249" t="s">
        <v>75</v>
      </c>
      <c r="Q241" s="380" t="s">
        <v>44</v>
      </c>
      <c r="R241" s="160" t="s">
        <v>203</v>
      </c>
      <c r="S241" s="161" t="s">
        <v>65</v>
      </c>
      <c r="T241" s="162" t="s">
        <v>33</v>
      </c>
      <c r="U241" s="163" t="s">
        <v>47</v>
      </c>
      <c r="V241" s="165"/>
      <c r="W241" s="165"/>
      <c r="X241" s="41" t="s">
        <v>77</v>
      </c>
      <c r="Y241" s="303" t="s">
        <v>49</v>
      </c>
      <c r="Z241" s="37"/>
      <c r="AA241" s="174">
        <v>38</v>
      </c>
      <c r="AB241" s="368">
        <v>69</v>
      </c>
      <c r="AC241" s="151" t="s">
        <v>220</v>
      </c>
    </row>
    <row r="242" spans="1:29" ht="12.75">
      <c r="A242" s="27" t="s">
        <v>399</v>
      </c>
      <c r="B242" s="28">
        <v>28950</v>
      </c>
      <c r="C242" s="29">
        <v>0.7</v>
      </c>
      <c r="D242" s="29">
        <v>0.84</v>
      </c>
      <c r="E242" s="30">
        <v>26</v>
      </c>
      <c r="F242" s="30">
        <v>730</v>
      </c>
      <c r="G242" s="30">
        <v>30</v>
      </c>
      <c r="H242" s="30">
        <v>400</v>
      </c>
      <c r="I242" s="30">
        <v>373</v>
      </c>
      <c r="J242" s="29">
        <v>0.92</v>
      </c>
      <c r="K242" s="30">
        <v>82</v>
      </c>
      <c r="L242" s="31">
        <v>3</v>
      </c>
      <c r="M242" s="32">
        <f t="shared" si="16"/>
        <v>853.34999999999991</v>
      </c>
      <c r="N242" s="32">
        <f t="shared" si="17"/>
        <v>882.3</v>
      </c>
      <c r="O242" s="33" t="s">
        <v>340</v>
      </c>
      <c r="P242" s="367" t="s">
        <v>75</v>
      </c>
      <c r="Q242" s="35"/>
      <c r="R242" s="44" t="s">
        <v>76</v>
      </c>
      <c r="S242" s="44" t="s">
        <v>65</v>
      </c>
      <c r="T242" s="36"/>
      <c r="U242" s="36"/>
      <c r="V242" s="37"/>
      <c r="W242" s="37"/>
      <c r="X242" s="41" t="s">
        <v>77</v>
      </c>
      <c r="Y242" s="36"/>
      <c r="Z242" s="37"/>
      <c r="AA242" s="38">
        <v>19</v>
      </c>
      <c r="AB242" s="368">
        <v>69</v>
      </c>
      <c r="AC242" s="39" t="s">
        <v>400</v>
      </c>
    </row>
    <row r="243" spans="1:29" ht="12.75">
      <c r="A243" s="27" t="s">
        <v>401</v>
      </c>
      <c r="B243" s="28">
        <v>122520</v>
      </c>
      <c r="C243" s="29">
        <v>0.7</v>
      </c>
      <c r="D243" s="29">
        <v>0.84</v>
      </c>
      <c r="E243" s="30">
        <v>25</v>
      </c>
      <c r="F243" s="30">
        <v>1100</v>
      </c>
      <c r="G243" s="30">
        <v>30</v>
      </c>
      <c r="H243" s="30">
        <v>300</v>
      </c>
      <c r="I243" s="30">
        <v>420</v>
      </c>
      <c r="J243" s="29">
        <v>0.99</v>
      </c>
      <c r="K243" s="30">
        <v>136</v>
      </c>
      <c r="L243" s="31">
        <v>2.78</v>
      </c>
      <c r="M243" s="32">
        <f t="shared" si="16"/>
        <v>945.68000000000006</v>
      </c>
      <c r="N243" s="32">
        <f t="shared" si="17"/>
        <v>1068.2</v>
      </c>
      <c r="O243" s="33" t="s">
        <v>340</v>
      </c>
      <c r="P243" s="465" t="s">
        <v>75</v>
      </c>
      <c r="Q243" s="35" t="s">
        <v>44</v>
      </c>
      <c r="R243" s="44" t="s">
        <v>203</v>
      </c>
      <c r="S243" s="44" t="s">
        <v>65</v>
      </c>
      <c r="T243" s="36" t="s">
        <v>46</v>
      </c>
      <c r="U243" s="36" t="s">
        <v>47</v>
      </c>
      <c r="V243" s="37"/>
      <c r="W243" s="37"/>
      <c r="X243" s="41" t="s">
        <v>77</v>
      </c>
      <c r="Y243" s="36" t="s">
        <v>49</v>
      </c>
      <c r="Z243" s="37"/>
      <c r="AA243" s="38">
        <v>38</v>
      </c>
      <c r="AB243" s="368">
        <v>69</v>
      </c>
      <c r="AC243" s="39" t="s">
        <v>402</v>
      </c>
    </row>
    <row r="244" spans="1:29" ht="12.75">
      <c r="A244" s="46" t="s">
        <v>200</v>
      </c>
      <c r="B244" s="304">
        <v>18650</v>
      </c>
      <c r="C244" s="736">
        <v>0.7</v>
      </c>
      <c r="D244" s="96">
        <v>0.85</v>
      </c>
      <c r="E244" s="113">
        <v>21</v>
      </c>
      <c r="F244" s="66">
        <v>400</v>
      </c>
      <c r="G244" s="665">
        <v>17</v>
      </c>
      <c r="H244" s="77">
        <v>300</v>
      </c>
      <c r="I244" s="265">
        <v>447</v>
      </c>
      <c r="J244" s="83">
        <v>0.86</v>
      </c>
      <c r="K244" s="634">
        <v>36</v>
      </c>
      <c r="L244" s="521">
        <v>0.75</v>
      </c>
      <c r="M244" s="32">
        <f t="shared" si="16"/>
        <v>747.55</v>
      </c>
      <c r="N244" s="32">
        <f t="shared" si="17"/>
        <v>766.2</v>
      </c>
      <c r="O244" s="236" t="s">
        <v>31</v>
      </c>
      <c r="P244" s="240" t="s">
        <v>44</v>
      </c>
      <c r="Q244" s="380" t="s">
        <v>75</v>
      </c>
      <c r="R244" s="160" t="s">
        <v>132</v>
      </c>
      <c r="S244" s="161" t="s">
        <v>65</v>
      </c>
      <c r="T244" s="162" t="s">
        <v>33</v>
      </c>
      <c r="U244" s="163" t="s">
        <v>47</v>
      </c>
      <c r="V244" s="165"/>
      <c r="W244" s="165"/>
      <c r="X244" s="239" t="s">
        <v>49</v>
      </c>
      <c r="Y244" s="303" t="s">
        <v>66</v>
      </c>
      <c r="Z244" s="37"/>
      <c r="AA244" s="174">
        <v>38</v>
      </c>
      <c r="AB244" s="368">
        <v>82</v>
      </c>
      <c r="AC244" s="151" t="s">
        <v>201</v>
      </c>
    </row>
    <row r="245" spans="1:29" ht="12.75">
      <c r="A245" s="46" t="s">
        <v>61</v>
      </c>
      <c r="B245" s="628">
        <v>9390</v>
      </c>
      <c r="C245" s="736">
        <v>0.7</v>
      </c>
      <c r="D245" s="397">
        <v>0.84</v>
      </c>
      <c r="E245" s="113">
        <v>21</v>
      </c>
      <c r="F245" s="737">
        <v>330</v>
      </c>
      <c r="G245" s="684">
        <v>15</v>
      </c>
      <c r="H245" s="387">
        <v>400</v>
      </c>
      <c r="I245" s="568">
        <v>476</v>
      </c>
      <c r="J245" s="738">
        <v>0.87</v>
      </c>
      <c r="K245" s="71">
        <v>33</v>
      </c>
      <c r="L245" s="282">
        <v>0.95</v>
      </c>
      <c r="M245" s="32">
        <f t="shared" si="16"/>
        <v>660.71</v>
      </c>
      <c r="N245" s="32">
        <f t="shared" si="17"/>
        <v>670.1</v>
      </c>
      <c r="O245" s="236" t="s">
        <v>31</v>
      </c>
      <c r="P245" s="249" t="s">
        <v>44</v>
      </c>
      <c r="Q245" s="120"/>
      <c r="R245" s="160" t="s">
        <v>62</v>
      </c>
      <c r="S245" s="161" t="s">
        <v>33</v>
      </c>
      <c r="T245" s="162" t="s">
        <v>33</v>
      </c>
      <c r="U245" s="163" t="s">
        <v>47</v>
      </c>
      <c r="V245" s="165"/>
      <c r="W245" s="165"/>
      <c r="X245" s="239" t="s">
        <v>49</v>
      </c>
      <c r="Y245" s="120"/>
      <c r="Z245" s="37"/>
      <c r="AA245" s="174">
        <v>38</v>
      </c>
      <c r="AB245" s="174">
        <v>40</v>
      </c>
      <c r="AC245" s="151" t="s">
        <v>63</v>
      </c>
    </row>
    <row r="246" spans="1:29" ht="12.75">
      <c r="A246" s="46" t="s">
        <v>97</v>
      </c>
      <c r="B246" s="294">
        <v>11650</v>
      </c>
      <c r="C246" s="736">
        <v>0.7</v>
      </c>
      <c r="D246" s="397">
        <v>0.84</v>
      </c>
      <c r="E246" s="113">
        <v>21</v>
      </c>
      <c r="F246" s="130">
        <v>1000</v>
      </c>
      <c r="G246" s="555">
        <v>16</v>
      </c>
      <c r="H246" s="387">
        <v>400</v>
      </c>
      <c r="I246" s="715">
        <v>493</v>
      </c>
      <c r="J246" s="83">
        <v>0.86</v>
      </c>
      <c r="K246" s="71">
        <v>33</v>
      </c>
      <c r="L246" s="133">
        <v>1.1200000000000001</v>
      </c>
      <c r="M246" s="32">
        <f t="shared" si="16"/>
        <v>729.45</v>
      </c>
      <c r="N246" s="32">
        <f t="shared" si="17"/>
        <v>741.1</v>
      </c>
      <c r="O246" s="571" t="s">
        <v>42</v>
      </c>
      <c r="P246" s="240" t="s">
        <v>44</v>
      </c>
      <c r="Q246" s="380" t="s">
        <v>43</v>
      </c>
      <c r="R246" s="160" t="s">
        <v>57</v>
      </c>
      <c r="S246" s="161" t="s">
        <v>33</v>
      </c>
      <c r="T246" s="162" t="s">
        <v>46</v>
      </c>
      <c r="U246" s="163" t="s">
        <v>47</v>
      </c>
      <c r="V246" s="165"/>
      <c r="W246" s="165"/>
      <c r="X246" s="239" t="s">
        <v>49</v>
      </c>
      <c r="Y246" s="303" t="s">
        <v>48</v>
      </c>
      <c r="Z246" s="37"/>
      <c r="AA246" s="174">
        <v>38</v>
      </c>
      <c r="AB246" s="174">
        <v>40</v>
      </c>
      <c r="AC246" s="151" t="s">
        <v>98</v>
      </c>
    </row>
    <row r="247" spans="1:29" ht="12.75">
      <c r="A247" s="27" t="s">
        <v>361</v>
      </c>
      <c r="B247" s="28">
        <v>22350</v>
      </c>
      <c r="C247" s="29">
        <v>0.7</v>
      </c>
      <c r="D247" s="29">
        <v>0.84</v>
      </c>
      <c r="E247" s="30">
        <v>21</v>
      </c>
      <c r="F247" s="30">
        <v>813</v>
      </c>
      <c r="G247" s="30">
        <v>30</v>
      </c>
      <c r="H247" s="30">
        <v>400</v>
      </c>
      <c r="I247" s="30">
        <v>528</v>
      </c>
      <c r="J247" s="29">
        <v>0.92</v>
      </c>
      <c r="K247" s="30">
        <v>91</v>
      </c>
      <c r="L247" s="31">
        <v>3.1</v>
      </c>
      <c r="M247" s="32">
        <f t="shared" si="16"/>
        <v>875.75</v>
      </c>
      <c r="N247" s="32">
        <f t="shared" si="17"/>
        <v>898.09999999999991</v>
      </c>
      <c r="O247" s="33" t="s">
        <v>340</v>
      </c>
      <c r="P247" s="465" t="s">
        <v>44</v>
      </c>
      <c r="Q247" s="35" t="s">
        <v>43</v>
      </c>
      <c r="R247" s="44" t="s">
        <v>57</v>
      </c>
      <c r="S247" s="44" t="s">
        <v>33</v>
      </c>
      <c r="T247" s="36" t="s">
        <v>46</v>
      </c>
      <c r="U247" s="36" t="s">
        <v>47</v>
      </c>
      <c r="V247" s="37"/>
      <c r="W247" s="37"/>
      <c r="X247" s="41" t="s">
        <v>49</v>
      </c>
      <c r="Y247" s="36" t="s">
        <v>48</v>
      </c>
      <c r="Z247" s="37"/>
      <c r="AA247" s="38">
        <v>38</v>
      </c>
      <c r="AB247" s="38">
        <v>40</v>
      </c>
      <c r="AC247" s="39" t="s">
        <v>362</v>
      </c>
    </row>
    <row r="248" spans="1:29" ht="12.75">
      <c r="A248" s="46" t="s">
        <v>498</v>
      </c>
      <c r="B248" s="739">
        <v>28780</v>
      </c>
      <c r="C248" s="410">
        <v>0.7</v>
      </c>
      <c r="D248" s="354">
        <v>0.72</v>
      </c>
      <c r="E248" s="143">
        <v>40</v>
      </c>
      <c r="F248" s="524">
        <v>600</v>
      </c>
      <c r="G248" s="76">
        <v>30</v>
      </c>
      <c r="H248" s="515">
        <v>900</v>
      </c>
      <c r="I248" s="612">
        <v>601</v>
      </c>
      <c r="J248" s="70">
        <v>0.92</v>
      </c>
      <c r="K248" s="740">
        <v>44</v>
      </c>
      <c r="L248" s="314">
        <v>3.3</v>
      </c>
      <c r="M248" s="32">
        <f t="shared" si="16"/>
        <v>850.32</v>
      </c>
      <c r="N248" s="32">
        <f t="shared" si="17"/>
        <v>879.1</v>
      </c>
      <c r="O248" s="159" t="s">
        <v>405</v>
      </c>
      <c r="P248" s="240" t="s">
        <v>470</v>
      </c>
      <c r="Q248" s="120"/>
      <c r="R248" s="160" t="s">
        <v>33</v>
      </c>
      <c r="S248" s="161" t="s">
        <v>33</v>
      </c>
      <c r="T248" s="162" t="s">
        <v>46</v>
      </c>
      <c r="U248" s="163" t="s">
        <v>33</v>
      </c>
      <c r="V248" s="164" t="s">
        <v>33</v>
      </c>
      <c r="W248" s="238" t="s">
        <v>260</v>
      </c>
      <c r="X248" s="239" t="s">
        <v>473</v>
      </c>
      <c r="Y248" s="120"/>
      <c r="Z248" s="37"/>
      <c r="AA248" s="614">
        <v>55</v>
      </c>
      <c r="AB248" s="50">
        <v>40</v>
      </c>
      <c r="AC248" s="151" t="s">
        <v>499</v>
      </c>
    </row>
    <row r="249" spans="1:29" ht="12.75">
      <c r="A249" s="46" t="s">
        <v>502</v>
      </c>
      <c r="B249" s="739">
        <v>28780</v>
      </c>
      <c r="C249" s="410">
        <v>0.7</v>
      </c>
      <c r="D249" s="354">
        <v>0.72</v>
      </c>
      <c r="E249" s="143">
        <v>40</v>
      </c>
      <c r="F249" s="524">
        <v>600</v>
      </c>
      <c r="G249" s="76">
        <v>30</v>
      </c>
      <c r="H249" s="515">
        <v>900</v>
      </c>
      <c r="I249" s="612">
        <v>601</v>
      </c>
      <c r="J249" s="70">
        <v>0.92</v>
      </c>
      <c r="K249" s="740">
        <v>44</v>
      </c>
      <c r="L249" s="314">
        <v>3.3</v>
      </c>
      <c r="M249" s="32">
        <f t="shared" si="16"/>
        <v>850.32</v>
      </c>
      <c r="N249" s="32">
        <f t="shared" si="17"/>
        <v>879.1</v>
      </c>
      <c r="O249" s="159" t="s">
        <v>405</v>
      </c>
      <c r="P249" s="249" t="s">
        <v>470</v>
      </c>
      <c r="Q249" s="120"/>
      <c r="R249" s="160" t="s">
        <v>33</v>
      </c>
      <c r="S249" s="161" t="s">
        <v>33</v>
      </c>
      <c r="T249" s="162" t="s">
        <v>46</v>
      </c>
      <c r="U249" s="163" t="s">
        <v>33</v>
      </c>
      <c r="V249" s="164" t="s">
        <v>33</v>
      </c>
      <c r="W249" s="238" t="s">
        <v>260</v>
      </c>
      <c r="X249" s="239" t="s">
        <v>473</v>
      </c>
      <c r="Y249" s="120"/>
      <c r="Z249" s="37"/>
      <c r="AA249" s="614">
        <v>55</v>
      </c>
      <c r="AB249" s="50">
        <v>40</v>
      </c>
      <c r="AC249" s="151" t="s">
        <v>503</v>
      </c>
    </row>
    <row r="250" spans="1:29" ht="12.75">
      <c r="A250" s="46" t="s">
        <v>496</v>
      </c>
      <c r="B250" s="449">
        <v>8780</v>
      </c>
      <c r="C250" s="410">
        <v>0.7</v>
      </c>
      <c r="D250" s="354">
        <v>0.72</v>
      </c>
      <c r="E250" s="143">
        <v>40</v>
      </c>
      <c r="F250" s="524">
        <v>600</v>
      </c>
      <c r="G250" s="76">
        <v>30</v>
      </c>
      <c r="H250" s="515">
        <v>900</v>
      </c>
      <c r="I250" s="612">
        <v>601</v>
      </c>
      <c r="J250" s="70">
        <v>0.92</v>
      </c>
      <c r="K250" s="741">
        <v>34</v>
      </c>
      <c r="L250" s="314">
        <v>3.3</v>
      </c>
      <c r="M250" s="32">
        <f t="shared" si="16"/>
        <v>850.32</v>
      </c>
      <c r="N250" s="32">
        <f t="shared" si="17"/>
        <v>859.1</v>
      </c>
      <c r="O250" s="159" t="s">
        <v>405</v>
      </c>
      <c r="P250" s="240" t="s">
        <v>470</v>
      </c>
      <c r="Q250" s="120"/>
      <c r="R250" s="160" t="s">
        <v>33</v>
      </c>
      <c r="S250" s="161" t="s">
        <v>33</v>
      </c>
      <c r="T250" s="162" t="s">
        <v>46</v>
      </c>
      <c r="U250" s="163" t="s">
        <v>33</v>
      </c>
      <c r="V250" s="164" t="s">
        <v>33</v>
      </c>
      <c r="W250" s="238" t="s">
        <v>260</v>
      </c>
      <c r="X250" s="239" t="s">
        <v>473</v>
      </c>
      <c r="Y250" s="120"/>
      <c r="Z250" s="37"/>
      <c r="AA250" s="614">
        <v>55</v>
      </c>
      <c r="AB250" s="50">
        <v>40</v>
      </c>
      <c r="AC250" s="151" t="s">
        <v>497</v>
      </c>
    </row>
    <row r="251" spans="1:29" ht="12.75">
      <c r="A251" s="46" t="s">
        <v>500</v>
      </c>
      <c r="B251" s="449">
        <v>8780</v>
      </c>
      <c r="C251" s="410">
        <v>0.7</v>
      </c>
      <c r="D251" s="354">
        <v>0.72</v>
      </c>
      <c r="E251" s="143">
        <v>40</v>
      </c>
      <c r="F251" s="524">
        <v>600</v>
      </c>
      <c r="G251" s="76">
        <v>30</v>
      </c>
      <c r="H251" s="515">
        <v>900</v>
      </c>
      <c r="I251" s="612">
        <v>601</v>
      </c>
      <c r="J251" s="70">
        <v>0.92</v>
      </c>
      <c r="K251" s="741">
        <v>34</v>
      </c>
      <c r="L251" s="314">
        <v>3.3</v>
      </c>
      <c r="M251" s="32">
        <f t="shared" si="16"/>
        <v>850.32</v>
      </c>
      <c r="N251" s="32">
        <f t="shared" si="17"/>
        <v>859.1</v>
      </c>
      <c r="O251" s="159" t="s">
        <v>405</v>
      </c>
      <c r="P251" s="249" t="s">
        <v>470</v>
      </c>
      <c r="Q251" s="120"/>
      <c r="R251" s="160" t="s">
        <v>33</v>
      </c>
      <c r="S251" s="161" t="s">
        <v>33</v>
      </c>
      <c r="T251" s="162" t="s">
        <v>46</v>
      </c>
      <c r="U251" s="163" t="s">
        <v>33</v>
      </c>
      <c r="V251" s="164" t="s">
        <v>33</v>
      </c>
      <c r="W251" s="238" t="s">
        <v>260</v>
      </c>
      <c r="X251" s="239" t="s">
        <v>473</v>
      </c>
      <c r="Y251" s="120"/>
      <c r="Z251" s="37"/>
      <c r="AA251" s="614">
        <v>55</v>
      </c>
      <c r="AB251" s="50">
        <v>40</v>
      </c>
      <c r="AC251" s="151" t="s">
        <v>501</v>
      </c>
    </row>
    <row r="252" spans="1:29" ht="12.75">
      <c r="A252" s="46" t="s">
        <v>316</v>
      </c>
      <c r="B252" s="742">
        <v>58680</v>
      </c>
      <c r="C252" s="514">
        <v>0.69</v>
      </c>
      <c r="D252" s="743">
        <v>0.77</v>
      </c>
      <c r="E252" s="113">
        <v>189</v>
      </c>
      <c r="F252" s="744">
        <v>250</v>
      </c>
      <c r="G252" s="99">
        <v>6</v>
      </c>
      <c r="H252" s="317">
        <v>250</v>
      </c>
      <c r="I252" s="265">
        <v>325</v>
      </c>
      <c r="J252" s="745">
        <v>0.81</v>
      </c>
      <c r="K252" s="156">
        <v>26</v>
      </c>
      <c r="L252" s="267">
        <v>3.96</v>
      </c>
      <c r="M252" s="32">
        <f t="shared" si="16"/>
        <v>830.22</v>
      </c>
      <c r="N252" s="32">
        <f t="shared" si="17"/>
        <v>888.9</v>
      </c>
      <c r="O252" s="236" t="s">
        <v>267</v>
      </c>
      <c r="P252" s="240" t="s">
        <v>235</v>
      </c>
      <c r="Q252" s="120"/>
      <c r="R252" s="160" t="s">
        <v>33</v>
      </c>
      <c r="S252" s="161" t="s">
        <v>113</v>
      </c>
      <c r="T252" s="162" t="s">
        <v>33</v>
      </c>
      <c r="U252" s="163" t="s">
        <v>112</v>
      </c>
      <c r="V252" s="165"/>
      <c r="W252" s="165"/>
      <c r="X252" s="239" t="s">
        <v>236</v>
      </c>
      <c r="Y252" s="120"/>
      <c r="Z252" s="37"/>
      <c r="AA252" s="174">
        <v>42</v>
      </c>
      <c r="AB252" s="601">
        <v>132</v>
      </c>
      <c r="AC252" s="151" t="s">
        <v>317</v>
      </c>
    </row>
    <row r="253" spans="1:29" ht="12.75">
      <c r="A253" s="46" t="s">
        <v>314</v>
      </c>
      <c r="B253" s="746">
        <v>48680</v>
      </c>
      <c r="C253" s="514">
        <v>0.69</v>
      </c>
      <c r="D253" s="743">
        <v>0.77</v>
      </c>
      <c r="E253" s="113">
        <v>189</v>
      </c>
      <c r="F253" s="744">
        <v>250</v>
      </c>
      <c r="G253" s="99">
        <v>6</v>
      </c>
      <c r="H253" s="317">
        <v>250</v>
      </c>
      <c r="I253" s="265">
        <v>325</v>
      </c>
      <c r="J253" s="745">
        <v>0.81</v>
      </c>
      <c r="K253" s="156">
        <v>26</v>
      </c>
      <c r="L253" s="282">
        <v>3.81</v>
      </c>
      <c r="M253" s="32">
        <f t="shared" si="16"/>
        <v>841.72</v>
      </c>
      <c r="N253" s="32">
        <f t="shared" si="17"/>
        <v>890.4</v>
      </c>
      <c r="O253" s="236" t="s">
        <v>267</v>
      </c>
      <c r="P253" s="249" t="s">
        <v>235</v>
      </c>
      <c r="Q253" s="120"/>
      <c r="R253" s="160" t="s">
        <v>33</v>
      </c>
      <c r="S253" s="161" t="s">
        <v>113</v>
      </c>
      <c r="T253" s="162" t="s">
        <v>33</v>
      </c>
      <c r="U253" s="163" t="s">
        <v>112</v>
      </c>
      <c r="V253" s="165"/>
      <c r="W253" s="165"/>
      <c r="X253" s="239" t="s">
        <v>236</v>
      </c>
      <c r="Y253" s="120"/>
      <c r="Z253" s="37"/>
      <c r="AA253" s="174">
        <v>42</v>
      </c>
      <c r="AB253" s="601">
        <v>132</v>
      </c>
      <c r="AC253" s="151" t="s">
        <v>315</v>
      </c>
    </row>
    <row r="254" spans="1:29" ht="12.75">
      <c r="A254" s="46" t="s">
        <v>310</v>
      </c>
      <c r="B254" s="747">
        <v>31680</v>
      </c>
      <c r="C254" s="514">
        <v>0.69</v>
      </c>
      <c r="D254" s="743">
        <v>0.77</v>
      </c>
      <c r="E254" s="97">
        <v>162</v>
      </c>
      <c r="F254" s="748">
        <v>180</v>
      </c>
      <c r="G254" s="535">
        <v>12</v>
      </c>
      <c r="H254" s="68">
        <v>300</v>
      </c>
      <c r="I254" s="265">
        <v>325</v>
      </c>
      <c r="J254" s="745">
        <v>0.81</v>
      </c>
      <c r="K254" s="156">
        <v>26</v>
      </c>
      <c r="L254" s="282">
        <v>3.81</v>
      </c>
      <c r="M254" s="32">
        <f t="shared" si="16"/>
        <v>859.72</v>
      </c>
      <c r="N254" s="32">
        <f t="shared" si="17"/>
        <v>891.4</v>
      </c>
      <c r="O254" s="236" t="s">
        <v>267</v>
      </c>
      <c r="P254" s="240" t="s">
        <v>235</v>
      </c>
      <c r="Q254" s="120"/>
      <c r="R254" s="160" t="s">
        <v>33</v>
      </c>
      <c r="S254" s="161" t="s">
        <v>113</v>
      </c>
      <c r="T254" s="162" t="s">
        <v>33</v>
      </c>
      <c r="U254" s="163" t="s">
        <v>112</v>
      </c>
      <c r="V254" s="165"/>
      <c r="W254" s="165"/>
      <c r="X254" s="239" t="s">
        <v>236</v>
      </c>
      <c r="Y254" s="120"/>
      <c r="Z254" s="37"/>
      <c r="AA254" s="174">
        <v>42</v>
      </c>
      <c r="AB254" s="601">
        <v>132</v>
      </c>
      <c r="AC254" s="151" t="s">
        <v>311</v>
      </c>
    </row>
    <row r="255" spans="1:29" ht="12.75">
      <c r="A255" s="46" t="s">
        <v>308</v>
      </c>
      <c r="B255" s="749">
        <v>23600</v>
      </c>
      <c r="C255" s="514">
        <v>0.69</v>
      </c>
      <c r="D255" s="105">
        <v>0.88</v>
      </c>
      <c r="E255" s="113">
        <v>189</v>
      </c>
      <c r="F255" s="750">
        <v>75</v>
      </c>
      <c r="G255" s="76">
        <v>8</v>
      </c>
      <c r="H255" s="317">
        <v>250</v>
      </c>
      <c r="I255" s="117">
        <v>330</v>
      </c>
      <c r="J255" s="751">
        <v>0.71</v>
      </c>
      <c r="K255" s="156">
        <v>26</v>
      </c>
      <c r="L255" s="530">
        <v>3.4</v>
      </c>
      <c r="M255" s="32">
        <f t="shared" si="16"/>
        <v>864.9</v>
      </c>
      <c r="N255" s="32">
        <f t="shared" si="17"/>
        <v>888.5</v>
      </c>
      <c r="O255" s="236" t="s">
        <v>267</v>
      </c>
      <c r="P255" s="249" t="s">
        <v>235</v>
      </c>
      <c r="Q255" s="120"/>
      <c r="R255" s="160" t="s">
        <v>33</v>
      </c>
      <c r="S255" s="161" t="s">
        <v>113</v>
      </c>
      <c r="T255" s="162" t="s">
        <v>33</v>
      </c>
      <c r="U255" s="163" t="s">
        <v>112</v>
      </c>
      <c r="V255" s="165"/>
      <c r="W255" s="165"/>
      <c r="X255" s="239" t="s">
        <v>236</v>
      </c>
      <c r="Y255" s="120"/>
      <c r="Z255" s="37"/>
      <c r="AA255" s="174">
        <v>42</v>
      </c>
      <c r="AB255" s="601">
        <v>132</v>
      </c>
      <c r="AC255" s="151" t="s">
        <v>309</v>
      </c>
    </row>
    <row r="256" spans="1:29" ht="12.75">
      <c r="A256" s="46" t="s">
        <v>290</v>
      </c>
      <c r="B256" s="752">
        <v>19960</v>
      </c>
      <c r="C256" s="514">
        <v>0.69</v>
      </c>
      <c r="D256" s="730">
        <v>0.59</v>
      </c>
      <c r="E256" s="113">
        <v>189</v>
      </c>
      <c r="F256" s="253">
        <v>80</v>
      </c>
      <c r="G256" s="429">
        <v>5</v>
      </c>
      <c r="H256" s="317">
        <v>250</v>
      </c>
      <c r="I256" s="735">
        <v>340</v>
      </c>
      <c r="J256" s="753">
        <v>0.74</v>
      </c>
      <c r="K256" s="156">
        <v>26</v>
      </c>
      <c r="L256" s="666">
        <v>3</v>
      </c>
      <c r="M256" s="32">
        <f t="shared" si="16"/>
        <v>833.04</v>
      </c>
      <c r="N256" s="32">
        <f t="shared" si="17"/>
        <v>853</v>
      </c>
      <c r="O256" s="236" t="s">
        <v>267</v>
      </c>
      <c r="P256" s="240" t="s">
        <v>235</v>
      </c>
      <c r="Q256" s="120"/>
      <c r="R256" s="160" t="s">
        <v>33</v>
      </c>
      <c r="S256" s="161" t="s">
        <v>113</v>
      </c>
      <c r="T256" s="162" t="s">
        <v>33</v>
      </c>
      <c r="U256" s="163" t="s">
        <v>112</v>
      </c>
      <c r="V256" s="165"/>
      <c r="W256" s="165"/>
      <c r="X256" s="239" t="s">
        <v>236</v>
      </c>
      <c r="Y256" s="120"/>
      <c r="Z256" s="37"/>
      <c r="AA256" s="174">
        <v>42</v>
      </c>
      <c r="AB256" s="601">
        <v>132</v>
      </c>
      <c r="AC256" s="151" t="s">
        <v>291</v>
      </c>
    </row>
    <row r="257" spans="1:29" ht="12.75">
      <c r="A257" s="46" t="s">
        <v>121</v>
      </c>
      <c r="B257" s="374">
        <v>12850</v>
      </c>
      <c r="C257" s="89">
        <v>0.69</v>
      </c>
      <c r="D257" s="64">
        <v>0.82</v>
      </c>
      <c r="E257" s="532">
        <v>25</v>
      </c>
      <c r="F257" s="98">
        <v>250</v>
      </c>
      <c r="G257" s="684">
        <v>15</v>
      </c>
      <c r="H257" s="77">
        <v>300</v>
      </c>
      <c r="I257" s="78">
        <v>381</v>
      </c>
      <c r="J257" s="70">
        <v>0.84</v>
      </c>
      <c r="K257" s="87">
        <v>32</v>
      </c>
      <c r="L257" s="733">
        <v>1.3</v>
      </c>
      <c r="M257" s="32">
        <f t="shared" si="16"/>
        <v>642.25</v>
      </c>
      <c r="N257" s="32">
        <f t="shared" si="17"/>
        <v>655.1</v>
      </c>
      <c r="O257" s="236" t="s">
        <v>31</v>
      </c>
      <c r="P257" s="249" t="s">
        <v>75</v>
      </c>
      <c r="Q257" s="120"/>
      <c r="R257" s="160" t="s">
        <v>76</v>
      </c>
      <c r="S257" s="161" t="s">
        <v>65</v>
      </c>
      <c r="T257" s="165"/>
      <c r="U257" s="165"/>
      <c r="V257" s="165"/>
      <c r="W257" s="165"/>
      <c r="X257" s="41" t="s">
        <v>77</v>
      </c>
      <c r="Y257" s="120"/>
      <c r="Z257" s="37"/>
      <c r="AA257" s="583">
        <v>19</v>
      </c>
      <c r="AB257" s="368">
        <v>69</v>
      </c>
      <c r="AC257" s="151" t="s">
        <v>122</v>
      </c>
    </row>
    <row r="258" spans="1:29" ht="12.75">
      <c r="A258" s="27" t="s">
        <v>369</v>
      </c>
      <c r="B258" s="28">
        <v>24560</v>
      </c>
      <c r="C258" s="29">
        <v>0.69</v>
      </c>
      <c r="D258" s="29">
        <v>0.84</v>
      </c>
      <c r="E258" s="30">
        <v>21</v>
      </c>
      <c r="F258" s="30">
        <v>835</v>
      </c>
      <c r="G258" s="30">
        <v>30</v>
      </c>
      <c r="H258" s="30">
        <v>400</v>
      </c>
      <c r="I258" s="30">
        <v>528</v>
      </c>
      <c r="J258" s="29">
        <v>0.94</v>
      </c>
      <c r="K258" s="30">
        <v>116</v>
      </c>
      <c r="L258" s="31">
        <v>3.07</v>
      </c>
      <c r="M258" s="32">
        <f t="shared" si="16"/>
        <v>927.04</v>
      </c>
      <c r="N258" s="32">
        <f t="shared" si="17"/>
        <v>951.59999999999991</v>
      </c>
      <c r="O258" s="33" t="s">
        <v>340</v>
      </c>
      <c r="P258" s="367" t="s">
        <v>44</v>
      </c>
      <c r="Q258" s="35" t="s">
        <v>43</v>
      </c>
      <c r="R258" s="44" t="s">
        <v>57</v>
      </c>
      <c r="S258" s="44" t="s">
        <v>33</v>
      </c>
      <c r="T258" s="36" t="s">
        <v>46</v>
      </c>
      <c r="U258" s="36" t="s">
        <v>47</v>
      </c>
      <c r="V258" s="37"/>
      <c r="W258" s="37"/>
      <c r="X258" s="41" t="s">
        <v>49</v>
      </c>
      <c r="Y258" s="36" t="s">
        <v>48</v>
      </c>
      <c r="Z258" s="37"/>
      <c r="AA258" s="38">
        <v>38</v>
      </c>
      <c r="AB258" s="38">
        <v>40</v>
      </c>
      <c r="AC258" s="39" t="s">
        <v>370</v>
      </c>
    </row>
    <row r="259" spans="1:29" ht="12.75">
      <c r="A259" s="46" t="s">
        <v>504</v>
      </c>
      <c r="B259" s="687">
        <v>26540</v>
      </c>
      <c r="C259" s="754">
        <v>0.69</v>
      </c>
      <c r="D259" s="354">
        <v>0.72</v>
      </c>
      <c r="E259" s="143">
        <v>40</v>
      </c>
      <c r="F259" s="377">
        <v>620</v>
      </c>
      <c r="G259" s="76">
        <v>30</v>
      </c>
      <c r="H259" s="515">
        <v>900</v>
      </c>
      <c r="I259" s="612">
        <v>601</v>
      </c>
      <c r="J259" s="70">
        <v>0.92</v>
      </c>
      <c r="K259" s="740">
        <v>44</v>
      </c>
      <c r="L259" s="314">
        <v>3.3</v>
      </c>
      <c r="M259" s="32">
        <f t="shared" si="16"/>
        <v>853.56000000000006</v>
      </c>
      <c r="N259" s="32">
        <f t="shared" si="17"/>
        <v>880.1</v>
      </c>
      <c r="O259" s="159" t="s">
        <v>405</v>
      </c>
      <c r="P259" s="249" t="s">
        <v>470</v>
      </c>
      <c r="Q259" s="120"/>
      <c r="R259" s="160" t="s">
        <v>33</v>
      </c>
      <c r="S259" s="161" t="s">
        <v>33</v>
      </c>
      <c r="T259" s="162" t="s">
        <v>46</v>
      </c>
      <c r="U259" s="163" t="s">
        <v>33</v>
      </c>
      <c r="V259" s="164" t="s">
        <v>33</v>
      </c>
      <c r="W259" s="238" t="s">
        <v>260</v>
      </c>
      <c r="X259" s="239" t="s">
        <v>473</v>
      </c>
      <c r="Y259" s="120"/>
      <c r="Z259" s="37"/>
      <c r="AA259" s="614">
        <v>55</v>
      </c>
      <c r="AB259" s="50">
        <v>40</v>
      </c>
      <c r="AC259" s="151" t="s">
        <v>505</v>
      </c>
    </row>
    <row r="260" spans="1:29" ht="12.75">
      <c r="A260" s="46" t="s">
        <v>202</v>
      </c>
      <c r="B260" s="560">
        <v>11280</v>
      </c>
      <c r="C260" s="755">
        <v>0.68</v>
      </c>
      <c r="D260" s="756">
        <v>0.79</v>
      </c>
      <c r="E260" s="532">
        <v>25</v>
      </c>
      <c r="F260" s="678">
        <v>280</v>
      </c>
      <c r="G260" s="386">
        <v>8</v>
      </c>
      <c r="H260" s="77">
        <v>300</v>
      </c>
      <c r="I260" s="693">
        <v>355</v>
      </c>
      <c r="J260" s="725">
        <v>0.81</v>
      </c>
      <c r="K260" s="87">
        <v>32</v>
      </c>
      <c r="L260" s="310">
        <v>1.08</v>
      </c>
      <c r="M260" s="32">
        <f t="shared" si="16"/>
        <v>642.42000000000007</v>
      </c>
      <c r="N260" s="32">
        <f t="shared" si="17"/>
        <v>653.70000000000005</v>
      </c>
      <c r="O260" s="236" t="s">
        <v>31</v>
      </c>
      <c r="P260" s="240" t="s">
        <v>75</v>
      </c>
      <c r="Q260" s="380" t="s">
        <v>44</v>
      </c>
      <c r="R260" s="160" t="s">
        <v>203</v>
      </c>
      <c r="S260" s="161" t="s">
        <v>65</v>
      </c>
      <c r="T260" s="162" t="s">
        <v>33</v>
      </c>
      <c r="U260" s="163" t="s">
        <v>47</v>
      </c>
      <c r="V260" s="165"/>
      <c r="W260" s="165"/>
      <c r="X260" s="41" t="s">
        <v>77</v>
      </c>
      <c r="Y260" s="303" t="s">
        <v>49</v>
      </c>
      <c r="Z260" s="37"/>
      <c r="AA260" s="174">
        <v>38</v>
      </c>
      <c r="AB260" s="368">
        <v>69</v>
      </c>
      <c r="AC260" s="151" t="s">
        <v>204</v>
      </c>
    </row>
    <row r="261" spans="1:29" ht="12.75">
      <c r="A261" s="46" t="s">
        <v>490</v>
      </c>
      <c r="B261" s="687">
        <v>26550</v>
      </c>
      <c r="C261" s="757">
        <v>0.68</v>
      </c>
      <c r="D261" s="476">
        <v>0.8</v>
      </c>
      <c r="E261" s="382">
        <v>39</v>
      </c>
      <c r="F261" s="524">
        <v>600</v>
      </c>
      <c r="G261" s="76">
        <v>30</v>
      </c>
      <c r="H261" s="515">
        <v>900</v>
      </c>
      <c r="I261" s="154">
        <v>563</v>
      </c>
      <c r="J261" s="70">
        <v>0.92</v>
      </c>
      <c r="K261" s="613">
        <v>50</v>
      </c>
      <c r="L261" s="487">
        <v>3.2</v>
      </c>
      <c r="M261" s="32">
        <f t="shared" si="16"/>
        <v>866.75</v>
      </c>
      <c r="N261" s="32">
        <f t="shared" si="17"/>
        <v>893.3</v>
      </c>
      <c r="O261" s="159" t="s">
        <v>405</v>
      </c>
      <c r="P261" s="249" t="s">
        <v>470</v>
      </c>
      <c r="Q261" s="120"/>
      <c r="R261" s="160" t="s">
        <v>33</v>
      </c>
      <c r="S261" s="161" t="s">
        <v>33</v>
      </c>
      <c r="T261" s="162" t="s">
        <v>46</v>
      </c>
      <c r="U261" s="163" t="s">
        <v>33</v>
      </c>
      <c r="V261" s="164" t="s">
        <v>33</v>
      </c>
      <c r="W261" s="238" t="s">
        <v>260</v>
      </c>
      <c r="X261" s="239" t="s">
        <v>473</v>
      </c>
      <c r="Y261" s="120"/>
      <c r="Z261" s="37"/>
      <c r="AA261" s="614">
        <v>55</v>
      </c>
      <c r="AB261" s="50">
        <v>40</v>
      </c>
      <c r="AC261" s="151" t="s">
        <v>491</v>
      </c>
    </row>
    <row r="262" spans="1:29" ht="12.75">
      <c r="A262" s="46" t="s">
        <v>334</v>
      </c>
      <c r="B262" s="125">
        <v>36980</v>
      </c>
      <c r="C262" s="89">
        <v>0.67</v>
      </c>
      <c r="D262" s="743">
        <v>0.77</v>
      </c>
      <c r="E262" s="758">
        <v>180</v>
      </c>
      <c r="F262" s="759">
        <v>240</v>
      </c>
      <c r="G262" s="535">
        <v>12</v>
      </c>
      <c r="H262" s="68">
        <v>300</v>
      </c>
      <c r="I262" s="265">
        <v>325</v>
      </c>
      <c r="J262" s="83">
        <v>0.82</v>
      </c>
      <c r="K262" s="760">
        <v>27</v>
      </c>
      <c r="L262" s="459">
        <v>4.3</v>
      </c>
      <c r="M262" s="32">
        <f t="shared" si="16"/>
        <v>874.52</v>
      </c>
      <c r="N262" s="32">
        <f t="shared" si="17"/>
        <v>911.5</v>
      </c>
      <c r="O262" s="236" t="s">
        <v>267</v>
      </c>
      <c r="P262" s="240" t="s">
        <v>235</v>
      </c>
      <c r="Q262" s="120"/>
      <c r="R262" s="160" t="s">
        <v>33</v>
      </c>
      <c r="S262" s="161" t="s">
        <v>113</v>
      </c>
      <c r="T262" s="162" t="s">
        <v>33</v>
      </c>
      <c r="U262" s="163" t="s">
        <v>112</v>
      </c>
      <c r="V262" s="165"/>
      <c r="W262" s="165"/>
      <c r="X262" s="239" t="s">
        <v>236</v>
      </c>
      <c r="Y262" s="120"/>
      <c r="Z262" s="37"/>
      <c r="AA262" s="174">
        <v>42</v>
      </c>
      <c r="AB262" s="601">
        <v>132</v>
      </c>
      <c r="AC262" s="151" t="s">
        <v>335</v>
      </c>
    </row>
    <row r="263" spans="1:29" ht="12.75">
      <c r="A263" s="46" t="s">
        <v>318</v>
      </c>
      <c r="B263" s="761">
        <v>29390</v>
      </c>
      <c r="C263" s="89">
        <v>0.67</v>
      </c>
      <c r="D263" s="730">
        <v>0.59</v>
      </c>
      <c r="E263" s="113">
        <v>189</v>
      </c>
      <c r="F263" s="563">
        <v>115</v>
      </c>
      <c r="G263" s="76">
        <v>8</v>
      </c>
      <c r="H263" s="317">
        <v>250</v>
      </c>
      <c r="I263" s="735">
        <v>340</v>
      </c>
      <c r="J263" s="762">
        <v>0.79</v>
      </c>
      <c r="K263" s="156">
        <v>26</v>
      </c>
      <c r="L263" s="360">
        <v>4.13</v>
      </c>
      <c r="M263" s="32">
        <f t="shared" si="16"/>
        <v>833.81</v>
      </c>
      <c r="N263" s="32">
        <f t="shared" si="17"/>
        <v>863.2</v>
      </c>
      <c r="O263" s="236" t="s">
        <v>267</v>
      </c>
      <c r="P263" s="249" t="s">
        <v>235</v>
      </c>
      <c r="Q263" s="120"/>
      <c r="R263" s="160" t="s">
        <v>33</v>
      </c>
      <c r="S263" s="161" t="s">
        <v>113</v>
      </c>
      <c r="T263" s="162" t="s">
        <v>33</v>
      </c>
      <c r="U263" s="163" t="s">
        <v>112</v>
      </c>
      <c r="V263" s="165"/>
      <c r="W263" s="165"/>
      <c r="X263" s="239" t="s">
        <v>236</v>
      </c>
      <c r="Y263" s="120"/>
      <c r="Z263" s="37"/>
      <c r="AA263" s="174">
        <v>42</v>
      </c>
      <c r="AB263" s="601">
        <v>132</v>
      </c>
      <c r="AC263" s="151" t="s">
        <v>319</v>
      </c>
    </row>
    <row r="264" spans="1:29" ht="12.75">
      <c r="A264" s="46" t="s">
        <v>165</v>
      </c>
      <c r="B264" s="763">
        <v>8860</v>
      </c>
      <c r="C264" s="320">
        <v>0.67</v>
      </c>
      <c r="D264" s="243">
        <v>0.81</v>
      </c>
      <c r="E264" s="97">
        <v>17</v>
      </c>
      <c r="F264" s="764">
        <v>800</v>
      </c>
      <c r="G264" s="131">
        <v>27</v>
      </c>
      <c r="H264" s="77">
        <v>300</v>
      </c>
      <c r="I264" s="78">
        <v>381</v>
      </c>
      <c r="J264" s="83">
        <v>0.86</v>
      </c>
      <c r="K264" s="591">
        <v>42</v>
      </c>
      <c r="L264" s="291">
        <v>1.1499999999999999</v>
      </c>
      <c r="M264" s="32">
        <f t="shared" si="16"/>
        <v>753.74</v>
      </c>
      <c r="N264" s="32">
        <f t="shared" si="17"/>
        <v>762.6</v>
      </c>
      <c r="O264" s="571" t="s">
        <v>42</v>
      </c>
      <c r="P264" s="240" t="s">
        <v>43</v>
      </c>
      <c r="Q264" s="380" t="s">
        <v>44</v>
      </c>
      <c r="R264" s="160" t="s">
        <v>45</v>
      </c>
      <c r="S264" s="161" t="s">
        <v>33</v>
      </c>
      <c r="T264" s="162" t="s">
        <v>46</v>
      </c>
      <c r="U264" s="163" t="s">
        <v>47</v>
      </c>
      <c r="V264" s="165"/>
      <c r="W264" s="165"/>
      <c r="X264" s="239" t="s">
        <v>48</v>
      </c>
      <c r="Y264" s="303" t="s">
        <v>49</v>
      </c>
      <c r="Z264" s="37"/>
      <c r="AA264" s="174">
        <v>38</v>
      </c>
      <c r="AB264" s="174">
        <v>40</v>
      </c>
      <c r="AC264" s="151" t="s">
        <v>166</v>
      </c>
    </row>
    <row r="265" spans="1:29" ht="12.75">
      <c r="A265" s="46" t="s">
        <v>59</v>
      </c>
      <c r="B265" s="765">
        <v>8290</v>
      </c>
      <c r="C265" s="320">
        <v>0.67</v>
      </c>
      <c r="D265" s="397">
        <v>0.84</v>
      </c>
      <c r="E265" s="113">
        <v>21</v>
      </c>
      <c r="F265" s="245">
        <v>300</v>
      </c>
      <c r="G265" s="684">
        <v>15</v>
      </c>
      <c r="H265" s="387">
        <v>400</v>
      </c>
      <c r="I265" s="568">
        <v>476</v>
      </c>
      <c r="J265" s="70">
        <v>0.84</v>
      </c>
      <c r="K265" s="71">
        <v>33</v>
      </c>
      <c r="L265" s="282">
        <v>0.95</v>
      </c>
      <c r="M265" s="32">
        <f t="shared" si="16"/>
        <v>652.81000000000006</v>
      </c>
      <c r="N265" s="32">
        <f t="shared" si="17"/>
        <v>661.1</v>
      </c>
      <c r="O265" s="236" t="s">
        <v>31</v>
      </c>
      <c r="P265" s="249" t="s">
        <v>44</v>
      </c>
      <c r="Q265" s="380" t="s">
        <v>43</v>
      </c>
      <c r="R265" s="160" t="s">
        <v>57</v>
      </c>
      <c r="S265" s="161" t="s">
        <v>33</v>
      </c>
      <c r="T265" s="162" t="s">
        <v>46</v>
      </c>
      <c r="U265" s="163" t="s">
        <v>47</v>
      </c>
      <c r="V265" s="165"/>
      <c r="W265" s="165"/>
      <c r="X265" s="239" t="s">
        <v>49</v>
      </c>
      <c r="Y265" s="303" t="s">
        <v>48</v>
      </c>
      <c r="Z265" s="37"/>
      <c r="AA265" s="174">
        <v>38</v>
      </c>
      <c r="AB265" s="174">
        <v>40</v>
      </c>
      <c r="AC265" s="151" t="s">
        <v>60</v>
      </c>
    </row>
    <row r="266" spans="1:29" ht="12.75">
      <c r="A266" s="46" t="s">
        <v>56</v>
      </c>
      <c r="B266" s="766">
        <v>7120</v>
      </c>
      <c r="C266" s="320">
        <v>0.67</v>
      </c>
      <c r="D266" s="397">
        <v>0.84</v>
      </c>
      <c r="E266" s="113">
        <v>21</v>
      </c>
      <c r="F266" s="245">
        <v>300</v>
      </c>
      <c r="G266" s="684">
        <v>15</v>
      </c>
      <c r="H266" s="387">
        <v>400</v>
      </c>
      <c r="I266" s="568">
        <v>476</v>
      </c>
      <c r="J266" s="70">
        <v>0.84</v>
      </c>
      <c r="K266" s="71">
        <v>33</v>
      </c>
      <c r="L266" s="282">
        <v>0.95</v>
      </c>
      <c r="M266" s="32">
        <f t="shared" si="16"/>
        <v>653.98</v>
      </c>
      <c r="N266" s="32">
        <f t="shared" si="17"/>
        <v>661.1</v>
      </c>
      <c r="O266" s="236" t="s">
        <v>31</v>
      </c>
      <c r="P266" s="240" t="s">
        <v>44</v>
      </c>
      <c r="Q266" s="380" t="s">
        <v>43</v>
      </c>
      <c r="R266" s="160" t="s">
        <v>57</v>
      </c>
      <c r="S266" s="161" t="s">
        <v>33</v>
      </c>
      <c r="T266" s="162" t="s">
        <v>46</v>
      </c>
      <c r="U266" s="163" t="s">
        <v>47</v>
      </c>
      <c r="V266" s="165"/>
      <c r="W266" s="165"/>
      <c r="X266" s="239" t="s">
        <v>49</v>
      </c>
      <c r="Y266" s="303" t="s">
        <v>48</v>
      </c>
      <c r="Z266" s="37"/>
      <c r="AA266" s="174">
        <v>38</v>
      </c>
      <c r="AB266" s="174">
        <v>40</v>
      </c>
      <c r="AC266" s="151" t="s">
        <v>58</v>
      </c>
    </row>
    <row r="267" spans="1:29" ht="12.75">
      <c r="A267" s="27" t="s">
        <v>367</v>
      </c>
      <c r="B267" s="28">
        <v>22650</v>
      </c>
      <c r="C267" s="29">
        <v>0.67</v>
      </c>
      <c r="D267" s="29">
        <v>0.84</v>
      </c>
      <c r="E267" s="30">
        <v>21</v>
      </c>
      <c r="F267" s="30">
        <v>820</v>
      </c>
      <c r="G267" s="30">
        <v>30</v>
      </c>
      <c r="H267" s="30">
        <v>400</v>
      </c>
      <c r="I267" s="30">
        <v>528</v>
      </c>
      <c r="J267" s="29">
        <v>0.92</v>
      </c>
      <c r="K267" s="30">
        <v>116</v>
      </c>
      <c r="L267" s="31">
        <v>2.97</v>
      </c>
      <c r="M267" s="32">
        <f t="shared" si="16"/>
        <v>924.44999999999993</v>
      </c>
      <c r="N267" s="32">
        <f t="shared" si="17"/>
        <v>947.09999999999991</v>
      </c>
      <c r="O267" s="33" t="s">
        <v>340</v>
      </c>
      <c r="P267" s="465" t="s">
        <v>44</v>
      </c>
      <c r="Q267" s="35" t="s">
        <v>43</v>
      </c>
      <c r="R267" s="36" t="s">
        <v>57</v>
      </c>
      <c r="S267" s="36" t="s">
        <v>33</v>
      </c>
      <c r="T267" s="36" t="s">
        <v>46</v>
      </c>
      <c r="U267" s="36" t="s">
        <v>47</v>
      </c>
      <c r="V267" s="37"/>
      <c r="W267" s="37"/>
      <c r="X267" s="41" t="s">
        <v>49</v>
      </c>
      <c r="Y267" s="36" t="s">
        <v>48</v>
      </c>
      <c r="Z267" s="37"/>
      <c r="AA267" s="38">
        <v>38</v>
      </c>
      <c r="AB267" s="38">
        <v>40</v>
      </c>
      <c r="AC267" s="39" t="s">
        <v>368</v>
      </c>
    </row>
    <row r="268" spans="1:29" ht="12.75">
      <c r="A268" s="46" t="s">
        <v>494</v>
      </c>
      <c r="B268" s="241">
        <v>22650</v>
      </c>
      <c r="C268" s="767">
        <v>0.67</v>
      </c>
      <c r="D268" s="354">
        <v>0.72</v>
      </c>
      <c r="E268" s="143">
        <v>40</v>
      </c>
      <c r="F268" s="524">
        <v>600</v>
      </c>
      <c r="G268" s="76">
        <v>30</v>
      </c>
      <c r="H268" s="515">
        <v>900</v>
      </c>
      <c r="I268" s="612">
        <v>601</v>
      </c>
      <c r="J268" s="431">
        <v>0.93</v>
      </c>
      <c r="K268" s="768">
        <v>46</v>
      </c>
      <c r="L268" s="314">
        <v>3.3</v>
      </c>
      <c r="M268" s="32">
        <f t="shared" si="16"/>
        <v>858.45</v>
      </c>
      <c r="N268" s="32">
        <f t="shared" si="17"/>
        <v>881.1</v>
      </c>
      <c r="O268" s="159" t="s">
        <v>405</v>
      </c>
      <c r="P268" s="240" t="s">
        <v>470</v>
      </c>
      <c r="Q268" s="120"/>
      <c r="R268" s="160" t="s">
        <v>33</v>
      </c>
      <c r="S268" s="161" t="s">
        <v>33</v>
      </c>
      <c r="T268" s="162" t="s">
        <v>46</v>
      </c>
      <c r="U268" s="163" t="s">
        <v>33</v>
      </c>
      <c r="V268" s="164" t="s">
        <v>33</v>
      </c>
      <c r="W268" s="238" t="s">
        <v>260</v>
      </c>
      <c r="X268" s="239" t="s">
        <v>473</v>
      </c>
      <c r="Y268" s="120"/>
      <c r="Z268" s="37"/>
      <c r="AA268" s="614">
        <v>55</v>
      </c>
      <c r="AB268" s="50">
        <v>40</v>
      </c>
      <c r="AC268" s="151" t="s">
        <v>495</v>
      </c>
    </row>
    <row r="269" spans="1:29" ht="12.75">
      <c r="A269" s="46" t="s">
        <v>506</v>
      </c>
      <c r="B269" s="241">
        <v>22650</v>
      </c>
      <c r="C269" s="767">
        <v>0.67</v>
      </c>
      <c r="D269" s="354">
        <v>0.72</v>
      </c>
      <c r="E269" s="143">
        <v>40</v>
      </c>
      <c r="F269" s="524">
        <v>600</v>
      </c>
      <c r="G269" s="76">
        <v>30</v>
      </c>
      <c r="H269" s="515">
        <v>900</v>
      </c>
      <c r="I269" s="612">
        <v>601</v>
      </c>
      <c r="J269" s="431">
        <v>0.93</v>
      </c>
      <c r="K269" s="768">
        <v>46</v>
      </c>
      <c r="L269" s="487">
        <v>3.2</v>
      </c>
      <c r="M269" s="32">
        <f t="shared" si="16"/>
        <v>859.45</v>
      </c>
      <c r="N269" s="32">
        <f t="shared" si="17"/>
        <v>882.1</v>
      </c>
      <c r="O269" s="159" t="s">
        <v>405</v>
      </c>
      <c r="P269" s="249" t="s">
        <v>470</v>
      </c>
      <c r="Q269" s="120"/>
      <c r="R269" s="160" t="s">
        <v>33</v>
      </c>
      <c r="S269" s="161" t="s">
        <v>33</v>
      </c>
      <c r="T269" s="162" t="s">
        <v>46</v>
      </c>
      <c r="U269" s="163" t="s">
        <v>33</v>
      </c>
      <c r="V269" s="164" t="s">
        <v>33</v>
      </c>
      <c r="W269" s="238" t="s">
        <v>260</v>
      </c>
      <c r="X269" s="239" t="s">
        <v>473</v>
      </c>
      <c r="Y269" s="120"/>
      <c r="Z269" s="37"/>
      <c r="AA269" s="614">
        <v>55</v>
      </c>
      <c r="AB269" s="50">
        <v>40</v>
      </c>
      <c r="AC269" s="151" t="s">
        <v>507</v>
      </c>
    </row>
    <row r="270" spans="1:29" ht="12.75">
      <c r="A270" s="46" t="s">
        <v>294</v>
      </c>
      <c r="B270" s="424">
        <v>40580</v>
      </c>
      <c r="C270" s="769">
        <v>0.66</v>
      </c>
      <c r="D270" s="730">
        <v>0.59</v>
      </c>
      <c r="E270" s="113">
        <v>189</v>
      </c>
      <c r="F270" s="126">
        <v>200</v>
      </c>
      <c r="G270" s="99">
        <v>6</v>
      </c>
      <c r="H270" s="317">
        <v>250</v>
      </c>
      <c r="I270" s="69">
        <v>370</v>
      </c>
      <c r="J270" s="732">
        <v>0.77</v>
      </c>
      <c r="K270" s="156">
        <v>26</v>
      </c>
      <c r="L270" s="603">
        <v>3.5</v>
      </c>
      <c r="M270" s="32">
        <f t="shared" si="16"/>
        <v>827.42000000000007</v>
      </c>
      <c r="N270" s="32">
        <f t="shared" si="17"/>
        <v>868</v>
      </c>
      <c r="O270" s="236" t="s">
        <v>267</v>
      </c>
      <c r="P270" s="240" t="s">
        <v>235</v>
      </c>
      <c r="Q270" s="120"/>
      <c r="R270" s="160" t="s">
        <v>33</v>
      </c>
      <c r="S270" s="161" t="s">
        <v>113</v>
      </c>
      <c r="T270" s="162" t="s">
        <v>33</v>
      </c>
      <c r="U270" s="163" t="s">
        <v>112</v>
      </c>
      <c r="V270" s="165"/>
      <c r="W270" s="165"/>
      <c r="X270" s="239" t="s">
        <v>236</v>
      </c>
      <c r="Y270" s="120"/>
      <c r="Z270" s="37"/>
      <c r="AA270" s="174">
        <v>42</v>
      </c>
      <c r="AB270" s="601">
        <v>132</v>
      </c>
      <c r="AC270" s="151" t="s">
        <v>295</v>
      </c>
    </row>
    <row r="271" spans="1:29" ht="12.75">
      <c r="A271" s="46" t="s">
        <v>292</v>
      </c>
      <c r="B271" s="444">
        <v>30580</v>
      </c>
      <c r="C271" s="769">
        <v>0.66</v>
      </c>
      <c r="D271" s="730">
        <v>0.59</v>
      </c>
      <c r="E271" s="113">
        <v>189</v>
      </c>
      <c r="F271" s="126">
        <v>200</v>
      </c>
      <c r="G271" s="429">
        <v>5</v>
      </c>
      <c r="H271" s="317">
        <v>250</v>
      </c>
      <c r="I271" s="69">
        <v>370</v>
      </c>
      <c r="J271" s="732">
        <v>0.77</v>
      </c>
      <c r="K271" s="156">
        <v>26</v>
      </c>
      <c r="L271" s="603">
        <v>3.5</v>
      </c>
      <c r="M271" s="32">
        <f t="shared" si="16"/>
        <v>832.42000000000007</v>
      </c>
      <c r="N271" s="32">
        <f t="shared" si="17"/>
        <v>863</v>
      </c>
      <c r="O271" s="236" t="s">
        <v>267</v>
      </c>
      <c r="P271" s="249" t="s">
        <v>235</v>
      </c>
      <c r="Q271" s="120"/>
      <c r="R271" s="160" t="s">
        <v>33</v>
      </c>
      <c r="S271" s="161" t="s">
        <v>113</v>
      </c>
      <c r="T271" s="162" t="s">
        <v>33</v>
      </c>
      <c r="U271" s="163" t="s">
        <v>112</v>
      </c>
      <c r="V271" s="165"/>
      <c r="W271" s="165"/>
      <c r="X271" s="239" t="s">
        <v>236</v>
      </c>
      <c r="Y271" s="120"/>
      <c r="Z271" s="37"/>
      <c r="AA271" s="174">
        <v>42</v>
      </c>
      <c r="AB271" s="601">
        <v>132</v>
      </c>
      <c r="AC271" s="151" t="s">
        <v>293</v>
      </c>
    </row>
    <row r="272" spans="1:29" ht="12.75">
      <c r="A272" s="46" t="s">
        <v>188</v>
      </c>
      <c r="B272" s="686">
        <v>15880</v>
      </c>
      <c r="C272" s="587">
        <v>0.66</v>
      </c>
      <c r="D272" s="770">
        <v>0.83</v>
      </c>
      <c r="E272" s="113">
        <v>21</v>
      </c>
      <c r="F272" s="98">
        <v>250</v>
      </c>
      <c r="G272" s="76">
        <v>13</v>
      </c>
      <c r="H272" s="77">
        <v>300</v>
      </c>
      <c r="I272" s="265">
        <v>447</v>
      </c>
      <c r="J272" s="83">
        <v>0.86</v>
      </c>
      <c r="K272" s="87">
        <v>32</v>
      </c>
      <c r="L272" s="102">
        <v>0.91</v>
      </c>
      <c r="M272" s="32">
        <f t="shared" si="16"/>
        <v>615.72</v>
      </c>
      <c r="N272" s="32">
        <f t="shared" si="17"/>
        <v>631.59999999999991</v>
      </c>
      <c r="O272" s="236" t="s">
        <v>31</v>
      </c>
      <c r="P272" s="240" t="s">
        <v>44</v>
      </c>
      <c r="Q272" s="120"/>
      <c r="R272" s="160" t="s">
        <v>62</v>
      </c>
      <c r="S272" s="161" t="s">
        <v>33</v>
      </c>
      <c r="T272" s="162" t="s">
        <v>33</v>
      </c>
      <c r="U272" s="163" t="s">
        <v>47</v>
      </c>
      <c r="V272" s="165"/>
      <c r="W272" s="165"/>
      <c r="X272" s="239" t="s">
        <v>49</v>
      </c>
      <c r="Y272" s="120"/>
      <c r="Z272" s="37"/>
      <c r="AA272" s="174">
        <v>38</v>
      </c>
      <c r="AB272" s="174">
        <v>40</v>
      </c>
      <c r="AC272" s="151" t="s">
        <v>189</v>
      </c>
    </row>
    <row r="273" spans="1:29" ht="12.75">
      <c r="A273" s="46" t="s">
        <v>192</v>
      </c>
      <c r="B273" s="374">
        <v>12980</v>
      </c>
      <c r="C273" s="587">
        <v>0.66</v>
      </c>
      <c r="D273" s="243">
        <v>0.81</v>
      </c>
      <c r="E273" s="532">
        <v>25</v>
      </c>
      <c r="F273" s="245">
        <v>300</v>
      </c>
      <c r="G273" s="662">
        <v>12</v>
      </c>
      <c r="H273" s="77">
        <v>300</v>
      </c>
      <c r="I273" s="265">
        <v>447</v>
      </c>
      <c r="J273" s="83">
        <v>0.86</v>
      </c>
      <c r="K273" s="593">
        <v>38</v>
      </c>
      <c r="L273" s="128">
        <v>0.86</v>
      </c>
      <c r="M273" s="32">
        <f t="shared" si="16"/>
        <v>653.11999999999989</v>
      </c>
      <c r="N273" s="32">
        <f t="shared" si="17"/>
        <v>666.09999999999991</v>
      </c>
      <c r="O273" s="236" t="s">
        <v>31</v>
      </c>
      <c r="P273" s="249" t="s">
        <v>75</v>
      </c>
      <c r="Q273" s="120"/>
      <c r="R273" s="160" t="s">
        <v>76</v>
      </c>
      <c r="S273" s="161" t="s">
        <v>65</v>
      </c>
      <c r="T273" s="165"/>
      <c r="U273" s="165"/>
      <c r="V273" s="165"/>
      <c r="W273" s="165"/>
      <c r="X273" s="41" t="s">
        <v>77</v>
      </c>
      <c r="Y273" s="120"/>
      <c r="Z273" s="37"/>
      <c r="AA273" s="583">
        <v>19</v>
      </c>
      <c r="AB273" s="368">
        <v>69</v>
      </c>
      <c r="AC273" s="151" t="s">
        <v>193</v>
      </c>
    </row>
    <row r="274" spans="1:29" ht="12.75">
      <c r="A274" s="46" t="s">
        <v>194</v>
      </c>
      <c r="B274" s="374">
        <v>12980</v>
      </c>
      <c r="C274" s="587">
        <v>0.66</v>
      </c>
      <c r="D274" s="243">
        <v>0.81</v>
      </c>
      <c r="E274" s="708">
        <v>20</v>
      </c>
      <c r="F274" s="771">
        <v>377</v>
      </c>
      <c r="G274" s="772">
        <v>19</v>
      </c>
      <c r="H274" s="77">
        <v>300</v>
      </c>
      <c r="I274" s="265">
        <v>447</v>
      </c>
      <c r="J274" s="83">
        <v>0.86</v>
      </c>
      <c r="K274" s="773">
        <v>39</v>
      </c>
      <c r="L274" s="128">
        <v>0.86</v>
      </c>
      <c r="M274" s="32">
        <f t="shared" si="16"/>
        <v>672.81999999999994</v>
      </c>
      <c r="N274" s="32">
        <f t="shared" si="17"/>
        <v>685.8</v>
      </c>
      <c r="O274" s="236" t="s">
        <v>31</v>
      </c>
      <c r="P274" s="240" t="s">
        <v>44</v>
      </c>
      <c r="Q274" s="120"/>
      <c r="R274" s="160" t="s">
        <v>62</v>
      </c>
      <c r="S274" s="161" t="s">
        <v>33</v>
      </c>
      <c r="T274" s="162" t="s">
        <v>33</v>
      </c>
      <c r="U274" s="163" t="s">
        <v>47</v>
      </c>
      <c r="V274" s="165"/>
      <c r="W274" s="165"/>
      <c r="X274" s="239" t="s">
        <v>49</v>
      </c>
      <c r="Y274" s="120"/>
      <c r="Z274" s="37"/>
      <c r="AA274" s="174">
        <v>38</v>
      </c>
      <c r="AB274" s="174">
        <v>40</v>
      </c>
      <c r="AC274" s="151" t="s">
        <v>195</v>
      </c>
    </row>
    <row r="275" spans="1:29" ht="12.75">
      <c r="A275" s="27" t="s">
        <v>365</v>
      </c>
      <c r="B275" s="28">
        <v>21880</v>
      </c>
      <c r="C275" s="29">
        <v>0.66</v>
      </c>
      <c r="D275" s="29">
        <v>0.84</v>
      </c>
      <c r="E275" s="30">
        <v>21</v>
      </c>
      <c r="F275" s="30">
        <v>800</v>
      </c>
      <c r="G275" s="30">
        <v>30</v>
      </c>
      <c r="H275" s="30">
        <v>400</v>
      </c>
      <c r="I275" s="30">
        <v>528</v>
      </c>
      <c r="J275" s="29">
        <v>0.91</v>
      </c>
      <c r="K275" s="30">
        <v>116</v>
      </c>
      <c r="L275" s="31">
        <v>2.97</v>
      </c>
      <c r="M275" s="32">
        <f t="shared" si="16"/>
        <v>921.22</v>
      </c>
      <c r="N275" s="32">
        <f t="shared" si="17"/>
        <v>943.09999999999991</v>
      </c>
      <c r="O275" s="33" t="s">
        <v>340</v>
      </c>
      <c r="P275" s="465" t="s">
        <v>44</v>
      </c>
      <c r="Q275" s="35" t="s">
        <v>43</v>
      </c>
      <c r="R275" s="44" t="s">
        <v>57</v>
      </c>
      <c r="S275" s="44" t="s">
        <v>33</v>
      </c>
      <c r="T275" s="36" t="s">
        <v>46</v>
      </c>
      <c r="U275" s="36" t="s">
        <v>47</v>
      </c>
      <c r="V275" s="37"/>
      <c r="W275" s="37"/>
      <c r="X275" s="41" t="s">
        <v>49</v>
      </c>
      <c r="Y275" s="36" t="s">
        <v>48</v>
      </c>
      <c r="Z275" s="42"/>
      <c r="AA275" s="38">
        <v>38</v>
      </c>
      <c r="AB275" s="38">
        <v>40</v>
      </c>
      <c r="AC275" s="39" t="s">
        <v>366</v>
      </c>
    </row>
    <row r="276" spans="1:29" ht="12.75">
      <c r="A276" s="46" t="s">
        <v>720</v>
      </c>
      <c r="B276" s="774">
        <v>23880</v>
      </c>
      <c r="C276" s="775">
        <v>0.66</v>
      </c>
      <c r="D276" s="500">
        <v>0.83</v>
      </c>
      <c r="E276" s="113">
        <v>35</v>
      </c>
      <c r="F276" s="776">
        <v>715</v>
      </c>
      <c r="G276" s="76">
        <v>30</v>
      </c>
      <c r="H276" s="515">
        <v>900</v>
      </c>
      <c r="I276" s="777">
        <v>790</v>
      </c>
      <c r="J276" s="395">
        <v>0.91</v>
      </c>
      <c r="K276" s="578">
        <v>53</v>
      </c>
      <c r="L276" s="667">
        <v>2.64</v>
      </c>
      <c r="M276" s="32">
        <f t="shared" si="16"/>
        <v>921.22</v>
      </c>
      <c r="N276" s="32">
        <f t="shared" si="17"/>
        <v>945.1</v>
      </c>
      <c r="O276" s="159" t="s">
        <v>405</v>
      </c>
      <c r="P276" s="240" t="s">
        <v>534</v>
      </c>
      <c r="Q276" s="120"/>
      <c r="R276" s="160" t="s">
        <v>52</v>
      </c>
      <c r="S276" s="161" t="s">
        <v>657</v>
      </c>
      <c r="T276" s="162" t="s">
        <v>33</v>
      </c>
      <c r="U276" s="163" t="s">
        <v>33</v>
      </c>
      <c r="V276" s="164" t="s">
        <v>658</v>
      </c>
      <c r="W276" s="165"/>
      <c r="X276" s="239" t="s">
        <v>537</v>
      </c>
      <c r="Y276" s="120"/>
      <c r="Z276" s="37"/>
      <c r="AA276" s="50">
        <v>47</v>
      </c>
      <c r="AB276" s="174">
        <v>53</v>
      </c>
      <c r="AC276" s="151" t="s">
        <v>721</v>
      </c>
    </row>
    <row r="277" spans="1:29" ht="12.75">
      <c r="A277" s="46" t="s">
        <v>288</v>
      </c>
      <c r="B277" s="778">
        <v>24850</v>
      </c>
      <c r="C277" s="587">
        <v>0.65</v>
      </c>
      <c r="D277" s="64">
        <v>0.63</v>
      </c>
      <c r="E277" s="113">
        <v>189</v>
      </c>
      <c r="F277" s="750">
        <v>75</v>
      </c>
      <c r="G277" s="76">
        <v>8</v>
      </c>
      <c r="H277" s="317">
        <v>250</v>
      </c>
      <c r="I277" s="117">
        <v>330</v>
      </c>
      <c r="J277" s="70">
        <v>0.78</v>
      </c>
      <c r="K277" s="156">
        <v>26</v>
      </c>
      <c r="L277" s="110">
        <v>3.3</v>
      </c>
      <c r="M277" s="32">
        <f t="shared" si="16"/>
        <v>842.65</v>
      </c>
      <c r="N277" s="32">
        <f t="shared" si="17"/>
        <v>867.5</v>
      </c>
      <c r="O277" s="236" t="s">
        <v>267</v>
      </c>
      <c r="P277" s="249" t="s">
        <v>235</v>
      </c>
      <c r="Q277" s="120"/>
      <c r="R277" s="160" t="s">
        <v>33</v>
      </c>
      <c r="S277" s="161" t="s">
        <v>113</v>
      </c>
      <c r="T277" s="162" t="s">
        <v>33</v>
      </c>
      <c r="U277" s="163" t="s">
        <v>112</v>
      </c>
      <c r="V277" s="165"/>
      <c r="W277" s="165"/>
      <c r="X277" s="239" t="s">
        <v>236</v>
      </c>
      <c r="Y277" s="120"/>
      <c r="Z277" s="37"/>
      <c r="AA277" s="174">
        <v>42</v>
      </c>
      <c r="AB277" s="601">
        <v>132</v>
      </c>
      <c r="AC277" s="151" t="s">
        <v>289</v>
      </c>
    </row>
    <row r="278" spans="1:29" ht="12.75">
      <c r="A278" s="46" t="s">
        <v>1046</v>
      </c>
      <c r="B278" s="669">
        <v>25880</v>
      </c>
      <c r="C278" s="779">
        <v>0.65</v>
      </c>
      <c r="D278" s="229">
        <v>0.66</v>
      </c>
      <c r="E278" s="50">
        <v>96</v>
      </c>
      <c r="F278" s="780">
        <v>180</v>
      </c>
      <c r="G278" s="633">
        <v>9</v>
      </c>
      <c r="H278" s="404">
        <v>500</v>
      </c>
      <c r="I278" s="54">
        <v>462</v>
      </c>
      <c r="J278" s="781">
        <v>0.8</v>
      </c>
      <c r="K278" s="782">
        <v>28</v>
      </c>
      <c r="L278" s="783">
        <v>2</v>
      </c>
      <c r="M278" s="32">
        <f t="shared" si="16"/>
        <v>832.31999999999994</v>
      </c>
      <c r="N278" s="32">
        <f t="shared" si="17"/>
        <v>858.2</v>
      </c>
      <c r="O278" s="236" t="s">
        <v>31</v>
      </c>
      <c r="P278" s="240" t="s">
        <v>88</v>
      </c>
      <c r="Q278" s="380" t="s">
        <v>102</v>
      </c>
      <c r="R278" s="160" t="s">
        <v>52</v>
      </c>
      <c r="S278" s="161" t="s">
        <v>33</v>
      </c>
      <c r="T278" s="162" t="s">
        <v>47</v>
      </c>
      <c r="U278" s="163" t="s">
        <v>33</v>
      </c>
      <c r="V278" s="164" t="s">
        <v>33</v>
      </c>
      <c r="W278" s="238" t="s">
        <v>103</v>
      </c>
      <c r="X278" s="239" t="s">
        <v>89</v>
      </c>
      <c r="Y278" s="303" t="s">
        <v>104</v>
      </c>
      <c r="Z278" s="37"/>
      <c r="AA278" s="166">
        <v>75</v>
      </c>
      <c r="AB278" s="166">
        <v>103</v>
      </c>
      <c r="AC278" s="151" t="s">
        <v>106</v>
      </c>
    </row>
    <row r="279" spans="1:29" ht="12.75">
      <c r="A279" s="46" t="s">
        <v>64</v>
      </c>
      <c r="B279" s="294">
        <v>11650</v>
      </c>
      <c r="C279" s="779">
        <v>0.65</v>
      </c>
      <c r="D279" s="784">
        <v>0.87</v>
      </c>
      <c r="E279" s="113">
        <v>21</v>
      </c>
      <c r="F279" s="66">
        <v>400</v>
      </c>
      <c r="G279" s="665">
        <v>17</v>
      </c>
      <c r="H279" s="387">
        <v>400</v>
      </c>
      <c r="I279" s="568">
        <v>476</v>
      </c>
      <c r="J279" s="697">
        <v>0.83</v>
      </c>
      <c r="K279" s="580">
        <v>35</v>
      </c>
      <c r="L279" s="110">
        <v>0.79</v>
      </c>
      <c r="M279" s="32">
        <f t="shared" si="16"/>
        <v>759.05</v>
      </c>
      <c r="N279" s="32">
        <f t="shared" si="17"/>
        <v>770.7</v>
      </c>
      <c r="O279" s="236" t="s">
        <v>31</v>
      </c>
      <c r="P279" s="249" t="s">
        <v>44</v>
      </c>
      <c r="Q279" s="380" t="s">
        <v>75</v>
      </c>
      <c r="R279" s="160" t="s">
        <v>132</v>
      </c>
      <c r="S279" s="161" t="s">
        <v>65</v>
      </c>
      <c r="T279" s="162" t="s">
        <v>33</v>
      </c>
      <c r="U279" s="163" t="s">
        <v>47</v>
      </c>
      <c r="V279" s="165"/>
      <c r="W279" s="165"/>
      <c r="X279" s="239" t="s">
        <v>49</v>
      </c>
      <c r="Y279" s="303" t="s">
        <v>66</v>
      </c>
      <c r="Z279" s="37"/>
      <c r="AA279" s="174">
        <v>38</v>
      </c>
      <c r="AB279" s="368">
        <v>82</v>
      </c>
      <c r="AC279" s="151" t="s">
        <v>67</v>
      </c>
    </row>
    <row r="280" spans="1:29" ht="12.75">
      <c r="A280" s="785" t="s">
        <v>205</v>
      </c>
      <c r="B280" s="621">
        <v>9530</v>
      </c>
      <c r="C280" s="779">
        <v>0.65</v>
      </c>
      <c r="D280" s="243">
        <v>0.81</v>
      </c>
      <c r="E280" s="113">
        <v>21</v>
      </c>
      <c r="F280" s="296">
        <v>320</v>
      </c>
      <c r="G280" s="555">
        <v>16</v>
      </c>
      <c r="H280" s="387">
        <v>400</v>
      </c>
      <c r="I280" s="568">
        <v>476</v>
      </c>
      <c r="J280" s="725">
        <v>0.81</v>
      </c>
      <c r="K280" s="127">
        <v>43</v>
      </c>
      <c r="L280" s="561">
        <v>1.06</v>
      </c>
      <c r="M280" s="32">
        <f t="shared" si="16"/>
        <v>753.47</v>
      </c>
      <c r="N280" s="32">
        <f t="shared" si="17"/>
        <v>763</v>
      </c>
      <c r="O280" s="236" t="s">
        <v>31</v>
      </c>
      <c r="P280" s="240" t="s">
        <v>44</v>
      </c>
      <c r="Q280" s="380" t="s">
        <v>75</v>
      </c>
      <c r="R280" s="160" t="s">
        <v>132</v>
      </c>
      <c r="S280" s="161" t="s">
        <v>65</v>
      </c>
      <c r="T280" s="162" t="s">
        <v>33</v>
      </c>
      <c r="U280" s="163" t="s">
        <v>47</v>
      </c>
      <c r="V280" s="165"/>
      <c r="W280" s="165"/>
      <c r="X280" s="239" t="s">
        <v>49</v>
      </c>
      <c r="Y280" s="303" t="s">
        <v>66</v>
      </c>
      <c r="Z280" s="37"/>
      <c r="AA280" s="174">
        <v>38</v>
      </c>
      <c r="AB280" s="368">
        <v>82</v>
      </c>
      <c r="AC280" s="151" t="s">
        <v>206</v>
      </c>
    </row>
    <row r="281" spans="1:29" ht="12.75">
      <c r="A281" s="46" t="s">
        <v>179</v>
      </c>
      <c r="B281" s="103">
        <v>7580</v>
      </c>
      <c r="C281" s="779">
        <v>0.65</v>
      </c>
      <c r="D281" s="96">
        <v>0.85</v>
      </c>
      <c r="E281" s="97">
        <v>17</v>
      </c>
      <c r="F281" s="377">
        <v>245</v>
      </c>
      <c r="G281" s="662">
        <v>12</v>
      </c>
      <c r="H281" s="786">
        <v>375</v>
      </c>
      <c r="I281" s="568">
        <v>476</v>
      </c>
      <c r="J281" s="738">
        <v>0.87</v>
      </c>
      <c r="K281" s="591">
        <v>42</v>
      </c>
      <c r="L281" s="300">
        <v>0.76</v>
      </c>
      <c r="M281" s="32">
        <f t="shared" si="16"/>
        <v>648.42000000000007</v>
      </c>
      <c r="N281" s="32">
        <f t="shared" si="17"/>
        <v>656</v>
      </c>
      <c r="O281" s="236" t="s">
        <v>31</v>
      </c>
      <c r="P281" s="249" t="s">
        <v>43</v>
      </c>
      <c r="Q281" s="380" t="s">
        <v>44</v>
      </c>
      <c r="R281" s="160" t="s">
        <v>45</v>
      </c>
      <c r="S281" s="161" t="s">
        <v>33</v>
      </c>
      <c r="T281" s="162" t="s">
        <v>46</v>
      </c>
      <c r="U281" s="163" t="s">
        <v>47</v>
      </c>
      <c r="V281" s="165"/>
      <c r="W281" s="165"/>
      <c r="X281" s="239" t="s">
        <v>48</v>
      </c>
      <c r="Y281" s="303" t="s">
        <v>49</v>
      </c>
      <c r="Z281" s="37"/>
      <c r="AA281" s="174">
        <v>38</v>
      </c>
      <c r="AB281" s="174">
        <v>40</v>
      </c>
      <c r="AC281" s="151" t="s">
        <v>180</v>
      </c>
    </row>
    <row r="282" spans="1:29" ht="12.75">
      <c r="A282" s="27" t="s">
        <v>347</v>
      </c>
      <c r="B282" s="28">
        <v>36110</v>
      </c>
      <c r="C282" s="29">
        <v>0.65</v>
      </c>
      <c r="D282" s="29">
        <v>0.86</v>
      </c>
      <c r="E282" s="30">
        <v>21</v>
      </c>
      <c r="F282" s="30">
        <v>750</v>
      </c>
      <c r="G282" s="30">
        <v>32</v>
      </c>
      <c r="H282" s="30">
        <v>400</v>
      </c>
      <c r="I282" s="30">
        <v>528</v>
      </c>
      <c r="J282" s="29">
        <v>0.94</v>
      </c>
      <c r="K282" s="30">
        <v>51</v>
      </c>
      <c r="L282" s="31">
        <v>2.9</v>
      </c>
      <c r="M282" s="32">
        <f t="shared" si="16"/>
        <v>786.68999999999994</v>
      </c>
      <c r="N282" s="32">
        <f t="shared" si="17"/>
        <v>822.8</v>
      </c>
      <c r="O282" s="33" t="s">
        <v>340</v>
      </c>
      <c r="P282" s="367" t="s">
        <v>44</v>
      </c>
      <c r="Q282" s="35"/>
      <c r="R282" s="36" t="s">
        <v>62</v>
      </c>
      <c r="S282" s="36" t="s">
        <v>33</v>
      </c>
      <c r="T282" s="36" t="s">
        <v>33</v>
      </c>
      <c r="U282" s="36" t="s">
        <v>47</v>
      </c>
      <c r="V282" s="37"/>
      <c r="W282" s="37"/>
      <c r="X282" s="41" t="s">
        <v>49</v>
      </c>
      <c r="Y282" s="36"/>
      <c r="Z282" s="37"/>
      <c r="AA282" s="38">
        <v>38</v>
      </c>
      <c r="AB282" s="38">
        <v>40</v>
      </c>
      <c r="AC282" s="39" t="s">
        <v>348</v>
      </c>
    </row>
    <row r="283" spans="1:29" ht="12.75">
      <c r="A283" s="46" t="s">
        <v>298</v>
      </c>
      <c r="B283" s="322">
        <v>33780</v>
      </c>
      <c r="C283" s="787">
        <v>0.64</v>
      </c>
      <c r="D283" s="64">
        <v>0.63</v>
      </c>
      <c r="E283" s="758">
        <v>180</v>
      </c>
      <c r="F283" s="788">
        <v>150</v>
      </c>
      <c r="G283" s="535">
        <v>12</v>
      </c>
      <c r="H283" s="317">
        <v>250</v>
      </c>
      <c r="I283" s="336">
        <v>320</v>
      </c>
      <c r="J283" s="762">
        <v>0.79</v>
      </c>
      <c r="K283" s="156">
        <v>26</v>
      </c>
      <c r="L283" s="133">
        <v>4.2</v>
      </c>
      <c r="M283" s="32">
        <f t="shared" si="16"/>
        <v>842.22</v>
      </c>
      <c r="N283" s="32">
        <f t="shared" si="17"/>
        <v>876</v>
      </c>
      <c r="O283" s="236" t="s">
        <v>267</v>
      </c>
      <c r="P283" s="249" t="s">
        <v>235</v>
      </c>
      <c r="Q283" s="120"/>
      <c r="R283" s="160" t="s">
        <v>33</v>
      </c>
      <c r="S283" s="161" t="s">
        <v>113</v>
      </c>
      <c r="T283" s="162" t="s">
        <v>33</v>
      </c>
      <c r="U283" s="163" t="s">
        <v>112</v>
      </c>
      <c r="V283" s="165"/>
      <c r="W283" s="165"/>
      <c r="X283" s="239" t="s">
        <v>236</v>
      </c>
      <c r="Y283" s="120"/>
      <c r="Z283" s="37"/>
      <c r="AA283" s="174">
        <v>42</v>
      </c>
      <c r="AB283" s="601">
        <v>132</v>
      </c>
      <c r="AC283" s="151" t="s">
        <v>299</v>
      </c>
    </row>
    <row r="284" spans="1:29" ht="12.75">
      <c r="A284" s="46" t="s">
        <v>296</v>
      </c>
      <c r="B284" s="789">
        <v>28550</v>
      </c>
      <c r="C284" s="787">
        <v>0.64</v>
      </c>
      <c r="D284" s="64">
        <v>0.63</v>
      </c>
      <c r="E284" s="758">
        <v>180</v>
      </c>
      <c r="F284" s="106">
        <v>155</v>
      </c>
      <c r="G284" s="535">
        <v>12</v>
      </c>
      <c r="H284" s="317">
        <v>250</v>
      </c>
      <c r="I284" s="336">
        <v>320</v>
      </c>
      <c r="J284" s="790">
        <v>0.8</v>
      </c>
      <c r="K284" s="156">
        <v>26</v>
      </c>
      <c r="L284" s="133">
        <v>4.2</v>
      </c>
      <c r="M284" s="32">
        <f t="shared" si="16"/>
        <v>848.95</v>
      </c>
      <c r="N284" s="32">
        <f t="shared" si="17"/>
        <v>877.5</v>
      </c>
      <c r="O284" s="236" t="s">
        <v>267</v>
      </c>
      <c r="P284" s="240" t="s">
        <v>235</v>
      </c>
      <c r="Q284" s="120"/>
      <c r="R284" s="160" t="s">
        <v>33</v>
      </c>
      <c r="S284" s="161" t="s">
        <v>113</v>
      </c>
      <c r="T284" s="162" t="s">
        <v>33</v>
      </c>
      <c r="U284" s="163" t="s">
        <v>112</v>
      </c>
      <c r="V284" s="165"/>
      <c r="W284" s="165"/>
      <c r="X284" s="239" t="s">
        <v>236</v>
      </c>
      <c r="Y284" s="120"/>
      <c r="Z284" s="37"/>
      <c r="AA284" s="174">
        <v>42</v>
      </c>
      <c r="AB284" s="601">
        <v>132</v>
      </c>
      <c r="AC284" s="151" t="s">
        <v>297</v>
      </c>
    </row>
    <row r="285" spans="1:29" ht="12.75">
      <c r="A285" s="46" t="s">
        <v>277</v>
      </c>
      <c r="B285" s="280">
        <v>17700</v>
      </c>
      <c r="C285" s="787">
        <v>0.64</v>
      </c>
      <c r="D285" s="105">
        <v>0.88</v>
      </c>
      <c r="E285" s="113">
        <v>189</v>
      </c>
      <c r="F285" s="305">
        <v>65</v>
      </c>
      <c r="G285" s="99">
        <v>6</v>
      </c>
      <c r="H285" s="317">
        <v>250</v>
      </c>
      <c r="I285" s="117">
        <v>330</v>
      </c>
      <c r="J285" s="751">
        <v>0.71</v>
      </c>
      <c r="K285" s="156">
        <v>26</v>
      </c>
      <c r="L285" s="459">
        <v>4.3</v>
      </c>
      <c r="M285" s="32">
        <f t="shared" si="16"/>
        <v>845.8</v>
      </c>
      <c r="N285" s="32">
        <f t="shared" si="17"/>
        <v>863.5</v>
      </c>
      <c r="O285" s="236" t="s">
        <v>267</v>
      </c>
      <c r="P285" s="249" t="s">
        <v>235</v>
      </c>
      <c r="Q285" s="120"/>
      <c r="R285" s="160" t="s">
        <v>33</v>
      </c>
      <c r="S285" s="161" t="s">
        <v>113</v>
      </c>
      <c r="T285" s="162" t="s">
        <v>33</v>
      </c>
      <c r="U285" s="163" t="s">
        <v>112</v>
      </c>
      <c r="V285" s="165"/>
      <c r="W285" s="165"/>
      <c r="X285" s="239" t="s">
        <v>236</v>
      </c>
      <c r="Y285" s="120"/>
      <c r="Z285" s="37"/>
      <c r="AA285" s="174">
        <v>42</v>
      </c>
      <c r="AB285" s="601">
        <v>132</v>
      </c>
      <c r="AC285" s="151" t="s">
        <v>278</v>
      </c>
    </row>
    <row r="286" spans="1:29" ht="12.75">
      <c r="A286" s="46" t="s">
        <v>171</v>
      </c>
      <c r="B286" s="791">
        <v>8340</v>
      </c>
      <c r="C286" s="792">
        <v>0.64</v>
      </c>
      <c r="D286" s="770">
        <v>0.83</v>
      </c>
      <c r="E286" s="97">
        <v>17</v>
      </c>
      <c r="F286" s="347">
        <v>360</v>
      </c>
      <c r="G286" s="386">
        <v>8</v>
      </c>
      <c r="H286" s="77">
        <v>300</v>
      </c>
      <c r="I286" s="78">
        <v>381</v>
      </c>
      <c r="J286" s="83">
        <v>0.86</v>
      </c>
      <c r="K286" s="591">
        <v>42</v>
      </c>
      <c r="L286" s="291">
        <v>1.1499999999999999</v>
      </c>
      <c r="M286" s="32">
        <f t="shared" si="16"/>
        <v>584.26</v>
      </c>
      <c r="N286" s="32">
        <f t="shared" si="17"/>
        <v>592.6</v>
      </c>
      <c r="O286" s="236" t="s">
        <v>31</v>
      </c>
      <c r="P286" s="240" t="s">
        <v>43</v>
      </c>
      <c r="Q286" s="120"/>
      <c r="R286" s="160" t="s">
        <v>52</v>
      </c>
      <c r="S286" s="161" t="s">
        <v>33</v>
      </c>
      <c r="T286" s="162" t="s">
        <v>46</v>
      </c>
      <c r="U286" s="165"/>
      <c r="V286" s="165"/>
      <c r="W286" s="165"/>
      <c r="X286" s="239" t="s">
        <v>48</v>
      </c>
      <c r="Y286" s="120"/>
      <c r="Z286" s="37"/>
      <c r="AA286" s="727">
        <v>30</v>
      </c>
      <c r="AB286" s="728">
        <v>33</v>
      </c>
      <c r="AC286" s="151" t="s">
        <v>172</v>
      </c>
    </row>
    <row r="287" spans="1:29" ht="12.75">
      <c r="A287" s="27" t="s">
        <v>357</v>
      </c>
      <c r="B287" s="28">
        <v>19650</v>
      </c>
      <c r="C287" s="29">
        <v>0.64</v>
      </c>
      <c r="D287" s="29">
        <v>0.85</v>
      </c>
      <c r="E287" s="30">
        <v>21</v>
      </c>
      <c r="F287" s="30">
        <v>750</v>
      </c>
      <c r="G287" s="30">
        <v>30</v>
      </c>
      <c r="H287" s="30">
        <v>400</v>
      </c>
      <c r="I287" s="30">
        <v>525</v>
      </c>
      <c r="J287" s="29">
        <v>0.89</v>
      </c>
      <c r="K287" s="30">
        <v>90</v>
      </c>
      <c r="L287" s="31">
        <v>1.66</v>
      </c>
      <c r="M287" s="32">
        <f t="shared" si="16"/>
        <v>876.25</v>
      </c>
      <c r="N287" s="32">
        <f t="shared" si="17"/>
        <v>895.9</v>
      </c>
      <c r="O287" s="33" t="s">
        <v>340</v>
      </c>
      <c r="P287" s="465" t="s">
        <v>44</v>
      </c>
      <c r="Q287" s="34" t="s">
        <v>43</v>
      </c>
      <c r="R287" s="36" t="s">
        <v>57</v>
      </c>
      <c r="S287" s="36" t="s">
        <v>33</v>
      </c>
      <c r="T287" s="36" t="s">
        <v>46</v>
      </c>
      <c r="U287" s="36" t="s">
        <v>47</v>
      </c>
      <c r="V287" s="42"/>
      <c r="W287" s="42"/>
      <c r="X287" s="41" t="s">
        <v>49</v>
      </c>
      <c r="Y287" s="41" t="s">
        <v>48</v>
      </c>
      <c r="Z287" s="42"/>
      <c r="AA287" s="38">
        <v>38</v>
      </c>
      <c r="AB287" s="38">
        <v>40</v>
      </c>
      <c r="AC287" s="39" t="s">
        <v>358</v>
      </c>
    </row>
    <row r="288" spans="1:29" ht="12.75">
      <c r="A288" s="46" t="s">
        <v>211</v>
      </c>
      <c r="B288" s="322">
        <v>12350</v>
      </c>
      <c r="C288" s="792">
        <v>0.64</v>
      </c>
      <c r="D288" s="756">
        <v>0.79</v>
      </c>
      <c r="E288" s="708">
        <v>20</v>
      </c>
      <c r="F288" s="692">
        <v>240</v>
      </c>
      <c r="G288" s="386">
        <v>8</v>
      </c>
      <c r="H288" s="387">
        <v>400</v>
      </c>
      <c r="I288" s="388">
        <v>552</v>
      </c>
      <c r="J288" s="70">
        <v>0.84</v>
      </c>
      <c r="K288" s="71">
        <v>33</v>
      </c>
      <c r="L288" s="603">
        <v>0.85</v>
      </c>
      <c r="M288" s="32">
        <f t="shared" si="16"/>
        <v>559.34999999999991</v>
      </c>
      <c r="N288" s="32">
        <f t="shared" si="17"/>
        <v>571.70000000000005</v>
      </c>
      <c r="O288" s="236" t="s">
        <v>31</v>
      </c>
      <c r="P288" s="240" t="s">
        <v>92</v>
      </c>
      <c r="Q288" s="120"/>
      <c r="R288" s="160" t="s">
        <v>33</v>
      </c>
      <c r="S288" s="161" t="s">
        <v>35</v>
      </c>
      <c r="T288" s="165"/>
      <c r="U288" s="165"/>
      <c r="V288" s="165"/>
      <c r="W288" s="165"/>
      <c r="X288" s="239" t="s">
        <v>93</v>
      </c>
      <c r="Y288" s="120"/>
      <c r="Z288" s="37"/>
      <c r="AA288" s="390">
        <v>24</v>
      </c>
      <c r="AB288" s="391">
        <v>30</v>
      </c>
      <c r="AC288" s="151" t="s">
        <v>212</v>
      </c>
    </row>
    <row r="289" spans="1:29" ht="12.75">
      <c r="A289" s="27" t="s">
        <v>382</v>
      </c>
      <c r="B289" s="28">
        <v>20580</v>
      </c>
      <c r="C289" s="29">
        <v>0.64</v>
      </c>
      <c r="D289" s="29">
        <v>0.82</v>
      </c>
      <c r="E289" s="30">
        <v>21</v>
      </c>
      <c r="F289" s="30">
        <v>880</v>
      </c>
      <c r="G289" s="30">
        <v>71</v>
      </c>
      <c r="H289" s="30">
        <v>500</v>
      </c>
      <c r="I289" s="30">
        <v>630</v>
      </c>
      <c r="J289" s="29">
        <v>0.94</v>
      </c>
      <c r="K289" s="30">
        <v>68</v>
      </c>
      <c r="L289" s="31">
        <v>3.6</v>
      </c>
      <c r="M289" s="32">
        <f t="shared" si="16"/>
        <v>1004.4200000000001</v>
      </c>
      <c r="N289" s="32">
        <f t="shared" si="17"/>
        <v>1025</v>
      </c>
      <c r="O289" s="33" t="s">
        <v>340</v>
      </c>
      <c r="P289" s="465" t="s">
        <v>92</v>
      </c>
      <c r="Q289" s="34"/>
      <c r="R289" s="36" t="s">
        <v>33</v>
      </c>
      <c r="S289" s="36" t="s">
        <v>35</v>
      </c>
      <c r="T289" s="36"/>
      <c r="U289" s="41"/>
      <c r="V289" s="42"/>
      <c r="W289" s="42"/>
      <c r="X289" s="41" t="s">
        <v>93</v>
      </c>
      <c r="Y289" s="41"/>
      <c r="Z289" s="37"/>
      <c r="AA289" s="38">
        <v>24</v>
      </c>
      <c r="AB289" s="38">
        <v>30</v>
      </c>
      <c r="AC289" s="39" t="s">
        <v>383</v>
      </c>
    </row>
    <row r="290" spans="1:29" ht="12.75">
      <c r="A290" s="46" t="s">
        <v>718</v>
      </c>
      <c r="B290" s="793">
        <v>24550</v>
      </c>
      <c r="C290" s="794">
        <v>0.64</v>
      </c>
      <c r="D290" s="500">
        <v>0.83</v>
      </c>
      <c r="E290" s="113">
        <v>35</v>
      </c>
      <c r="F290" s="795">
        <v>765</v>
      </c>
      <c r="G290" s="76">
        <v>30</v>
      </c>
      <c r="H290" s="515">
        <v>900</v>
      </c>
      <c r="I290" s="796">
        <v>783</v>
      </c>
      <c r="J290" s="431">
        <v>0.93</v>
      </c>
      <c r="K290" s="569">
        <v>55</v>
      </c>
      <c r="L290" s="327">
        <v>2.8</v>
      </c>
      <c r="M290" s="32">
        <f t="shared" si="16"/>
        <v>927.25</v>
      </c>
      <c r="N290" s="32">
        <f t="shared" si="17"/>
        <v>951.8</v>
      </c>
      <c r="O290" s="159" t="s">
        <v>405</v>
      </c>
      <c r="P290" s="240" t="s">
        <v>534</v>
      </c>
      <c r="Q290" s="120"/>
      <c r="R290" s="160" t="s">
        <v>52</v>
      </c>
      <c r="S290" s="161" t="s">
        <v>657</v>
      </c>
      <c r="T290" s="162" t="s">
        <v>33</v>
      </c>
      <c r="U290" s="163" t="s">
        <v>33</v>
      </c>
      <c r="V290" s="164" t="s">
        <v>658</v>
      </c>
      <c r="W290" s="165"/>
      <c r="X290" s="239" t="s">
        <v>537</v>
      </c>
      <c r="Y290" s="120"/>
      <c r="Z290" s="37"/>
      <c r="AA290" s="50">
        <v>47</v>
      </c>
      <c r="AB290" s="174">
        <v>53</v>
      </c>
      <c r="AC290" s="151" t="s">
        <v>719</v>
      </c>
    </row>
    <row r="291" spans="1:29" ht="12.75">
      <c r="A291" s="46" t="s">
        <v>722</v>
      </c>
      <c r="B291" s="797">
        <v>28950</v>
      </c>
      <c r="C291" s="794">
        <v>0.64</v>
      </c>
      <c r="D291" s="500">
        <v>0.83</v>
      </c>
      <c r="E291" s="699">
        <v>29</v>
      </c>
      <c r="F291" s="539">
        <v>750</v>
      </c>
      <c r="G291" s="567">
        <v>45</v>
      </c>
      <c r="H291" s="515">
        <v>900</v>
      </c>
      <c r="I291" s="777">
        <v>786</v>
      </c>
      <c r="J291" s="431">
        <v>0.93</v>
      </c>
      <c r="K291" s="703">
        <v>51</v>
      </c>
      <c r="L291" s="300">
        <v>2.98</v>
      </c>
      <c r="M291" s="32">
        <f t="shared" si="16"/>
        <v>980.85</v>
      </c>
      <c r="N291" s="32">
        <f t="shared" si="17"/>
        <v>1009.8000000000001</v>
      </c>
      <c r="O291" s="159" t="s">
        <v>405</v>
      </c>
      <c r="P291" s="249" t="s">
        <v>534</v>
      </c>
      <c r="Q291" s="120"/>
      <c r="R291" s="160" t="s">
        <v>52</v>
      </c>
      <c r="S291" s="161" t="s">
        <v>657</v>
      </c>
      <c r="T291" s="162" t="s">
        <v>33</v>
      </c>
      <c r="U291" s="163" t="s">
        <v>33</v>
      </c>
      <c r="V291" s="164" t="s">
        <v>658</v>
      </c>
      <c r="W291" s="165"/>
      <c r="X291" s="239" t="s">
        <v>537</v>
      </c>
      <c r="Y291" s="120"/>
      <c r="Z291" s="37"/>
      <c r="AA291" s="50">
        <v>47</v>
      </c>
      <c r="AB291" s="174">
        <v>53</v>
      </c>
      <c r="AC291" s="151" t="s">
        <v>723</v>
      </c>
    </row>
    <row r="292" spans="1:29" ht="12.75">
      <c r="A292" s="46" t="s">
        <v>286</v>
      </c>
      <c r="B292" s="304">
        <v>38950</v>
      </c>
      <c r="C292" s="691">
        <v>0.63</v>
      </c>
      <c r="D292" s="229">
        <v>0.53</v>
      </c>
      <c r="E292" s="602">
        <v>282</v>
      </c>
      <c r="F292" s="253">
        <v>80</v>
      </c>
      <c r="G292" s="52">
        <v>4</v>
      </c>
      <c r="H292" s="77">
        <v>200</v>
      </c>
      <c r="I292" s="154">
        <v>140</v>
      </c>
      <c r="J292" s="753">
        <v>0.74</v>
      </c>
      <c r="K292" s="156">
        <v>26</v>
      </c>
      <c r="L292" s="314">
        <v>3.6</v>
      </c>
      <c r="M292" s="32">
        <f t="shared" si="16"/>
        <v>1191.05</v>
      </c>
      <c r="N292" s="32">
        <f t="shared" si="17"/>
        <v>1230</v>
      </c>
      <c r="O292" s="236" t="s">
        <v>267</v>
      </c>
      <c r="P292" s="240" t="s">
        <v>259</v>
      </c>
      <c r="Q292" s="120"/>
      <c r="R292" s="160" t="s">
        <v>33</v>
      </c>
      <c r="S292" s="161" t="s">
        <v>33</v>
      </c>
      <c r="T292" s="162" t="s">
        <v>34</v>
      </c>
      <c r="U292" s="163" t="s">
        <v>33</v>
      </c>
      <c r="V292" s="164" t="s">
        <v>260</v>
      </c>
      <c r="W292" s="165"/>
      <c r="X292" s="239" t="s">
        <v>280</v>
      </c>
      <c r="Y292" s="120"/>
      <c r="Z292" s="37"/>
      <c r="AA292" s="166">
        <v>55</v>
      </c>
      <c r="AB292" s="166">
        <v>285</v>
      </c>
      <c r="AC292" s="151" t="s">
        <v>287</v>
      </c>
    </row>
    <row r="293" spans="1:29" ht="12.75">
      <c r="A293" s="46" t="s">
        <v>284</v>
      </c>
      <c r="B293" s="304">
        <v>38950</v>
      </c>
      <c r="C293" s="691">
        <v>0.63</v>
      </c>
      <c r="D293" s="229">
        <v>0.53</v>
      </c>
      <c r="E293" s="602">
        <v>282</v>
      </c>
      <c r="F293" s="253">
        <v>80</v>
      </c>
      <c r="G293" s="52">
        <v>4</v>
      </c>
      <c r="H293" s="77">
        <v>200</v>
      </c>
      <c r="I293" s="154">
        <v>140</v>
      </c>
      <c r="J293" s="753">
        <v>0.74</v>
      </c>
      <c r="K293" s="156">
        <v>26</v>
      </c>
      <c r="L293" s="603">
        <v>3.5</v>
      </c>
      <c r="M293" s="32">
        <f t="shared" si="16"/>
        <v>1192.05</v>
      </c>
      <c r="N293" s="32">
        <f t="shared" si="17"/>
        <v>1231</v>
      </c>
      <c r="O293" s="236" t="s">
        <v>267</v>
      </c>
      <c r="P293" s="249" t="s">
        <v>259</v>
      </c>
      <c r="Q293" s="120"/>
      <c r="R293" s="160" t="s">
        <v>33</v>
      </c>
      <c r="S293" s="161" t="s">
        <v>33</v>
      </c>
      <c r="T293" s="162" t="s">
        <v>34</v>
      </c>
      <c r="U293" s="163" t="s">
        <v>33</v>
      </c>
      <c r="V293" s="164" t="s">
        <v>260</v>
      </c>
      <c r="W293" s="165"/>
      <c r="X293" s="239" t="s">
        <v>280</v>
      </c>
      <c r="Y293" s="120"/>
      <c r="Z293" s="37"/>
      <c r="AA293" s="166">
        <v>55</v>
      </c>
      <c r="AB293" s="166">
        <v>285</v>
      </c>
      <c r="AC293" s="151" t="s">
        <v>285</v>
      </c>
    </row>
    <row r="294" spans="1:29" ht="12.75">
      <c r="A294" s="46" t="s">
        <v>279</v>
      </c>
      <c r="B294" s="294">
        <v>32960</v>
      </c>
      <c r="C294" s="691">
        <v>0.63</v>
      </c>
      <c r="D294" s="229">
        <v>0.53</v>
      </c>
      <c r="E294" s="50">
        <v>300</v>
      </c>
      <c r="F294" s="253">
        <v>80</v>
      </c>
      <c r="G294" s="52">
        <v>4</v>
      </c>
      <c r="H294" s="77">
        <v>200</v>
      </c>
      <c r="I294" s="154">
        <v>140</v>
      </c>
      <c r="J294" s="753">
        <v>0.74</v>
      </c>
      <c r="K294" s="156">
        <v>26</v>
      </c>
      <c r="L294" s="138">
        <v>3.85</v>
      </c>
      <c r="M294" s="32">
        <f t="shared" si="16"/>
        <v>1212.54</v>
      </c>
      <c r="N294" s="32">
        <f t="shared" si="17"/>
        <v>1245.5</v>
      </c>
      <c r="O294" s="236" t="s">
        <v>267</v>
      </c>
      <c r="P294" s="240" t="s">
        <v>259</v>
      </c>
      <c r="Q294" s="120"/>
      <c r="R294" s="160" t="s">
        <v>33</v>
      </c>
      <c r="S294" s="161" t="s">
        <v>33</v>
      </c>
      <c r="T294" s="162" t="s">
        <v>34</v>
      </c>
      <c r="U294" s="163" t="s">
        <v>33</v>
      </c>
      <c r="V294" s="164" t="s">
        <v>260</v>
      </c>
      <c r="W294" s="165"/>
      <c r="X294" s="239" t="s">
        <v>280</v>
      </c>
      <c r="Y294" s="120"/>
      <c r="Z294" s="37"/>
      <c r="AA294" s="166">
        <v>55</v>
      </c>
      <c r="AB294" s="166">
        <v>285</v>
      </c>
      <c r="AC294" s="151" t="s">
        <v>281</v>
      </c>
    </row>
    <row r="295" spans="1:29" ht="12.75">
      <c r="A295" s="46" t="s">
        <v>282</v>
      </c>
      <c r="B295" s="294">
        <v>32960</v>
      </c>
      <c r="C295" s="691">
        <v>0.63</v>
      </c>
      <c r="D295" s="229">
        <v>0.53</v>
      </c>
      <c r="E295" s="602">
        <v>282</v>
      </c>
      <c r="F295" s="253">
        <v>80</v>
      </c>
      <c r="G295" s="52">
        <v>4</v>
      </c>
      <c r="H295" s="77">
        <v>200</v>
      </c>
      <c r="I295" s="154">
        <v>140</v>
      </c>
      <c r="J295" s="753">
        <v>0.74</v>
      </c>
      <c r="K295" s="156">
        <v>26</v>
      </c>
      <c r="L295" s="128">
        <v>3.53</v>
      </c>
      <c r="M295" s="32">
        <f t="shared" si="16"/>
        <v>1197.74</v>
      </c>
      <c r="N295" s="32">
        <f t="shared" si="17"/>
        <v>1230.7</v>
      </c>
      <c r="O295" s="236" t="s">
        <v>267</v>
      </c>
      <c r="P295" s="249" t="s">
        <v>259</v>
      </c>
      <c r="Q295" s="120"/>
      <c r="R295" s="160" t="s">
        <v>33</v>
      </c>
      <c r="S295" s="161" t="s">
        <v>33</v>
      </c>
      <c r="T295" s="162" t="s">
        <v>34</v>
      </c>
      <c r="U295" s="163" t="s">
        <v>33</v>
      </c>
      <c r="V295" s="164" t="s">
        <v>260</v>
      </c>
      <c r="W295" s="165"/>
      <c r="X295" s="239" t="s">
        <v>280</v>
      </c>
      <c r="Y295" s="120"/>
      <c r="Z295" s="37"/>
      <c r="AA295" s="166">
        <v>55</v>
      </c>
      <c r="AB295" s="166">
        <v>285</v>
      </c>
      <c r="AC295" s="151" t="s">
        <v>283</v>
      </c>
    </row>
    <row r="296" spans="1:29" ht="12.75">
      <c r="A296" s="46" t="s">
        <v>306</v>
      </c>
      <c r="B296" s="798">
        <v>87660</v>
      </c>
      <c r="C296" s="691">
        <v>0.63</v>
      </c>
      <c r="D296" s="730">
        <v>0.59</v>
      </c>
      <c r="E296" s="113">
        <v>189</v>
      </c>
      <c r="F296" s="455">
        <v>225</v>
      </c>
      <c r="G296" s="131">
        <v>20</v>
      </c>
      <c r="H296" s="68">
        <v>300</v>
      </c>
      <c r="I296" s="265">
        <v>325</v>
      </c>
      <c r="J296" s="745">
        <v>0.81</v>
      </c>
      <c r="K296" s="234">
        <v>31</v>
      </c>
      <c r="L296" s="459">
        <v>4.3</v>
      </c>
      <c r="M296" s="32">
        <f t="shared" si="16"/>
        <v>856.34</v>
      </c>
      <c r="N296" s="32">
        <f t="shared" si="17"/>
        <v>944</v>
      </c>
      <c r="O296" s="236" t="s">
        <v>267</v>
      </c>
      <c r="P296" s="240" t="s">
        <v>235</v>
      </c>
      <c r="Q296" s="120"/>
      <c r="R296" s="160" t="s">
        <v>33</v>
      </c>
      <c r="S296" s="161" t="s">
        <v>113</v>
      </c>
      <c r="T296" s="162" t="s">
        <v>33</v>
      </c>
      <c r="U296" s="163" t="s">
        <v>112</v>
      </c>
      <c r="V296" s="165"/>
      <c r="W296" s="165"/>
      <c r="X296" s="239" t="s">
        <v>236</v>
      </c>
      <c r="Y296" s="120"/>
      <c r="Z296" s="37"/>
      <c r="AA296" s="174">
        <v>42</v>
      </c>
      <c r="AB296" s="601">
        <v>132</v>
      </c>
      <c r="AC296" s="151" t="s">
        <v>307</v>
      </c>
    </row>
    <row r="297" spans="1:29" ht="12.75">
      <c r="A297" s="46" t="s">
        <v>332</v>
      </c>
      <c r="B297" s="304">
        <v>38660</v>
      </c>
      <c r="C297" s="691">
        <v>0.63</v>
      </c>
      <c r="D297" s="730">
        <v>0.59</v>
      </c>
      <c r="E297" s="758">
        <v>180</v>
      </c>
      <c r="F297" s="454">
        <v>360</v>
      </c>
      <c r="G297" s="131">
        <v>20</v>
      </c>
      <c r="H297" s="68">
        <v>300</v>
      </c>
      <c r="I297" s="265">
        <v>325</v>
      </c>
      <c r="J297" s="745">
        <v>0.81</v>
      </c>
      <c r="K297" s="156">
        <v>26</v>
      </c>
      <c r="L297" s="61">
        <v>6.2</v>
      </c>
      <c r="M297" s="32">
        <f t="shared" si="16"/>
        <v>880.84</v>
      </c>
      <c r="N297" s="32">
        <f t="shared" si="17"/>
        <v>919.5</v>
      </c>
      <c r="O297" s="236" t="s">
        <v>267</v>
      </c>
      <c r="P297" s="249" t="s">
        <v>235</v>
      </c>
      <c r="Q297" s="120"/>
      <c r="R297" s="160" t="s">
        <v>33</v>
      </c>
      <c r="S297" s="161" t="s">
        <v>113</v>
      </c>
      <c r="T297" s="162" t="s">
        <v>33</v>
      </c>
      <c r="U297" s="163" t="s">
        <v>112</v>
      </c>
      <c r="V297" s="165"/>
      <c r="W297" s="165"/>
      <c r="X297" s="239" t="s">
        <v>236</v>
      </c>
      <c r="Y297" s="120"/>
      <c r="Z297" s="37"/>
      <c r="AA297" s="174">
        <v>42</v>
      </c>
      <c r="AB297" s="601">
        <v>132</v>
      </c>
      <c r="AC297" s="151" t="s">
        <v>333</v>
      </c>
    </row>
    <row r="298" spans="1:29" ht="12.75">
      <c r="A298" s="46" t="s">
        <v>125</v>
      </c>
      <c r="B298" s="409">
        <v>5660</v>
      </c>
      <c r="C298" s="95">
        <v>0.63</v>
      </c>
      <c r="D298" s="96">
        <v>0.85</v>
      </c>
      <c r="E298" s="97">
        <v>17</v>
      </c>
      <c r="F298" s="692">
        <v>240</v>
      </c>
      <c r="G298" s="662">
        <v>12</v>
      </c>
      <c r="H298" s="77">
        <v>300</v>
      </c>
      <c r="I298" s="78">
        <v>381</v>
      </c>
      <c r="J298" s="725">
        <v>0.81</v>
      </c>
      <c r="K298" s="109">
        <v>44</v>
      </c>
      <c r="L298" s="530">
        <v>0.83</v>
      </c>
      <c r="M298" s="32">
        <f t="shared" si="16"/>
        <v>628.1400000000001</v>
      </c>
      <c r="N298" s="32">
        <f t="shared" si="17"/>
        <v>633.79999999999995</v>
      </c>
      <c r="O298" s="236" t="s">
        <v>31</v>
      </c>
      <c r="P298" s="240" t="s">
        <v>43</v>
      </c>
      <c r="Q298" s="380" t="s">
        <v>44</v>
      </c>
      <c r="R298" s="160" t="s">
        <v>45</v>
      </c>
      <c r="S298" s="161" t="s">
        <v>33</v>
      </c>
      <c r="T298" s="162" t="s">
        <v>46</v>
      </c>
      <c r="U298" s="163" t="s">
        <v>47</v>
      </c>
      <c r="V298" s="165"/>
      <c r="W298" s="165"/>
      <c r="X298" s="239" t="s">
        <v>48</v>
      </c>
      <c r="Y298" s="303" t="s">
        <v>49</v>
      </c>
      <c r="Z298" s="37"/>
      <c r="AA298" s="174">
        <v>38</v>
      </c>
      <c r="AB298" s="174">
        <v>40</v>
      </c>
      <c r="AC298" s="151" t="s">
        <v>126</v>
      </c>
    </row>
    <row r="299" spans="1:29" ht="12.75">
      <c r="A299" s="46" t="s">
        <v>196</v>
      </c>
      <c r="B299" s="307">
        <v>14980</v>
      </c>
      <c r="C299" s="95">
        <v>0.63</v>
      </c>
      <c r="D299" s="243">
        <v>0.81</v>
      </c>
      <c r="E299" s="708">
        <v>20</v>
      </c>
      <c r="F299" s="141">
        <v>380</v>
      </c>
      <c r="G299" s="684">
        <v>15</v>
      </c>
      <c r="H299" s="77">
        <v>300</v>
      </c>
      <c r="I299" s="265">
        <v>447</v>
      </c>
      <c r="J299" s="70">
        <v>0.84</v>
      </c>
      <c r="K299" s="79">
        <v>31</v>
      </c>
      <c r="L299" s="118">
        <v>0.8</v>
      </c>
      <c r="M299" s="32">
        <f t="shared" si="16"/>
        <v>630.72</v>
      </c>
      <c r="N299" s="32">
        <f t="shared" si="17"/>
        <v>645.70000000000005</v>
      </c>
      <c r="O299" s="236" t="s">
        <v>31</v>
      </c>
      <c r="P299" s="249" t="s">
        <v>44</v>
      </c>
      <c r="Q299" s="120"/>
      <c r="R299" s="160" t="s">
        <v>62</v>
      </c>
      <c r="S299" s="161" t="s">
        <v>33</v>
      </c>
      <c r="T299" s="162" t="s">
        <v>33</v>
      </c>
      <c r="U299" s="163" t="s">
        <v>47</v>
      </c>
      <c r="V299" s="165"/>
      <c r="W299" s="165"/>
      <c r="X299" s="239" t="s">
        <v>49</v>
      </c>
      <c r="Y299" s="120"/>
      <c r="Z299" s="37"/>
      <c r="AA299" s="174">
        <v>38</v>
      </c>
      <c r="AB299" s="174">
        <v>40</v>
      </c>
      <c r="AC299" s="151" t="s">
        <v>197</v>
      </c>
    </row>
    <row r="300" spans="1:29" ht="12.75">
      <c r="A300" s="46" t="s">
        <v>198</v>
      </c>
      <c r="B300" s="307">
        <v>14980</v>
      </c>
      <c r="C300" s="95">
        <v>0.63</v>
      </c>
      <c r="D300" s="243">
        <v>0.81</v>
      </c>
      <c r="E300" s="708">
        <v>20</v>
      </c>
      <c r="F300" s="141">
        <v>380</v>
      </c>
      <c r="G300" s="684">
        <v>15</v>
      </c>
      <c r="H300" s="77">
        <v>300</v>
      </c>
      <c r="I300" s="265">
        <v>447</v>
      </c>
      <c r="J300" s="70">
        <v>0.84</v>
      </c>
      <c r="K300" s="593">
        <v>38</v>
      </c>
      <c r="L300" s="128">
        <v>0.86</v>
      </c>
      <c r="M300" s="32">
        <f t="shared" si="16"/>
        <v>644.11999999999989</v>
      </c>
      <c r="N300" s="32">
        <f t="shared" si="17"/>
        <v>659.09999999999991</v>
      </c>
      <c r="O300" s="236" t="s">
        <v>31</v>
      </c>
      <c r="P300" s="240" t="s">
        <v>44</v>
      </c>
      <c r="Q300" s="120"/>
      <c r="R300" s="160" t="s">
        <v>62</v>
      </c>
      <c r="S300" s="161" t="s">
        <v>33</v>
      </c>
      <c r="T300" s="162" t="s">
        <v>33</v>
      </c>
      <c r="U300" s="163" t="s">
        <v>47</v>
      </c>
      <c r="V300" s="165"/>
      <c r="W300" s="165"/>
      <c r="X300" s="239" t="s">
        <v>49</v>
      </c>
      <c r="Y300" s="120"/>
      <c r="Z300" s="37"/>
      <c r="AA300" s="174">
        <v>38</v>
      </c>
      <c r="AB300" s="174">
        <v>40</v>
      </c>
      <c r="AC300" s="151" t="s">
        <v>199</v>
      </c>
    </row>
    <row r="301" spans="1:29" ht="12.75">
      <c r="A301" s="46" t="s">
        <v>186</v>
      </c>
      <c r="B301" s="374">
        <v>12980</v>
      </c>
      <c r="C301" s="95">
        <v>0.63</v>
      </c>
      <c r="D301" s="243">
        <v>0.81</v>
      </c>
      <c r="E301" s="532">
        <v>25</v>
      </c>
      <c r="F301" s="98">
        <v>250</v>
      </c>
      <c r="G301" s="582">
        <v>7</v>
      </c>
      <c r="H301" s="77">
        <v>300</v>
      </c>
      <c r="I301" s="265">
        <v>447</v>
      </c>
      <c r="J301" s="70">
        <v>0.84</v>
      </c>
      <c r="K301" s="79">
        <v>31</v>
      </c>
      <c r="L301" s="581">
        <v>1.1299999999999999</v>
      </c>
      <c r="M301" s="32">
        <f t="shared" si="16"/>
        <v>601.42000000000007</v>
      </c>
      <c r="N301" s="32">
        <f t="shared" si="17"/>
        <v>614.4</v>
      </c>
      <c r="O301" s="236" t="s">
        <v>31</v>
      </c>
      <c r="P301" s="249" t="s">
        <v>75</v>
      </c>
      <c r="Q301" s="120"/>
      <c r="R301" s="160" t="s">
        <v>76</v>
      </c>
      <c r="S301" s="161" t="s">
        <v>65</v>
      </c>
      <c r="T301" s="165"/>
      <c r="U301" s="165"/>
      <c r="V301" s="165"/>
      <c r="W301" s="165"/>
      <c r="X301" s="41" t="s">
        <v>77</v>
      </c>
      <c r="Y301" s="120"/>
      <c r="Z301" s="37"/>
      <c r="AA301" s="583">
        <v>19</v>
      </c>
      <c r="AB301" s="368">
        <v>69</v>
      </c>
      <c r="AC301" s="151" t="s">
        <v>187</v>
      </c>
    </row>
    <row r="302" spans="1:29" ht="12.75">
      <c r="A302" s="46" t="s">
        <v>190</v>
      </c>
      <c r="B302" s="374">
        <v>12980</v>
      </c>
      <c r="C302" s="95">
        <v>0.63</v>
      </c>
      <c r="D302" s="243">
        <v>0.81</v>
      </c>
      <c r="E302" s="532">
        <v>25</v>
      </c>
      <c r="F302" s="524">
        <v>225</v>
      </c>
      <c r="G302" s="582">
        <v>7</v>
      </c>
      <c r="H302" s="77">
        <v>300</v>
      </c>
      <c r="I302" s="265">
        <v>447</v>
      </c>
      <c r="J302" s="70">
        <v>0.84</v>
      </c>
      <c r="K302" s="79">
        <v>31</v>
      </c>
      <c r="L302" s="581">
        <v>1.1299999999999999</v>
      </c>
      <c r="M302" s="32">
        <f t="shared" si="16"/>
        <v>598.92000000000007</v>
      </c>
      <c r="N302" s="32">
        <f t="shared" si="17"/>
        <v>611.9</v>
      </c>
      <c r="O302" s="236" t="s">
        <v>31</v>
      </c>
      <c r="P302" s="240" t="s">
        <v>75</v>
      </c>
      <c r="Q302" s="120"/>
      <c r="R302" s="160" t="s">
        <v>76</v>
      </c>
      <c r="S302" s="161" t="s">
        <v>65</v>
      </c>
      <c r="T302" s="165"/>
      <c r="U302" s="165"/>
      <c r="V302" s="165"/>
      <c r="W302" s="165"/>
      <c r="X302" s="41" t="s">
        <v>77</v>
      </c>
      <c r="Y302" s="120"/>
      <c r="Z302" s="37"/>
      <c r="AA302" s="583">
        <v>19</v>
      </c>
      <c r="AB302" s="368">
        <v>69</v>
      </c>
      <c r="AC302" s="151" t="s">
        <v>191</v>
      </c>
    </row>
    <row r="303" spans="1:29" ht="12.75">
      <c r="A303" s="46" t="s">
        <v>68</v>
      </c>
      <c r="B303" s="799">
        <v>9960</v>
      </c>
      <c r="C303" s="95">
        <v>0.63</v>
      </c>
      <c r="D303" s="721">
        <v>0.75</v>
      </c>
      <c r="E303" s="113">
        <v>21</v>
      </c>
      <c r="F303" s="474">
        <v>350</v>
      </c>
      <c r="G303" s="76">
        <v>13</v>
      </c>
      <c r="H303" s="387">
        <v>400</v>
      </c>
      <c r="I303" s="117">
        <v>473</v>
      </c>
      <c r="J303" s="800">
        <v>0.89</v>
      </c>
      <c r="K303" s="580">
        <v>35</v>
      </c>
      <c r="L303" s="138">
        <v>0.97</v>
      </c>
      <c r="M303" s="32">
        <f t="shared" si="16"/>
        <v>641.6400000000001</v>
      </c>
      <c r="N303" s="32">
        <f t="shared" si="17"/>
        <v>651.6</v>
      </c>
      <c r="O303" s="236" t="s">
        <v>31</v>
      </c>
      <c r="P303" s="249" t="s">
        <v>44</v>
      </c>
      <c r="Q303" s="380" t="s">
        <v>43</v>
      </c>
      <c r="R303" s="160" t="s">
        <v>57</v>
      </c>
      <c r="S303" s="161" t="s">
        <v>33</v>
      </c>
      <c r="T303" s="162" t="s">
        <v>46</v>
      </c>
      <c r="U303" s="163" t="s">
        <v>47</v>
      </c>
      <c r="V303" s="165"/>
      <c r="W303" s="165"/>
      <c r="X303" s="239" t="s">
        <v>49</v>
      </c>
      <c r="Y303" s="303" t="s">
        <v>48</v>
      </c>
      <c r="Z303" s="37"/>
      <c r="AA303" s="174">
        <v>38</v>
      </c>
      <c r="AB303" s="174">
        <v>40</v>
      </c>
      <c r="AC303" s="151" t="s">
        <v>69</v>
      </c>
    </row>
    <row r="304" spans="1:29" ht="12.75">
      <c r="A304" s="46" t="s">
        <v>70</v>
      </c>
      <c r="B304" s="801">
        <v>8650</v>
      </c>
      <c r="C304" s="95">
        <v>0.63</v>
      </c>
      <c r="D304" s="64">
        <v>0.82</v>
      </c>
      <c r="E304" s="113">
        <v>21</v>
      </c>
      <c r="F304" s="563">
        <v>265</v>
      </c>
      <c r="G304" s="76">
        <v>13</v>
      </c>
      <c r="H304" s="387">
        <v>400</v>
      </c>
      <c r="I304" s="117">
        <v>473</v>
      </c>
      <c r="J304" s="802">
        <v>0.79</v>
      </c>
      <c r="K304" s="71">
        <v>33</v>
      </c>
      <c r="L304" s="138">
        <v>0.97</v>
      </c>
      <c r="M304" s="32">
        <f t="shared" si="16"/>
        <v>627.45000000000005</v>
      </c>
      <c r="N304" s="32">
        <f t="shared" si="17"/>
        <v>636.1</v>
      </c>
      <c r="O304" s="236" t="s">
        <v>31</v>
      </c>
      <c r="P304" s="240" t="s">
        <v>44</v>
      </c>
      <c r="Q304" s="380" t="s">
        <v>43</v>
      </c>
      <c r="R304" s="160" t="s">
        <v>57</v>
      </c>
      <c r="S304" s="161" t="s">
        <v>33</v>
      </c>
      <c r="T304" s="162" t="s">
        <v>46</v>
      </c>
      <c r="U304" s="163" t="s">
        <v>47</v>
      </c>
      <c r="V304" s="165"/>
      <c r="W304" s="165"/>
      <c r="X304" s="239" t="s">
        <v>49</v>
      </c>
      <c r="Y304" s="303" t="s">
        <v>48</v>
      </c>
      <c r="Z304" s="37"/>
      <c r="AA304" s="174">
        <v>38</v>
      </c>
      <c r="AB304" s="174">
        <v>40</v>
      </c>
      <c r="AC304" s="151" t="s">
        <v>71</v>
      </c>
    </row>
    <row r="305" spans="1:29" ht="12.75">
      <c r="A305" s="27" t="s">
        <v>359</v>
      </c>
      <c r="B305" s="28">
        <v>28800</v>
      </c>
      <c r="C305" s="29">
        <v>0.63</v>
      </c>
      <c r="D305" s="29">
        <v>0.85</v>
      </c>
      <c r="E305" s="30">
        <v>21</v>
      </c>
      <c r="F305" s="30">
        <v>800</v>
      </c>
      <c r="G305" s="30">
        <v>30</v>
      </c>
      <c r="H305" s="30">
        <v>400</v>
      </c>
      <c r="I305" s="30">
        <v>512</v>
      </c>
      <c r="J305" s="29">
        <v>0.91</v>
      </c>
      <c r="K305" s="30">
        <v>94</v>
      </c>
      <c r="L305" s="31">
        <v>2.9</v>
      </c>
      <c r="M305" s="32">
        <f t="shared" si="16"/>
        <v>867.40000000000009</v>
      </c>
      <c r="N305" s="32">
        <f t="shared" si="17"/>
        <v>896.2</v>
      </c>
      <c r="O305" s="33" t="s">
        <v>340</v>
      </c>
      <c r="P305" s="465" t="s">
        <v>44</v>
      </c>
      <c r="Q305" s="35" t="s">
        <v>43</v>
      </c>
      <c r="R305" s="36" t="s">
        <v>57</v>
      </c>
      <c r="S305" s="36" t="s">
        <v>33</v>
      </c>
      <c r="T305" s="36" t="s">
        <v>46</v>
      </c>
      <c r="U305" s="36" t="s">
        <v>47</v>
      </c>
      <c r="V305" s="37"/>
      <c r="W305" s="37"/>
      <c r="X305" s="41" t="s">
        <v>49</v>
      </c>
      <c r="Y305" s="36" t="s">
        <v>48</v>
      </c>
      <c r="Z305" s="42"/>
      <c r="AA305" s="38">
        <v>38</v>
      </c>
      <c r="AB305" s="38">
        <v>40</v>
      </c>
      <c r="AC305" s="39" t="s">
        <v>360</v>
      </c>
    </row>
    <row r="306" spans="1:29" ht="12.75">
      <c r="A306" s="46" t="s">
        <v>330</v>
      </c>
      <c r="B306" s="641">
        <v>19580</v>
      </c>
      <c r="C306" s="716">
        <v>0.62</v>
      </c>
      <c r="D306" s="64">
        <v>0.63</v>
      </c>
      <c r="E306" s="113">
        <v>189</v>
      </c>
      <c r="F306" s="750">
        <v>75</v>
      </c>
      <c r="G306" s="803">
        <v>7</v>
      </c>
      <c r="H306" s="317">
        <v>250</v>
      </c>
      <c r="I306" s="735">
        <v>340</v>
      </c>
      <c r="J306" s="299">
        <v>0.72</v>
      </c>
      <c r="K306" s="156">
        <v>26</v>
      </c>
      <c r="L306" s="804">
        <v>2.9</v>
      </c>
      <c r="M306" s="32">
        <f t="shared" si="16"/>
        <v>838.92000000000007</v>
      </c>
      <c r="N306" s="32">
        <f t="shared" si="17"/>
        <v>858.5</v>
      </c>
      <c r="O306" s="236" t="s">
        <v>267</v>
      </c>
      <c r="P306" s="240" t="s">
        <v>235</v>
      </c>
      <c r="Q306" s="120"/>
      <c r="R306" s="160" t="s">
        <v>33</v>
      </c>
      <c r="S306" s="161" t="s">
        <v>113</v>
      </c>
      <c r="T306" s="162" t="s">
        <v>33</v>
      </c>
      <c r="U306" s="163" t="s">
        <v>112</v>
      </c>
      <c r="V306" s="165"/>
      <c r="W306" s="165"/>
      <c r="X306" s="239" t="s">
        <v>236</v>
      </c>
      <c r="Y306" s="120"/>
      <c r="Z306" s="37"/>
      <c r="AA306" s="174">
        <v>42</v>
      </c>
      <c r="AB306" s="601">
        <v>132</v>
      </c>
      <c r="AC306" s="151" t="s">
        <v>331</v>
      </c>
    </row>
    <row r="307" spans="1:29" ht="12.75">
      <c r="A307" s="46" t="s">
        <v>72</v>
      </c>
      <c r="B307" s="537">
        <v>9330</v>
      </c>
      <c r="C307" s="805">
        <v>0.62</v>
      </c>
      <c r="D307" s="96">
        <v>0.85</v>
      </c>
      <c r="E307" s="97">
        <v>17</v>
      </c>
      <c r="F307" s="245">
        <v>305</v>
      </c>
      <c r="G307" s="386">
        <v>8</v>
      </c>
      <c r="H307" s="77">
        <v>300</v>
      </c>
      <c r="I307" s="78">
        <v>381</v>
      </c>
      <c r="J307" s="83">
        <v>0.86</v>
      </c>
      <c r="K307" s="591">
        <v>42</v>
      </c>
      <c r="L307" s="806">
        <v>0.73</v>
      </c>
      <c r="M307" s="32">
        <f t="shared" si="16"/>
        <v>611.97</v>
      </c>
      <c r="N307" s="32">
        <f t="shared" si="17"/>
        <v>621.29999999999995</v>
      </c>
      <c r="O307" s="236" t="s">
        <v>31</v>
      </c>
      <c r="P307" s="249" t="s">
        <v>43</v>
      </c>
      <c r="Q307" s="380" t="s">
        <v>44</v>
      </c>
      <c r="R307" s="160" t="s">
        <v>45</v>
      </c>
      <c r="S307" s="161" t="s">
        <v>33</v>
      </c>
      <c r="T307" s="162" t="s">
        <v>46</v>
      </c>
      <c r="U307" s="163" t="s">
        <v>47</v>
      </c>
      <c r="V307" s="165"/>
      <c r="W307" s="165"/>
      <c r="X307" s="239" t="s">
        <v>48</v>
      </c>
      <c r="Y307" s="303" t="s">
        <v>49</v>
      </c>
      <c r="Z307" s="37"/>
      <c r="AA307" s="174">
        <v>38</v>
      </c>
      <c r="AB307" s="174">
        <v>40</v>
      </c>
      <c r="AC307" s="151" t="s">
        <v>73</v>
      </c>
    </row>
    <row r="308" spans="1:29" ht="12.75">
      <c r="A308" s="46" t="s">
        <v>173</v>
      </c>
      <c r="B308" s="774">
        <v>8190</v>
      </c>
      <c r="C308" s="805">
        <v>0.62</v>
      </c>
      <c r="D308" s="770">
        <v>0.83</v>
      </c>
      <c r="E308" s="97">
        <v>17</v>
      </c>
      <c r="F308" s="788">
        <v>325</v>
      </c>
      <c r="G308" s="386">
        <v>8</v>
      </c>
      <c r="H308" s="77">
        <v>300</v>
      </c>
      <c r="I308" s="78">
        <v>381</v>
      </c>
      <c r="J308" s="70">
        <v>0.84</v>
      </c>
      <c r="K308" s="71">
        <v>33</v>
      </c>
      <c r="L308" s="291">
        <v>1.1499999999999999</v>
      </c>
      <c r="M308" s="32">
        <f t="shared" si="16"/>
        <v>558.91000000000008</v>
      </c>
      <c r="N308" s="32">
        <f t="shared" si="17"/>
        <v>567.1</v>
      </c>
      <c r="O308" s="236" t="s">
        <v>31</v>
      </c>
      <c r="P308" s="240" t="s">
        <v>43</v>
      </c>
      <c r="Q308" s="120"/>
      <c r="R308" s="160" t="s">
        <v>52</v>
      </c>
      <c r="S308" s="161" t="s">
        <v>33</v>
      </c>
      <c r="T308" s="162" t="s">
        <v>46</v>
      </c>
      <c r="U308" s="165"/>
      <c r="V308" s="165"/>
      <c r="W308" s="165"/>
      <c r="X308" s="239" t="s">
        <v>48</v>
      </c>
      <c r="Y308" s="120"/>
      <c r="Z308" s="37"/>
      <c r="AA308" s="727">
        <v>30</v>
      </c>
      <c r="AB308" s="728">
        <v>33</v>
      </c>
      <c r="AC308" s="151" t="s">
        <v>174</v>
      </c>
    </row>
    <row r="309" spans="1:29" ht="12.75">
      <c r="A309" s="46" t="s">
        <v>181</v>
      </c>
      <c r="B309" s="103">
        <v>7580</v>
      </c>
      <c r="C309" s="805">
        <v>0.62</v>
      </c>
      <c r="D309" s="96">
        <v>0.85</v>
      </c>
      <c r="E309" s="97">
        <v>17</v>
      </c>
      <c r="F309" s="377">
        <v>245</v>
      </c>
      <c r="G309" s="662">
        <v>12</v>
      </c>
      <c r="H309" s="77">
        <v>300</v>
      </c>
      <c r="I309" s="78">
        <v>381</v>
      </c>
      <c r="J309" s="83">
        <v>0.86</v>
      </c>
      <c r="K309" s="591">
        <v>42</v>
      </c>
      <c r="L309" s="300">
        <v>0.76</v>
      </c>
      <c r="M309" s="32">
        <f t="shared" si="16"/>
        <v>627.42000000000007</v>
      </c>
      <c r="N309" s="32">
        <f t="shared" si="17"/>
        <v>635</v>
      </c>
      <c r="O309" s="236" t="s">
        <v>31</v>
      </c>
      <c r="P309" s="249" t="s">
        <v>43</v>
      </c>
      <c r="Q309" s="380" t="s">
        <v>44</v>
      </c>
      <c r="R309" s="160" t="s">
        <v>45</v>
      </c>
      <c r="S309" s="161" t="s">
        <v>33</v>
      </c>
      <c r="T309" s="162" t="s">
        <v>46</v>
      </c>
      <c r="U309" s="163" t="s">
        <v>47</v>
      </c>
      <c r="V309" s="165"/>
      <c r="W309" s="165"/>
      <c r="X309" s="239" t="s">
        <v>48</v>
      </c>
      <c r="Y309" s="303" t="s">
        <v>49</v>
      </c>
      <c r="Z309" s="37"/>
      <c r="AA309" s="174">
        <v>38</v>
      </c>
      <c r="AB309" s="174">
        <v>40</v>
      </c>
      <c r="AC309" s="151" t="s">
        <v>182</v>
      </c>
    </row>
    <row r="310" spans="1:29" ht="12.75">
      <c r="A310" s="46" t="s">
        <v>213</v>
      </c>
      <c r="B310" s="766">
        <v>7130</v>
      </c>
      <c r="C310" s="805">
        <v>0.62</v>
      </c>
      <c r="D310" s="96">
        <v>0.85</v>
      </c>
      <c r="E310" s="97">
        <v>17</v>
      </c>
      <c r="F310" s="748">
        <v>405</v>
      </c>
      <c r="G310" s="386">
        <v>8</v>
      </c>
      <c r="H310" s="77">
        <v>300</v>
      </c>
      <c r="I310" s="78">
        <v>381</v>
      </c>
      <c r="J310" s="83">
        <v>0.86</v>
      </c>
      <c r="K310" s="591">
        <v>42</v>
      </c>
      <c r="L310" s="806">
        <v>0.73</v>
      </c>
      <c r="M310" s="32">
        <f t="shared" si="16"/>
        <v>624.17000000000007</v>
      </c>
      <c r="N310" s="32">
        <f t="shared" si="17"/>
        <v>631.29999999999995</v>
      </c>
      <c r="O310" s="236" t="s">
        <v>31</v>
      </c>
      <c r="P310" s="240" t="s">
        <v>43</v>
      </c>
      <c r="Q310" s="380" t="s">
        <v>44</v>
      </c>
      <c r="R310" s="160" t="s">
        <v>45</v>
      </c>
      <c r="S310" s="161" t="s">
        <v>33</v>
      </c>
      <c r="T310" s="162" t="s">
        <v>46</v>
      </c>
      <c r="U310" s="163" t="s">
        <v>47</v>
      </c>
      <c r="V310" s="165"/>
      <c r="W310" s="165"/>
      <c r="X310" s="239" t="s">
        <v>48</v>
      </c>
      <c r="Y310" s="303" t="s">
        <v>49</v>
      </c>
      <c r="Z310" s="37"/>
      <c r="AA310" s="174">
        <v>38</v>
      </c>
      <c r="AB310" s="174">
        <v>40</v>
      </c>
      <c r="AC310" s="151" t="s">
        <v>214</v>
      </c>
    </row>
    <row r="311" spans="1:29" ht="12.75">
      <c r="A311" s="27" t="s">
        <v>353</v>
      </c>
      <c r="B311" s="28">
        <v>18960</v>
      </c>
      <c r="C311" s="29">
        <v>0.62</v>
      </c>
      <c r="D311" s="29">
        <v>0.84</v>
      </c>
      <c r="E311" s="30">
        <v>21</v>
      </c>
      <c r="F311" s="30">
        <v>880</v>
      </c>
      <c r="G311" s="30">
        <v>20</v>
      </c>
      <c r="H311" s="30">
        <v>400</v>
      </c>
      <c r="I311" s="30">
        <v>486</v>
      </c>
      <c r="J311" s="29">
        <v>0.9</v>
      </c>
      <c r="K311" s="30">
        <v>89</v>
      </c>
      <c r="L311" s="31">
        <v>1.46</v>
      </c>
      <c r="M311" s="32">
        <f t="shared" si="16"/>
        <v>834.04000000000008</v>
      </c>
      <c r="N311" s="32">
        <f t="shared" si="17"/>
        <v>853</v>
      </c>
      <c r="O311" s="33" t="s">
        <v>340</v>
      </c>
      <c r="P311" s="465" t="s">
        <v>44</v>
      </c>
      <c r="Q311" s="34"/>
      <c r="R311" s="36" t="s">
        <v>62</v>
      </c>
      <c r="S311" s="36" t="s">
        <v>33</v>
      </c>
      <c r="T311" s="36" t="s">
        <v>33</v>
      </c>
      <c r="U311" s="41" t="s">
        <v>47</v>
      </c>
      <c r="V311" s="42"/>
      <c r="W311" s="42"/>
      <c r="X311" s="41" t="s">
        <v>49</v>
      </c>
      <c r="Y311" s="41"/>
      <c r="Z311" s="42"/>
      <c r="AA311" s="38">
        <v>38</v>
      </c>
      <c r="AB311" s="38">
        <v>40</v>
      </c>
      <c r="AC311" s="39" t="s">
        <v>354</v>
      </c>
    </row>
    <row r="312" spans="1:29" ht="12.75">
      <c r="A312" s="27" t="s">
        <v>355</v>
      </c>
      <c r="B312" s="28">
        <v>20380</v>
      </c>
      <c r="C312" s="29">
        <v>0.62</v>
      </c>
      <c r="D312" s="29">
        <v>0.84</v>
      </c>
      <c r="E312" s="30">
        <v>21</v>
      </c>
      <c r="F312" s="30">
        <v>800</v>
      </c>
      <c r="G312" s="30">
        <v>30</v>
      </c>
      <c r="H312" s="30">
        <v>400</v>
      </c>
      <c r="I312" s="30">
        <v>528</v>
      </c>
      <c r="J312" s="29">
        <v>0.91</v>
      </c>
      <c r="K312" s="30">
        <v>91</v>
      </c>
      <c r="L312" s="31">
        <v>3.1</v>
      </c>
      <c r="M312" s="32">
        <f t="shared" si="16"/>
        <v>867.42</v>
      </c>
      <c r="N312" s="32">
        <f t="shared" si="17"/>
        <v>887.8</v>
      </c>
      <c r="O312" s="33" t="s">
        <v>340</v>
      </c>
      <c r="P312" s="367" t="s">
        <v>44</v>
      </c>
      <c r="Q312" s="34" t="s">
        <v>43</v>
      </c>
      <c r="R312" s="36" t="s">
        <v>57</v>
      </c>
      <c r="S312" s="36" t="s">
        <v>33</v>
      </c>
      <c r="T312" s="36" t="s">
        <v>46</v>
      </c>
      <c r="U312" s="41" t="s">
        <v>47</v>
      </c>
      <c r="V312" s="42"/>
      <c r="W312" s="42"/>
      <c r="X312" s="41" t="s">
        <v>49</v>
      </c>
      <c r="Y312" s="41" t="s">
        <v>48</v>
      </c>
      <c r="Z312" s="37"/>
      <c r="AA312" s="38">
        <v>38</v>
      </c>
      <c r="AB312" s="38">
        <v>40</v>
      </c>
      <c r="AC312" s="39" t="s">
        <v>356</v>
      </c>
    </row>
    <row r="313" spans="1:29" ht="12.75">
      <c r="A313" s="46" t="s">
        <v>712</v>
      </c>
      <c r="B313" s="510">
        <v>20870</v>
      </c>
      <c r="C313" s="807">
        <v>0.62</v>
      </c>
      <c r="D313" s="500">
        <v>0.83</v>
      </c>
      <c r="E313" s="113">
        <v>35</v>
      </c>
      <c r="F313" s="474">
        <v>700</v>
      </c>
      <c r="G313" s="76">
        <v>30</v>
      </c>
      <c r="H313" s="515">
        <v>900</v>
      </c>
      <c r="I313" s="672">
        <v>772</v>
      </c>
      <c r="J313" s="395">
        <v>0.91</v>
      </c>
      <c r="K313" s="613">
        <v>50</v>
      </c>
      <c r="L313" s="620">
        <v>2.48</v>
      </c>
      <c r="M313" s="32">
        <f t="shared" si="16"/>
        <v>912.53</v>
      </c>
      <c r="N313" s="32">
        <f t="shared" si="17"/>
        <v>933.40000000000009</v>
      </c>
      <c r="O313" s="159" t="s">
        <v>405</v>
      </c>
      <c r="P313" s="249" t="s">
        <v>534</v>
      </c>
      <c r="Q313" s="120"/>
      <c r="R313" s="160" t="s">
        <v>52</v>
      </c>
      <c r="S313" s="161" t="s">
        <v>657</v>
      </c>
      <c r="T313" s="162" t="s">
        <v>33</v>
      </c>
      <c r="U313" s="163" t="s">
        <v>33</v>
      </c>
      <c r="V313" s="164" t="s">
        <v>658</v>
      </c>
      <c r="W313" s="165"/>
      <c r="X313" s="239" t="s">
        <v>537</v>
      </c>
      <c r="Y313" s="120"/>
      <c r="Z313" s="37"/>
      <c r="AA313" s="50">
        <v>47</v>
      </c>
      <c r="AB313" s="174">
        <v>53</v>
      </c>
      <c r="AC313" s="151" t="s">
        <v>713</v>
      </c>
    </row>
    <row r="314" spans="1:29" ht="12.75">
      <c r="A314" s="46" t="s">
        <v>716</v>
      </c>
      <c r="B314" s="510">
        <v>20870</v>
      </c>
      <c r="C314" s="807">
        <v>0.62</v>
      </c>
      <c r="D314" s="500">
        <v>0.83</v>
      </c>
      <c r="E314" s="113">
        <v>35</v>
      </c>
      <c r="F314" s="474">
        <v>700</v>
      </c>
      <c r="G314" s="76">
        <v>30</v>
      </c>
      <c r="H314" s="515">
        <v>900</v>
      </c>
      <c r="I314" s="672">
        <v>772</v>
      </c>
      <c r="J314" s="395">
        <v>0.91</v>
      </c>
      <c r="K314" s="703">
        <v>51</v>
      </c>
      <c r="L314" s="620">
        <v>2.48</v>
      </c>
      <c r="M314" s="32">
        <f t="shared" si="16"/>
        <v>914.53</v>
      </c>
      <c r="N314" s="32">
        <f t="shared" si="17"/>
        <v>935.40000000000009</v>
      </c>
      <c r="O314" s="159" t="s">
        <v>405</v>
      </c>
      <c r="P314" s="240" t="s">
        <v>534</v>
      </c>
      <c r="Q314" s="120"/>
      <c r="R314" s="160" t="s">
        <v>52</v>
      </c>
      <c r="S314" s="161" t="s">
        <v>657</v>
      </c>
      <c r="T314" s="162" t="s">
        <v>33</v>
      </c>
      <c r="U314" s="163" t="s">
        <v>33</v>
      </c>
      <c r="V314" s="164" t="s">
        <v>658</v>
      </c>
      <c r="W314" s="165"/>
      <c r="X314" s="239" t="s">
        <v>537</v>
      </c>
      <c r="Y314" s="120"/>
      <c r="Z314" s="37"/>
      <c r="AA314" s="50">
        <v>47</v>
      </c>
      <c r="AB314" s="174">
        <v>53</v>
      </c>
      <c r="AC314" s="151" t="s">
        <v>717</v>
      </c>
    </row>
    <row r="315" spans="1:29" ht="12.75">
      <c r="A315" s="27" t="s">
        <v>380</v>
      </c>
      <c r="B315" s="28">
        <v>18180</v>
      </c>
      <c r="C315" s="29">
        <v>0.61</v>
      </c>
      <c r="D315" s="29">
        <v>0.82</v>
      </c>
      <c r="E315" s="30">
        <v>21</v>
      </c>
      <c r="F315" s="30">
        <v>900</v>
      </c>
      <c r="G315" s="30">
        <v>71</v>
      </c>
      <c r="H315" s="30">
        <v>500</v>
      </c>
      <c r="I315" s="30">
        <v>630</v>
      </c>
      <c r="J315" s="29">
        <v>0.94</v>
      </c>
      <c r="K315" s="30">
        <v>68</v>
      </c>
      <c r="L315" s="31">
        <v>3.65</v>
      </c>
      <c r="M315" s="32">
        <f t="shared" si="16"/>
        <v>1005.3199999999999</v>
      </c>
      <c r="N315" s="32">
        <f t="shared" si="17"/>
        <v>1023.5</v>
      </c>
      <c r="O315" s="33" t="s">
        <v>340</v>
      </c>
      <c r="P315" s="465" t="s">
        <v>92</v>
      </c>
      <c r="Q315" s="34"/>
      <c r="R315" s="36" t="s">
        <v>33</v>
      </c>
      <c r="S315" s="36" t="s">
        <v>35</v>
      </c>
      <c r="T315" s="36"/>
      <c r="U315" s="41"/>
      <c r="V315" s="42"/>
      <c r="W315" s="42"/>
      <c r="X315" s="41" t="s">
        <v>93</v>
      </c>
      <c r="Y315" s="41"/>
      <c r="Z315" s="37"/>
      <c r="AA315" s="38">
        <v>24</v>
      </c>
      <c r="AB315" s="38">
        <v>30</v>
      </c>
      <c r="AC315" s="39" t="s">
        <v>381</v>
      </c>
    </row>
    <row r="316" spans="1:29" ht="12.75">
      <c r="A316" s="46" t="s">
        <v>710</v>
      </c>
      <c r="B316" s="513">
        <v>17860</v>
      </c>
      <c r="C316" s="153">
        <v>0.61</v>
      </c>
      <c r="D316" s="500">
        <v>0.83</v>
      </c>
      <c r="E316" s="97">
        <v>28</v>
      </c>
      <c r="F316" s="788">
        <v>690</v>
      </c>
      <c r="G316" s="76">
        <v>30</v>
      </c>
      <c r="H316" s="515">
        <v>900</v>
      </c>
      <c r="I316" s="808">
        <v>760</v>
      </c>
      <c r="J316" s="395">
        <v>0.91</v>
      </c>
      <c r="K316" s="703">
        <v>51</v>
      </c>
      <c r="L316" s="620">
        <v>2.48</v>
      </c>
      <c r="M316" s="32">
        <f t="shared" si="16"/>
        <v>907.34</v>
      </c>
      <c r="N316" s="32">
        <f t="shared" si="17"/>
        <v>925.2</v>
      </c>
      <c r="O316" s="159" t="s">
        <v>405</v>
      </c>
      <c r="P316" s="240" t="s">
        <v>534</v>
      </c>
      <c r="Q316" s="120"/>
      <c r="R316" s="160" t="s">
        <v>52</v>
      </c>
      <c r="S316" s="161" t="s">
        <v>657</v>
      </c>
      <c r="T316" s="162" t="s">
        <v>33</v>
      </c>
      <c r="U316" s="163" t="s">
        <v>33</v>
      </c>
      <c r="V316" s="164" t="s">
        <v>658</v>
      </c>
      <c r="W316" s="165"/>
      <c r="X316" s="239" t="s">
        <v>537</v>
      </c>
      <c r="Y316" s="120"/>
      <c r="Z316" s="37"/>
      <c r="AA316" s="50">
        <v>47</v>
      </c>
      <c r="AB316" s="174">
        <v>53</v>
      </c>
      <c r="AC316" s="151" t="s">
        <v>711</v>
      </c>
    </row>
    <row r="317" spans="1:29" ht="12.75">
      <c r="A317" s="46" t="s">
        <v>177</v>
      </c>
      <c r="B317" s="809">
        <v>6890</v>
      </c>
      <c r="C317" s="810">
        <v>0.6</v>
      </c>
      <c r="D317" s="96">
        <v>0.85</v>
      </c>
      <c r="E317" s="97">
        <v>17</v>
      </c>
      <c r="F317" s="106">
        <v>340</v>
      </c>
      <c r="G317" s="386">
        <v>8</v>
      </c>
      <c r="H317" s="77">
        <v>300</v>
      </c>
      <c r="I317" s="78">
        <v>381</v>
      </c>
      <c r="J317" s="83">
        <v>0.86</v>
      </c>
      <c r="K317" s="591">
        <v>42</v>
      </c>
      <c r="L317" s="806">
        <v>0.73</v>
      </c>
      <c r="M317" s="32">
        <f t="shared" si="16"/>
        <v>615.91000000000008</v>
      </c>
      <c r="N317" s="32">
        <f t="shared" si="17"/>
        <v>622.79999999999995</v>
      </c>
      <c r="O317" s="236" t="s">
        <v>31</v>
      </c>
      <c r="P317" s="249" t="s">
        <v>43</v>
      </c>
      <c r="Q317" s="380" t="s">
        <v>44</v>
      </c>
      <c r="R317" s="160" t="s">
        <v>45</v>
      </c>
      <c r="S317" s="161" t="s">
        <v>33</v>
      </c>
      <c r="T317" s="162" t="s">
        <v>46</v>
      </c>
      <c r="U317" s="163" t="s">
        <v>47</v>
      </c>
      <c r="V317" s="165"/>
      <c r="W317" s="165"/>
      <c r="X317" s="239" t="s">
        <v>48</v>
      </c>
      <c r="Y317" s="303" t="s">
        <v>49</v>
      </c>
      <c r="Z317" s="37"/>
      <c r="AA317" s="174">
        <v>38</v>
      </c>
      <c r="AB317" s="174">
        <v>40</v>
      </c>
      <c r="AC317" s="151" t="s">
        <v>178</v>
      </c>
    </row>
    <row r="318" spans="1:29" ht="12.75">
      <c r="A318" s="46" t="s">
        <v>167</v>
      </c>
      <c r="B318" s="811">
        <v>6580</v>
      </c>
      <c r="C318" s="810">
        <v>0.6</v>
      </c>
      <c r="D318" s="770">
        <v>0.83</v>
      </c>
      <c r="E318" s="97">
        <v>17</v>
      </c>
      <c r="F318" s="245">
        <v>305</v>
      </c>
      <c r="G318" s="386">
        <v>8</v>
      </c>
      <c r="H318" s="77">
        <v>300</v>
      </c>
      <c r="I318" s="78">
        <v>381</v>
      </c>
      <c r="J318" s="697">
        <v>0.83</v>
      </c>
      <c r="K318" s="71">
        <v>33</v>
      </c>
      <c r="L318" s="291">
        <v>1.1499999999999999</v>
      </c>
      <c r="M318" s="32">
        <f t="shared" si="16"/>
        <v>555.52</v>
      </c>
      <c r="N318" s="32">
        <f t="shared" si="17"/>
        <v>562.1</v>
      </c>
      <c r="O318" s="236" t="s">
        <v>31</v>
      </c>
      <c r="P318" s="240" t="s">
        <v>43</v>
      </c>
      <c r="Q318" s="120"/>
      <c r="R318" s="160" t="s">
        <v>52</v>
      </c>
      <c r="S318" s="161" t="s">
        <v>33</v>
      </c>
      <c r="T318" s="162" t="s">
        <v>46</v>
      </c>
      <c r="U318" s="165"/>
      <c r="V318" s="165"/>
      <c r="W318" s="165"/>
      <c r="X318" s="239" t="s">
        <v>48</v>
      </c>
      <c r="Y318" s="120"/>
      <c r="Z318" s="37"/>
      <c r="AA318" s="727">
        <v>30</v>
      </c>
      <c r="AB318" s="728">
        <v>33</v>
      </c>
      <c r="AC318" s="151" t="s">
        <v>168</v>
      </c>
    </row>
    <row r="319" spans="1:29" ht="12.75">
      <c r="A319" s="46" t="s">
        <v>169</v>
      </c>
      <c r="B319" s="811">
        <v>6580</v>
      </c>
      <c r="C319" s="810">
        <v>0.6</v>
      </c>
      <c r="D319" s="770">
        <v>0.83</v>
      </c>
      <c r="E319" s="97">
        <v>17</v>
      </c>
      <c r="F319" s="245">
        <v>305</v>
      </c>
      <c r="G319" s="386">
        <v>8</v>
      </c>
      <c r="H319" s="77">
        <v>300</v>
      </c>
      <c r="I319" s="78">
        <v>381</v>
      </c>
      <c r="J319" s="697">
        <v>0.83</v>
      </c>
      <c r="K319" s="71">
        <v>33</v>
      </c>
      <c r="L319" s="291">
        <v>1.1499999999999999</v>
      </c>
      <c r="M319" s="32">
        <f t="shared" si="16"/>
        <v>555.52</v>
      </c>
      <c r="N319" s="32">
        <f t="shared" si="17"/>
        <v>562.1</v>
      </c>
      <c r="O319" s="236" t="s">
        <v>31</v>
      </c>
      <c r="P319" s="249" t="s">
        <v>43</v>
      </c>
      <c r="Q319" s="120"/>
      <c r="R319" s="160" t="s">
        <v>52</v>
      </c>
      <c r="S319" s="161" t="s">
        <v>33</v>
      </c>
      <c r="T319" s="162" t="s">
        <v>46</v>
      </c>
      <c r="U319" s="165"/>
      <c r="V319" s="165"/>
      <c r="W319" s="165"/>
      <c r="X319" s="239" t="s">
        <v>48</v>
      </c>
      <c r="Y319" s="120"/>
      <c r="Z319" s="37"/>
      <c r="AA319" s="727">
        <v>30</v>
      </c>
      <c r="AB319" s="728">
        <v>33</v>
      </c>
      <c r="AC319" s="151" t="s">
        <v>170</v>
      </c>
    </row>
    <row r="320" spans="1:29" ht="12.75">
      <c r="A320" s="27" t="s">
        <v>397</v>
      </c>
      <c r="B320" s="28">
        <v>40590</v>
      </c>
      <c r="C320" s="29">
        <v>0.6</v>
      </c>
      <c r="D320" s="29">
        <v>0.84</v>
      </c>
      <c r="E320" s="30">
        <v>21</v>
      </c>
      <c r="F320" s="30">
        <v>900</v>
      </c>
      <c r="G320" s="30">
        <v>50</v>
      </c>
      <c r="H320" s="30">
        <v>300</v>
      </c>
      <c r="I320" s="30">
        <v>434</v>
      </c>
      <c r="J320" s="29">
        <v>0.89</v>
      </c>
      <c r="K320" s="30">
        <v>73</v>
      </c>
      <c r="L320" s="31">
        <v>6.1</v>
      </c>
      <c r="M320" s="32">
        <f t="shared" si="16"/>
        <v>887.81</v>
      </c>
      <c r="N320" s="32">
        <f t="shared" si="17"/>
        <v>928.4</v>
      </c>
      <c r="O320" s="33" t="s">
        <v>340</v>
      </c>
      <c r="P320" s="367" t="s">
        <v>75</v>
      </c>
      <c r="Q320" s="35"/>
      <c r="R320" s="36" t="s">
        <v>76</v>
      </c>
      <c r="S320" s="36" t="s">
        <v>65</v>
      </c>
      <c r="T320" s="36"/>
      <c r="U320" s="36"/>
      <c r="V320" s="37"/>
      <c r="W320" s="37"/>
      <c r="X320" s="41" t="s">
        <v>77</v>
      </c>
      <c r="Y320" s="36"/>
      <c r="Z320" s="37"/>
      <c r="AA320" s="38">
        <v>19</v>
      </c>
      <c r="AB320" s="368">
        <v>69</v>
      </c>
      <c r="AC320" s="39" t="s">
        <v>398</v>
      </c>
    </row>
    <row r="321" spans="1:29" ht="12.75">
      <c r="A321" s="27" t="s">
        <v>373</v>
      </c>
      <c r="B321" s="28">
        <v>16880</v>
      </c>
      <c r="C321" s="29">
        <v>0.6</v>
      </c>
      <c r="D321" s="29">
        <v>0.84</v>
      </c>
      <c r="E321" s="30">
        <v>18</v>
      </c>
      <c r="F321" s="30">
        <v>850</v>
      </c>
      <c r="G321" s="30">
        <v>30</v>
      </c>
      <c r="H321" s="30">
        <v>300</v>
      </c>
      <c r="I321" s="30">
        <v>434</v>
      </c>
      <c r="J321" s="29">
        <v>0.89</v>
      </c>
      <c r="K321" s="30">
        <v>96</v>
      </c>
      <c r="L321" s="31">
        <v>1.6</v>
      </c>
      <c r="M321" s="32">
        <f t="shared" si="16"/>
        <v>874.52</v>
      </c>
      <c r="N321" s="32">
        <f t="shared" si="17"/>
        <v>891.4</v>
      </c>
      <c r="O321" s="33" t="s">
        <v>340</v>
      </c>
      <c r="P321" s="465" t="s">
        <v>43</v>
      </c>
      <c r="Q321" s="34" t="s">
        <v>44</v>
      </c>
      <c r="R321" s="44" t="s">
        <v>45</v>
      </c>
      <c r="S321" s="44" t="s">
        <v>33</v>
      </c>
      <c r="T321" s="41" t="s">
        <v>46</v>
      </c>
      <c r="U321" s="41" t="s">
        <v>47</v>
      </c>
      <c r="V321" s="42"/>
      <c r="W321" s="42"/>
      <c r="X321" s="41" t="s">
        <v>48</v>
      </c>
      <c r="Y321" s="41" t="s">
        <v>49</v>
      </c>
      <c r="Z321" s="37"/>
      <c r="AA321" s="38">
        <v>38</v>
      </c>
      <c r="AB321" s="38">
        <v>40</v>
      </c>
      <c r="AC321" s="39" t="s">
        <v>374</v>
      </c>
    </row>
    <row r="322" spans="1:29" ht="12.75">
      <c r="A322" s="46" t="s">
        <v>300</v>
      </c>
      <c r="B322" s="374">
        <v>33850</v>
      </c>
      <c r="C322" s="812">
        <v>0.59</v>
      </c>
      <c r="D322" s="64">
        <v>0.63</v>
      </c>
      <c r="E322" s="758">
        <v>180</v>
      </c>
      <c r="F322" s="106">
        <v>155</v>
      </c>
      <c r="G322" s="535">
        <v>12</v>
      </c>
      <c r="H322" s="317">
        <v>250</v>
      </c>
      <c r="I322" s="336">
        <v>320</v>
      </c>
      <c r="J322" s="790">
        <v>0.8</v>
      </c>
      <c r="K322" s="156">
        <v>26</v>
      </c>
      <c r="L322" s="459">
        <v>4.3</v>
      </c>
      <c r="M322" s="32">
        <f t="shared" si="16"/>
        <v>837.65</v>
      </c>
      <c r="N322" s="32">
        <f t="shared" si="17"/>
        <v>871.5</v>
      </c>
      <c r="O322" s="236" t="s">
        <v>267</v>
      </c>
      <c r="P322" s="240" t="s">
        <v>235</v>
      </c>
      <c r="Q322" s="120"/>
      <c r="R322" s="160" t="s">
        <v>33</v>
      </c>
      <c r="S322" s="161" t="s">
        <v>113</v>
      </c>
      <c r="T322" s="162" t="s">
        <v>33</v>
      </c>
      <c r="U322" s="163" t="s">
        <v>112</v>
      </c>
      <c r="V322" s="165"/>
      <c r="W322" s="165"/>
      <c r="X322" s="239" t="s">
        <v>236</v>
      </c>
      <c r="Y322" s="120"/>
      <c r="Z322" s="37"/>
      <c r="AA322" s="174">
        <v>42</v>
      </c>
      <c r="AB322" s="601">
        <v>132</v>
      </c>
      <c r="AC322" s="151" t="s">
        <v>301</v>
      </c>
    </row>
    <row r="323" spans="1:29" ht="12.75">
      <c r="A323" s="27" t="s">
        <v>266</v>
      </c>
      <c r="B323" s="28">
        <v>18340</v>
      </c>
      <c r="C323" s="29">
        <v>0.59</v>
      </c>
      <c r="D323" s="29">
        <v>0.7</v>
      </c>
      <c r="E323" s="30">
        <v>189</v>
      </c>
      <c r="F323" s="30">
        <v>60</v>
      </c>
      <c r="G323" s="30">
        <v>4</v>
      </c>
      <c r="H323" s="30">
        <v>300</v>
      </c>
      <c r="I323" s="30">
        <v>330</v>
      </c>
      <c r="J323" s="29">
        <v>0.78</v>
      </c>
      <c r="K323" s="30" t="s">
        <v>33</v>
      </c>
      <c r="L323" s="31">
        <v>3.48</v>
      </c>
      <c r="M323" s="32"/>
      <c r="N323" s="32"/>
      <c r="O323" s="33" t="s">
        <v>267</v>
      </c>
      <c r="P323" s="465" t="s">
        <v>235</v>
      </c>
      <c r="Q323" s="35"/>
      <c r="R323" s="44" t="s">
        <v>33</v>
      </c>
      <c r="S323" s="44" t="s">
        <v>113</v>
      </c>
      <c r="T323" s="36" t="s">
        <v>33</v>
      </c>
      <c r="U323" s="36" t="s">
        <v>112</v>
      </c>
      <c r="V323" s="37"/>
      <c r="W323" s="37"/>
      <c r="X323" s="41" t="s">
        <v>236</v>
      </c>
      <c r="Y323" s="36"/>
      <c r="Z323" s="38"/>
      <c r="AA323" s="38">
        <v>42</v>
      </c>
      <c r="AB323" s="38">
        <v>132</v>
      </c>
      <c r="AC323" s="39" t="s">
        <v>268</v>
      </c>
    </row>
    <row r="324" spans="1:29" ht="12.75">
      <c r="A324" s="27" t="s">
        <v>269</v>
      </c>
      <c r="B324" s="28">
        <v>21660</v>
      </c>
      <c r="C324" s="29">
        <v>0.59</v>
      </c>
      <c r="D324" s="29">
        <v>0.74</v>
      </c>
      <c r="E324" s="30">
        <v>189</v>
      </c>
      <c r="F324" s="30">
        <v>80</v>
      </c>
      <c r="G324" s="30">
        <v>7</v>
      </c>
      <c r="H324" s="30">
        <v>320</v>
      </c>
      <c r="I324" s="30">
        <v>350</v>
      </c>
      <c r="J324" s="29">
        <v>0.81</v>
      </c>
      <c r="K324" s="30" t="s">
        <v>33</v>
      </c>
      <c r="L324" s="31">
        <v>4.09</v>
      </c>
      <c r="M324" s="32"/>
      <c r="N324" s="32"/>
      <c r="O324" s="33" t="s">
        <v>267</v>
      </c>
      <c r="P324" s="367" t="s">
        <v>235</v>
      </c>
      <c r="Q324" s="35"/>
      <c r="R324" s="44" t="s">
        <v>33</v>
      </c>
      <c r="S324" s="44" t="s">
        <v>113</v>
      </c>
      <c r="T324" s="36" t="s">
        <v>33</v>
      </c>
      <c r="U324" s="36" t="s">
        <v>112</v>
      </c>
      <c r="V324" s="37"/>
      <c r="W324" s="37"/>
      <c r="X324" s="41" t="s">
        <v>236</v>
      </c>
      <c r="Y324" s="36"/>
      <c r="Z324" s="38"/>
      <c r="AA324" s="38">
        <v>42</v>
      </c>
      <c r="AB324" s="38">
        <v>132</v>
      </c>
      <c r="AC324" s="39" t="s">
        <v>270</v>
      </c>
    </row>
    <row r="325" spans="1:29" ht="12.75">
      <c r="A325" s="46" t="s">
        <v>74</v>
      </c>
      <c r="B325" s="674">
        <v>8560</v>
      </c>
      <c r="C325" s="104">
        <v>0.59</v>
      </c>
      <c r="D325" s="770">
        <v>0.83</v>
      </c>
      <c r="E325" s="532">
        <v>25</v>
      </c>
      <c r="F325" s="720">
        <v>230</v>
      </c>
      <c r="G325" s="582">
        <v>7</v>
      </c>
      <c r="H325" s="77">
        <v>300</v>
      </c>
      <c r="I325" s="693">
        <v>355</v>
      </c>
      <c r="J325" s="722">
        <v>0.82</v>
      </c>
      <c r="K325" s="79">
        <v>31</v>
      </c>
      <c r="L325" s="310">
        <v>1.08</v>
      </c>
      <c r="M325" s="32">
        <f t="shared" ref="M325:M342" si="18">(-B325*0.001)+(K325*2)+(-L325*10)+(C325*100)+(D325*100)+(E325)+(F325*0.1)+(G325*5)+(H325*0.1)+(I325*0.1)+(J325*100)+(AA325*2)+(AB325*2)</f>
        <v>591.14</v>
      </c>
      <c r="N325" s="32">
        <f t="shared" ref="N325:N342" si="19">(K325*2)+(-L325*10)+(C325*100)+(D325*100)+(E325)+(F325*0.1)+(G325*5)+(H325*0.1)+(I325*0.1)+(J325*100)+(AA325*2)+(AB325*2)</f>
        <v>599.70000000000005</v>
      </c>
      <c r="O325" s="236" t="s">
        <v>31</v>
      </c>
      <c r="P325" s="249" t="s">
        <v>75</v>
      </c>
      <c r="Q325" s="120"/>
      <c r="R325" s="160" t="s">
        <v>76</v>
      </c>
      <c r="S325" s="161" t="s">
        <v>65</v>
      </c>
      <c r="T325" s="165"/>
      <c r="U325" s="165"/>
      <c r="V325" s="165"/>
      <c r="W325" s="165"/>
      <c r="X325" s="41" t="s">
        <v>77</v>
      </c>
      <c r="Y325" s="120"/>
      <c r="Z325" s="37"/>
      <c r="AA325" s="583">
        <v>19</v>
      </c>
      <c r="AB325" s="368">
        <v>69</v>
      </c>
      <c r="AC325" s="151" t="s">
        <v>78</v>
      </c>
    </row>
    <row r="326" spans="1:29" ht="12.75">
      <c r="A326" s="46" t="s">
        <v>127</v>
      </c>
      <c r="B326" s="241">
        <v>7860</v>
      </c>
      <c r="C326" s="104">
        <v>0.59</v>
      </c>
      <c r="D326" s="105">
        <v>0.9</v>
      </c>
      <c r="E326" s="97">
        <v>17</v>
      </c>
      <c r="F326" s="474">
        <v>350</v>
      </c>
      <c r="G326" s="76">
        <v>13</v>
      </c>
      <c r="H326" s="77">
        <v>300</v>
      </c>
      <c r="I326" s="78">
        <v>381</v>
      </c>
      <c r="J326" s="738">
        <v>0.87</v>
      </c>
      <c r="K326" s="109">
        <v>44</v>
      </c>
      <c r="L326" s="337">
        <v>0.68</v>
      </c>
      <c r="M326" s="32">
        <f t="shared" si="18"/>
        <v>650.44000000000005</v>
      </c>
      <c r="N326" s="32">
        <f t="shared" si="19"/>
        <v>658.3</v>
      </c>
      <c r="O326" s="236" t="s">
        <v>31</v>
      </c>
      <c r="P326" s="240" t="s">
        <v>43</v>
      </c>
      <c r="Q326" s="380" t="s">
        <v>44</v>
      </c>
      <c r="R326" s="160" t="s">
        <v>45</v>
      </c>
      <c r="S326" s="161" t="s">
        <v>33</v>
      </c>
      <c r="T326" s="162" t="s">
        <v>46</v>
      </c>
      <c r="U326" s="163" t="s">
        <v>47</v>
      </c>
      <c r="V326" s="165"/>
      <c r="W326" s="165"/>
      <c r="X326" s="239" t="s">
        <v>48</v>
      </c>
      <c r="Y326" s="303" t="s">
        <v>49</v>
      </c>
      <c r="Z326" s="37"/>
      <c r="AA326" s="174">
        <v>38</v>
      </c>
      <c r="AB326" s="174">
        <v>40</v>
      </c>
      <c r="AC326" s="151" t="s">
        <v>128</v>
      </c>
    </row>
    <row r="327" spans="1:29" ht="12.75">
      <c r="A327" s="46" t="s">
        <v>99</v>
      </c>
      <c r="B327" s="302">
        <v>19680</v>
      </c>
      <c r="C327" s="104">
        <v>0.59</v>
      </c>
      <c r="D327" s="229">
        <v>0.66</v>
      </c>
      <c r="E327" s="50">
        <v>96</v>
      </c>
      <c r="F327" s="51">
        <v>135</v>
      </c>
      <c r="G327" s="633">
        <v>9</v>
      </c>
      <c r="H327" s="404">
        <v>500</v>
      </c>
      <c r="I327" s="54">
        <v>462</v>
      </c>
      <c r="J327" s="389">
        <v>0.78</v>
      </c>
      <c r="K327" s="156">
        <v>27</v>
      </c>
      <c r="L327" s="813">
        <v>1.9</v>
      </c>
      <c r="M327" s="32">
        <f t="shared" si="18"/>
        <v>705.02</v>
      </c>
      <c r="N327" s="32">
        <f t="shared" si="19"/>
        <v>724.7</v>
      </c>
      <c r="O327" s="236" t="s">
        <v>31</v>
      </c>
      <c r="P327" s="249" t="s">
        <v>88</v>
      </c>
      <c r="Q327" s="120"/>
      <c r="R327" s="160" t="s">
        <v>52</v>
      </c>
      <c r="S327" s="165"/>
      <c r="T327" s="165"/>
      <c r="U327" s="165"/>
      <c r="V327" s="165"/>
      <c r="W327" s="165"/>
      <c r="X327" s="239" t="s">
        <v>89</v>
      </c>
      <c r="Y327" s="120"/>
      <c r="Z327" s="37"/>
      <c r="AA327" s="50">
        <v>15</v>
      </c>
      <c r="AB327" s="166">
        <v>103</v>
      </c>
      <c r="AC327" s="151" t="s">
        <v>100</v>
      </c>
    </row>
    <row r="328" spans="1:29" ht="12.75">
      <c r="A328" s="46" t="s">
        <v>1047</v>
      </c>
      <c r="B328" s="302">
        <v>19680</v>
      </c>
      <c r="C328" s="104">
        <v>0.59</v>
      </c>
      <c r="D328" s="229">
        <v>0.66</v>
      </c>
      <c r="E328" s="50">
        <v>96</v>
      </c>
      <c r="F328" s="51">
        <v>135</v>
      </c>
      <c r="G328" s="633">
        <v>9</v>
      </c>
      <c r="H328" s="404">
        <v>500</v>
      </c>
      <c r="I328" s="54">
        <v>462</v>
      </c>
      <c r="J328" s="389">
        <v>0.78</v>
      </c>
      <c r="K328" s="156">
        <v>27</v>
      </c>
      <c r="L328" s="813">
        <v>1.9</v>
      </c>
      <c r="M328" s="32">
        <f t="shared" si="18"/>
        <v>705.02</v>
      </c>
      <c r="N328" s="32">
        <f t="shared" si="19"/>
        <v>724.7</v>
      </c>
      <c r="O328" s="236" t="s">
        <v>31</v>
      </c>
      <c r="P328" s="240" t="s">
        <v>88</v>
      </c>
      <c r="Q328" s="120"/>
      <c r="R328" s="160" t="s">
        <v>52</v>
      </c>
      <c r="S328" s="165"/>
      <c r="T328" s="165"/>
      <c r="U328" s="165"/>
      <c r="V328" s="165"/>
      <c r="W328" s="165"/>
      <c r="X328" s="239" t="s">
        <v>89</v>
      </c>
      <c r="Y328" s="120"/>
      <c r="Z328" s="37"/>
      <c r="AA328" s="50">
        <v>15</v>
      </c>
      <c r="AB328" s="166">
        <v>103</v>
      </c>
      <c r="AC328" s="151" t="s">
        <v>107</v>
      </c>
    </row>
    <row r="329" spans="1:29" ht="12.75">
      <c r="A329" s="46" t="s">
        <v>1048</v>
      </c>
      <c r="B329" s="302">
        <v>19680</v>
      </c>
      <c r="C329" s="104">
        <v>0.59</v>
      </c>
      <c r="D329" s="229">
        <v>0.66</v>
      </c>
      <c r="E329" s="50">
        <v>96</v>
      </c>
      <c r="F329" s="51">
        <v>135</v>
      </c>
      <c r="G329" s="633">
        <v>9</v>
      </c>
      <c r="H329" s="404">
        <v>500</v>
      </c>
      <c r="I329" s="54">
        <v>462</v>
      </c>
      <c r="J329" s="389">
        <v>0.78</v>
      </c>
      <c r="K329" s="156">
        <v>27</v>
      </c>
      <c r="L329" s="813">
        <v>1.9</v>
      </c>
      <c r="M329" s="32">
        <f t="shared" si="18"/>
        <v>705.02</v>
      </c>
      <c r="N329" s="32">
        <f t="shared" si="19"/>
        <v>724.7</v>
      </c>
      <c r="O329" s="236" t="s">
        <v>31</v>
      </c>
      <c r="P329" s="249" t="s">
        <v>88</v>
      </c>
      <c r="Q329" s="120"/>
      <c r="R329" s="160" t="s">
        <v>52</v>
      </c>
      <c r="S329" s="165"/>
      <c r="T329" s="165"/>
      <c r="U329" s="165"/>
      <c r="V329" s="165"/>
      <c r="W329" s="165"/>
      <c r="X329" s="239" t="s">
        <v>89</v>
      </c>
      <c r="Y329" s="120"/>
      <c r="Z329" s="37"/>
      <c r="AA329" s="50">
        <v>15</v>
      </c>
      <c r="AB329" s="166">
        <v>103</v>
      </c>
      <c r="AC329" s="151" t="s">
        <v>108</v>
      </c>
    </row>
    <row r="330" spans="1:29" ht="12.75">
      <c r="A330" s="27" t="s">
        <v>351</v>
      </c>
      <c r="B330" s="28">
        <v>17980</v>
      </c>
      <c r="C330" s="29">
        <v>0.59</v>
      </c>
      <c r="D330" s="29">
        <v>0.84</v>
      </c>
      <c r="E330" s="30">
        <v>21</v>
      </c>
      <c r="F330" s="30">
        <v>913</v>
      </c>
      <c r="G330" s="30">
        <v>20</v>
      </c>
      <c r="H330" s="30">
        <v>400</v>
      </c>
      <c r="I330" s="30">
        <v>486</v>
      </c>
      <c r="J330" s="29">
        <v>0.9</v>
      </c>
      <c r="K330" s="30">
        <v>89</v>
      </c>
      <c r="L330" s="31">
        <v>1.56</v>
      </c>
      <c r="M330" s="32">
        <f t="shared" si="18"/>
        <v>834.32</v>
      </c>
      <c r="N330" s="32">
        <f t="shared" si="19"/>
        <v>852.30000000000007</v>
      </c>
      <c r="O330" s="33" t="s">
        <v>340</v>
      </c>
      <c r="P330" s="367" t="s">
        <v>44</v>
      </c>
      <c r="Q330" s="35"/>
      <c r="R330" s="44" t="s">
        <v>62</v>
      </c>
      <c r="S330" s="44" t="s">
        <v>33</v>
      </c>
      <c r="T330" s="36" t="s">
        <v>33</v>
      </c>
      <c r="U330" s="36" t="s">
        <v>47</v>
      </c>
      <c r="V330" s="37"/>
      <c r="W330" s="37"/>
      <c r="X330" s="41" t="s">
        <v>49</v>
      </c>
      <c r="Y330" s="36"/>
      <c r="Z330" s="37"/>
      <c r="AA330" s="38">
        <v>38</v>
      </c>
      <c r="AB330" s="38">
        <v>40</v>
      </c>
      <c r="AC330" s="39" t="s">
        <v>352</v>
      </c>
    </row>
    <row r="331" spans="1:29" ht="12.75">
      <c r="A331" s="46" t="s">
        <v>209</v>
      </c>
      <c r="B331" s="384">
        <v>9860</v>
      </c>
      <c r="C331" s="104">
        <v>0.59</v>
      </c>
      <c r="D331" s="756">
        <v>0.79</v>
      </c>
      <c r="E331" s="708">
        <v>20</v>
      </c>
      <c r="F331" s="253">
        <v>210</v>
      </c>
      <c r="G331" s="386">
        <v>8</v>
      </c>
      <c r="H331" s="387">
        <v>400</v>
      </c>
      <c r="I331" s="388">
        <v>552</v>
      </c>
      <c r="J331" s="722">
        <v>0.82</v>
      </c>
      <c r="K331" s="71">
        <v>33</v>
      </c>
      <c r="L331" s="603">
        <v>0.85</v>
      </c>
      <c r="M331" s="32">
        <f t="shared" si="18"/>
        <v>551.83999999999992</v>
      </c>
      <c r="N331" s="32">
        <f t="shared" si="19"/>
        <v>561.70000000000005</v>
      </c>
      <c r="O331" s="236" t="s">
        <v>31</v>
      </c>
      <c r="P331" s="249" t="s">
        <v>92</v>
      </c>
      <c r="Q331" s="120"/>
      <c r="R331" s="160" t="s">
        <v>33</v>
      </c>
      <c r="S331" s="161" t="s">
        <v>35</v>
      </c>
      <c r="T331" s="165"/>
      <c r="U331" s="165"/>
      <c r="V331" s="165"/>
      <c r="W331" s="165"/>
      <c r="X331" s="239" t="s">
        <v>93</v>
      </c>
      <c r="Y331" s="120"/>
      <c r="Z331" s="37"/>
      <c r="AA331" s="390">
        <v>24</v>
      </c>
      <c r="AB331" s="391">
        <v>30</v>
      </c>
      <c r="AC331" s="151" t="s">
        <v>210</v>
      </c>
    </row>
    <row r="332" spans="1:29" ht="12.75">
      <c r="A332" s="46" t="s">
        <v>302</v>
      </c>
      <c r="B332" s="444">
        <v>30650</v>
      </c>
      <c r="C332" s="814">
        <v>0.57999999999999996</v>
      </c>
      <c r="D332" s="64">
        <v>0.63</v>
      </c>
      <c r="E332" s="758">
        <v>180</v>
      </c>
      <c r="F332" s="771">
        <v>168</v>
      </c>
      <c r="G332" s="535">
        <v>12</v>
      </c>
      <c r="H332" s="317">
        <v>250</v>
      </c>
      <c r="I332" s="336">
        <v>320</v>
      </c>
      <c r="J332" s="762">
        <v>0.79</v>
      </c>
      <c r="K332" s="156">
        <v>26</v>
      </c>
      <c r="L332" s="459">
        <v>4.3</v>
      </c>
      <c r="M332" s="32">
        <f t="shared" si="18"/>
        <v>840.15000000000009</v>
      </c>
      <c r="N332" s="32">
        <f t="shared" si="19"/>
        <v>870.8</v>
      </c>
      <c r="O332" s="236" t="s">
        <v>267</v>
      </c>
      <c r="P332" s="240" t="s">
        <v>235</v>
      </c>
      <c r="Q332" s="120"/>
      <c r="R332" s="160" t="s">
        <v>33</v>
      </c>
      <c r="S332" s="161" t="s">
        <v>113</v>
      </c>
      <c r="T332" s="162" t="s">
        <v>33</v>
      </c>
      <c r="U332" s="163" t="s">
        <v>112</v>
      </c>
      <c r="V332" s="165"/>
      <c r="W332" s="165"/>
      <c r="X332" s="239" t="s">
        <v>236</v>
      </c>
      <c r="Y332" s="120"/>
      <c r="Z332" s="37"/>
      <c r="AA332" s="174">
        <v>42</v>
      </c>
      <c r="AB332" s="601">
        <v>132</v>
      </c>
      <c r="AC332" s="151" t="s">
        <v>303</v>
      </c>
    </row>
    <row r="333" spans="1:29" ht="12.75">
      <c r="A333" s="46" t="s">
        <v>175</v>
      </c>
      <c r="B333" s="449">
        <v>4890</v>
      </c>
      <c r="C333" s="815">
        <v>0.57999999999999996</v>
      </c>
      <c r="D333" s="96">
        <v>0.85</v>
      </c>
      <c r="E333" s="97">
        <v>17</v>
      </c>
      <c r="F333" s="816">
        <v>315</v>
      </c>
      <c r="G333" s="386">
        <v>8</v>
      </c>
      <c r="H333" s="77">
        <v>300</v>
      </c>
      <c r="I333" s="78">
        <v>381</v>
      </c>
      <c r="J333" s="70">
        <v>0.84</v>
      </c>
      <c r="K333" s="591">
        <v>42</v>
      </c>
      <c r="L333" s="806">
        <v>0.73</v>
      </c>
      <c r="M333" s="32">
        <f t="shared" si="18"/>
        <v>611.41000000000008</v>
      </c>
      <c r="N333" s="32">
        <f t="shared" si="19"/>
        <v>616.29999999999995</v>
      </c>
      <c r="O333" s="236" t="s">
        <v>31</v>
      </c>
      <c r="P333" s="249" t="s">
        <v>43</v>
      </c>
      <c r="Q333" s="380" t="s">
        <v>44</v>
      </c>
      <c r="R333" s="160" t="s">
        <v>45</v>
      </c>
      <c r="S333" s="161" t="s">
        <v>33</v>
      </c>
      <c r="T333" s="162" t="s">
        <v>46</v>
      </c>
      <c r="U333" s="163" t="s">
        <v>47</v>
      </c>
      <c r="V333" s="165"/>
      <c r="W333" s="165"/>
      <c r="X333" s="239" t="s">
        <v>48</v>
      </c>
      <c r="Y333" s="303" t="s">
        <v>49</v>
      </c>
      <c r="Z333" s="37"/>
      <c r="AA333" s="174">
        <v>38</v>
      </c>
      <c r="AB333" s="174">
        <v>40</v>
      </c>
      <c r="AC333" s="151" t="s">
        <v>176</v>
      </c>
    </row>
    <row r="334" spans="1:29" ht="12.75">
      <c r="A334" s="46" t="s">
        <v>304</v>
      </c>
      <c r="B334" s="547">
        <v>32680</v>
      </c>
      <c r="C334" s="153">
        <v>0.56999999999999995</v>
      </c>
      <c r="D334" s="64">
        <v>0.63</v>
      </c>
      <c r="E334" s="758">
        <v>180</v>
      </c>
      <c r="F334" s="817">
        <v>191</v>
      </c>
      <c r="G334" s="535">
        <v>12</v>
      </c>
      <c r="H334" s="317">
        <v>250</v>
      </c>
      <c r="I334" s="336">
        <v>320</v>
      </c>
      <c r="J334" s="762">
        <v>0.79</v>
      </c>
      <c r="K334" s="156">
        <v>26</v>
      </c>
      <c r="L334" s="133">
        <v>4.2</v>
      </c>
      <c r="M334" s="32">
        <f t="shared" si="18"/>
        <v>840.42000000000007</v>
      </c>
      <c r="N334" s="32">
        <f t="shared" si="19"/>
        <v>873.1</v>
      </c>
      <c r="O334" s="236" t="s">
        <v>267</v>
      </c>
      <c r="P334" s="240" t="s">
        <v>235</v>
      </c>
      <c r="Q334" s="120"/>
      <c r="R334" s="160" t="s">
        <v>33</v>
      </c>
      <c r="S334" s="161" t="s">
        <v>113</v>
      </c>
      <c r="T334" s="162" t="s">
        <v>33</v>
      </c>
      <c r="U334" s="163" t="s">
        <v>112</v>
      </c>
      <c r="V334" s="165"/>
      <c r="W334" s="165"/>
      <c r="X334" s="239" t="s">
        <v>236</v>
      </c>
      <c r="Y334" s="120"/>
      <c r="Z334" s="37"/>
      <c r="AA334" s="174">
        <v>42</v>
      </c>
      <c r="AB334" s="601">
        <v>132</v>
      </c>
      <c r="AC334" s="151" t="s">
        <v>305</v>
      </c>
    </row>
    <row r="335" spans="1:29" ht="12.75">
      <c r="A335" s="46" t="s">
        <v>250</v>
      </c>
      <c r="B335" s="384">
        <v>13880</v>
      </c>
      <c r="C335" s="320">
        <v>0.56999999999999995</v>
      </c>
      <c r="D335" s="229">
        <v>0.55000000000000004</v>
      </c>
      <c r="E335" s="97">
        <v>180</v>
      </c>
      <c r="F335" s="818">
        <v>1100</v>
      </c>
      <c r="G335" s="131">
        <v>2</v>
      </c>
      <c r="H335" s="68">
        <v>300</v>
      </c>
      <c r="I335" s="735">
        <v>330</v>
      </c>
      <c r="J335" s="819">
        <v>0.71</v>
      </c>
      <c r="K335" s="234">
        <v>26</v>
      </c>
      <c r="L335" s="300">
        <v>2.2000000000000002</v>
      </c>
      <c r="M335" s="32">
        <f t="shared" si="18"/>
        <v>910.12</v>
      </c>
      <c r="N335" s="32">
        <f t="shared" si="19"/>
        <v>924</v>
      </c>
      <c r="O335" s="236" t="s">
        <v>234</v>
      </c>
      <c r="P335" s="249" t="s">
        <v>235</v>
      </c>
      <c r="Q335" s="120"/>
      <c r="R335" s="160" t="s">
        <v>33</v>
      </c>
      <c r="S335" s="161" t="s">
        <v>113</v>
      </c>
      <c r="T335" s="162" t="s">
        <v>33</v>
      </c>
      <c r="U335" s="163" t="s">
        <v>112</v>
      </c>
      <c r="V335" s="165"/>
      <c r="W335" s="165"/>
      <c r="X335" s="239" t="s">
        <v>236</v>
      </c>
      <c r="Y335" s="120"/>
      <c r="Z335" s="37"/>
      <c r="AA335" s="166">
        <v>42</v>
      </c>
      <c r="AB335" s="166">
        <v>132</v>
      </c>
      <c r="AC335" s="151" t="s">
        <v>251</v>
      </c>
    </row>
    <row r="336" spans="1:29" ht="12.75">
      <c r="A336" s="27" t="s">
        <v>349</v>
      </c>
      <c r="B336" s="28">
        <v>15680</v>
      </c>
      <c r="C336" s="29">
        <v>0.56999999999999995</v>
      </c>
      <c r="D336" s="29">
        <v>0.84</v>
      </c>
      <c r="E336" s="30">
        <v>21</v>
      </c>
      <c r="F336" s="30">
        <v>850</v>
      </c>
      <c r="G336" s="30">
        <v>20</v>
      </c>
      <c r="H336" s="30">
        <v>400</v>
      </c>
      <c r="I336" s="30">
        <v>486</v>
      </c>
      <c r="J336" s="29">
        <v>0.89</v>
      </c>
      <c r="K336" s="30">
        <v>87</v>
      </c>
      <c r="L336" s="31">
        <v>1.44</v>
      </c>
      <c r="M336" s="32">
        <f t="shared" si="18"/>
        <v>824.52</v>
      </c>
      <c r="N336" s="32">
        <f t="shared" si="19"/>
        <v>840.2</v>
      </c>
      <c r="O336" s="33" t="s">
        <v>340</v>
      </c>
      <c r="P336" s="367" t="s">
        <v>44</v>
      </c>
      <c r="Q336" s="35"/>
      <c r="R336" s="36" t="s">
        <v>62</v>
      </c>
      <c r="S336" s="36" t="s">
        <v>33</v>
      </c>
      <c r="T336" s="36" t="s">
        <v>33</v>
      </c>
      <c r="U336" s="36" t="s">
        <v>47</v>
      </c>
      <c r="V336" s="37"/>
      <c r="W336" s="37"/>
      <c r="X336" s="41" t="s">
        <v>49</v>
      </c>
      <c r="Y336" s="36"/>
      <c r="Z336" s="42"/>
      <c r="AA336" s="38">
        <v>38</v>
      </c>
      <c r="AB336" s="38">
        <v>40</v>
      </c>
      <c r="AC336" s="39" t="s">
        <v>350</v>
      </c>
    </row>
    <row r="337" spans="1:29" ht="12.75">
      <c r="A337" s="46" t="s">
        <v>242</v>
      </c>
      <c r="B337" s="820">
        <v>12690</v>
      </c>
      <c r="C337" s="821">
        <v>0.56000000000000005</v>
      </c>
      <c r="D337" s="229">
        <v>0.55000000000000004</v>
      </c>
      <c r="E337" s="97">
        <v>180</v>
      </c>
      <c r="F337" s="818">
        <v>1100</v>
      </c>
      <c r="G337" s="131">
        <v>2</v>
      </c>
      <c r="H337" s="317">
        <v>250</v>
      </c>
      <c r="I337" s="265">
        <v>300</v>
      </c>
      <c r="J337" s="822">
        <v>0.72</v>
      </c>
      <c r="K337" s="234">
        <v>26</v>
      </c>
      <c r="L337" s="806">
        <v>2.1</v>
      </c>
      <c r="M337" s="32">
        <f t="shared" si="18"/>
        <v>904.31</v>
      </c>
      <c r="N337" s="32">
        <f t="shared" si="19"/>
        <v>917</v>
      </c>
      <c r="O337" s="236" t="s">
        <v>234</v>
      </c>
      <c r="P337" s="249" t="s">
        <v>235</v>
      </c>
      <c r="Q337" s="120"/>
      <c r="R337" s="160" t="s">
        <v>33</v>
      </c>
      <c r="S337" s="161" t="s">
        <v>113</v>
      </c>
      <c r="T337" s="162" t="s">
        <v>33</v>
      </c>
      <c r="U337" s="163" t="s">
        <v>112</v>
      </c>
      <c r="V337" s="165"/>
      <c r="W337" s="165"/>
      <c r="X337" s="239" t="s">
        <v>236</v>
      </c>
      <c r="Y337" s="120"/>
      <c r="Z337" s="37"/>
      <c r="AA337" s="166">
        <v>42</v>
      </c>
      <c r="AB337" s="166">
        <v>132</v>
      </c>
      <c r="AC337" s="151" t="s">
        <v>243</v>
      </c>
    </row>
    <row r="338" spans="1:29" ht="12.75">
      <c r="A338" s="46" t="s">
        <v>41</v>
      </c>
      <c r="B338" s="628">
        <v>9380</v>
      </c>
      <c r="C338" s="823">
        <v>0.56000000000000005</v>
      </c>
      <c r="D338" s="64">
        <v>0.82</v>
      </c>
      <c r="E338" s="97">
        <v>17</v>
      </c>
      <c r="F338" s="818">
        <v>650</v>
      </c>
      <c r="G338" s="567">
        <v>20</v>
      </c>
      <c r="H338" s="77">
        <v>300</v>
      </c>
      <c r="I338" s="78">
        <v>381</v>
      </c>
      <c r="J338" s="132">
        <v>0.91</v>
      </c>
      <c r="K338" s="591">
        <v>42</v>
      </c>
      <c r="L338" s="267">
        <v>1.02</v>
      </c>
      <c r="M338" s="32">
        <f t="shared" si="18"/>
        <v>699.52</v>
      </c>
      <c r="N338" s="32">
        <f t="shared" si="19"/>
        <v>708.90000000000009</v>
      </c>
      <c r="O338" s="571" t="s">
        <v>42</v>
      </c>
      <c r="P338" s="240" t="s">
        <v>43</v>
      </c>
      <c r="Q338" s="380" t="s">
        <v>44</v>
      </c>
      <c r="R338" s="160" t="s">
        <v>45</v>
      </c>
      <c r="S338" s="161" t="s">
        <v>33</v>
      </c>
      <c r="T338" s="162" t="s">
        <v>46</v>
      </c>
      <c r="U338" s="163" t="s">
        <v>47</v>
      </c>
      <c r="V338" s="165"/>
      <c r="W338" s="165"/>
      <c r="X338" s="239" t="s">
        <v>48</v>
      </c>
      <c r="Y338" s="303" t="s">
        <v>49</v>
      </c>
      <c r="Z338" s="37"/>
      <c r="AA338" s="174">
        <v>38</v>
      </c>
      <c r="AB338" s="174">
        <v>40</v>
      </c>
      <c r="AC338" s="151" t="s">
        <v>50</v>
      </c>
    </row>
    <row r="339" spans="1:29" ht="12.75">
      <c r="A339" s="46" t="s">
        <v>51</v>
      </c>
      <c r="B339" s="628">
        <v>9380</v>
      </c>
      <c r="C339" s="823">
        <v>0.56000000000000005</v>
      </c>
      <c r="D339" s="64">
        <v>0.82</v>
      </c>
      <c r="E339" s="97">
        <v>17</v>
      </c>
      <c r="F339" s="818">
        <v>650</v>
      </c>
      <c r="G339" s="567">
        <v>20</v>
      </c>
      <c r="H339" s="77">
        <v>300</v>
      </c>
      <c r="I339" s="78">
        <v>381</v>
      </c>
      <c r="J339" s="132">
        <v>0.91</v>
      </c>
      <c r="K339" s="591">
        <v>42</v>
      </c>
      <c r="L339" s="267">
        <v>1.02</v>
      </c>
      <c r="M339" s="32">
        <f t="shared" si="18"/>
        <v>669.52</v>
      </c>
      <c r="N339" s="32">
        <f t="shared" si="19"/>
        <v>678.90000000000009</v>
      </c>
      <c r="O339" s="571" t="s">
        <v>42</v>
      </c>
      <c r="P339" s="249" t="s">
        <v>43</v>
      </c>
      <c r="Q339" s="120"/>
      <c r="R339" s="160" t="s">
        <v>52</v>
      </c>
      <c r="S339" s="161" t="s">
        <v>33</v>
      </c>
      <c r="T339" s="162" t="s">
        <v>46</v>
      </c>
      <c r="U339" s="165"/>
      <c r="V339" s="165"/>
      <c r="W339" s="165"/>
      <c r="X339" s="239" t="s">
        <v>48</v>
      </c>
      <c r="Y339" s="120"/>
      <c r="Z339" s="37"/>
      <c r="AA339" s="727">
        <v>30</v>
      </c>
      <c r="AB339" s="728">
        <v>33</v>
      </c>
      <c r="AC339" s="151" t="s">
        <v>53</v>
      </c>
    </row>
    <row r="340" spans="1:29" ht="12.75">
      <c r="A340" s="46" t="s">
        <v>54</v>
      </c>
      <c r="B340" s="628">
        <v>9380</v>
      </c>
      <c r="C340" s="823">
        <v>0.56000000000000005</v>
      </c>
      <c r="D340" s="64">
        <v>0.82</v>
      </c>
      <c r="E340" s="97">
        <v>17</v>
      </c>
      <c r="F340" s="818">
        <v>650</v>
      </c>
      <c r="G340" s="567">
        <v>20</v>
      </c>
      <c r="H340" s="77">
        <v>300</v>
      </c>
      <c r="I340" s="78">
        <v>381</v>
      </c>
      <c r="J340" s="132">
        <v>0.91</v>
      </c>
      <c r="K340" s="591">
        <v>42</v>
      </c>
      <c r="L340" s="512">
        <v>1</v>
      </c>
      <c r="M340" s="32">
        <f t="shared" si="18"/>
        <v>669.72</v>
      </c>
      <c r="N340" s="32">
        <f t="shared" si="19"/>
        <v>679.1</v>
      </c>
      <c r="O340" s="571" t="s">
        <v>42</v>
      </c>
      <c r="P340" s="240" t="s">
        <v>43</v>
      </c>
      <c r="Q340" s="120"/>
      <c r="R340" s="160" t="s">
        <v>52</v>
      </c>
      <c r="S340" s="161" t="s">
        <v>33</v>
      </c>
      <c r="T340" s="162" t="s">
        <v>46</v>
      </c>
      <c r="U340" s="165"/>
      <c r="V340" s="165"/>
      <c r="W340" s="165"/>
      <c r="X340" s="239" t="s">
        <v>48</v>
      </c>
      <c r="Y340" s="120"/>
      <c r="Z340" s="37"/>
      <c r="AA340" s="727">
        <v>30</v>
      </c>
      <c r="AB340" s="728">
        <v>33</v>
      </c>
      <c r="AC340" s="151" t="s">
        <v>55</v>
      </c>
    </row>
    <row r="341" spans="1:29" ht="12.75">
      <c r="A341" s="27" t="s">
        <v>371</v>
      </c>
      <c r="B341" s="28">
        <v>13960</v>
      </c>
      <c r="C341" s="29">
        <v>0.56000000000000005</v>
      </c>
      <c r="D341" s="29">
        <v>0.84</v>
      </c>
      <c r="E341" s="30">
        <v>18</v>
      </c>
      <c r="F341" s="30">
        <v>865</v>
      </c>
      <c r="G341" s="30">
        <v>20</v>
      </c>
      <c r="H341" s="30">
        <v>400</v>
      </c>
      <c r="I341" s="30">
        <v>420</v>
      </c>
      <c r="J341" s="29">
        <v>0.88</v>
      </c>
      <c r="K341" s="30">
        <v>95</v>
      </c>
      <c r="L341" s="31">
        <v>1.44</v>
      </c>
      <c r="M341" s="32">
        <f t="shared" si="18"/>
        <v>802.14</v>
      </c>
      <c r="N341" s="32">
        <f t="shared" si="19"/>
        <v>816.1</v>
      </c>
      <c r="O341" s="33" t="s">
        <v>340</v>
      </c>
      <c r="P341" s="465" t="s">
        <v>43</v>
      </c>
      <c r="Q341" s="35"/>
      <c r="R341" s="36" t="s">
        <v>52</v>
      </c>
      <c r="S341" s="36" t="s">
        <v>33</v>
      </c>
      <c r="T341" s="36" t="s">
        <v>46</v>
      </c>
      <c r="U341" s="36"/>
      <c r="V341" s="37"/>
      <c r="W341" s="37"/>
      <c r="X341" s="41" t="s">
        <v>48</v>
      </c>
      <c r="Y341" s="36"/>
      <c r="Z341" s="37"/>
      <c r="AA341" s="38">
        <v>30</v>
      </c>
      <c r="AB341" s="38">
        <v>33</v>
      </c>
      <c r="AC341" s="39" t="s">
        <v>372</v>
      </c>
    </row>
    <row r="342" spans="1:29" ht="12.75">
      <c r="A342" s="27" t="s">
        <v>377</v>
      </c>
      <c r="B342" s="28">
        <v>15840</v>
      </c>
      <c r="C342" s="29">
        <v>0.56000000000000005</v>
      </c>
      <c r="D342" s="29">
        <v>0.82</v>
      </c>
      <c r="E342" s="30">
        <v>21</v>
      </c>
      <c r="F342" s="30">
        <v>880</v>
      </c>
      <c r="G342" s="30">
        <v>71</v>
      </c>
      <c r="H342" s="30">
        <v>500</v>
      </c>
      <c r="I342" s="30">
        <v>630</v>
      </c>
      <c r="J342" s="29">
        <v>0.94</v>
      </c>
      <c r="K342" s="30">
        <v>68</v>
      </c>
      <c r="L342" s="31">
        <v>3.64</v>
      </c>
      <c r="M342" s="32">
        <f t="shared" si="18"/>
        <v>1000.76</v>
      </c>
      <c r="N342" s="32">
        <f t="shared" si="19"/>
        <v>1016.6</v>
      </c>
      <c r="O342" s="33" t="s">
        <v>340</v>
      </c>
      <c r="P342" s="367" t="s">
        <v>92</v>
      </c>
      <c r="Q342" s="35"/>
      <c r="R342" s="44" t="s">
        <v>33</v>
      </c>
      <c r="S342" s="44" t="s">
        <v>35</v>
      </c>
      <c r="T342" s="36"/>
      <c r="U342" s="36"/>
      <c r="V342" s="37"/>
      <c r="W342" s="37"/>
      <c r="X342" s="41" t="s">
        <v>93</v>
      </c>
      <c r="Y342" s="36"/>
      <c r="Z342" s="37"/>
      <c r="AA342" s="38">
        <v>24</v>
      </c>
      <c r="AB342" s="38">
        <v>30</v>
      </c>
      <c r="AC342" s="39" t="s">
        <v>379</v>
      </c>
    </row>
    <row r="343" spans="1:29" ht="12.75">
      <c r="A343" s="27" t="s">
        <v>271</v>
      </c>
      <c r="B343" s="28">
        <v>14510</v>
      </c>
      <c r="C343" s="29">
        <v>0.55000000000000004</v>
      </c>
      <c r="D343" s="29">
        <v>0.5</v>
      </c>
      <c r="E343" s="30">
        <v>189</v>
      </c>
      <c r="F343" s="30">
        <v>60</v>
      </c>
      <c r="G343" s="30">
        <v>4</v>
      </c>
      <c r="H343" s="30">
        <v>300</v>
      </c>
      <c r="I343" s="30">
        <v>330</v>
      </c>
      <c r="J343" s="29">
        <v>0.76</v>
      </c>
      <c r="K343" s="30" t="s">
        <v>33</v>
      </c>
      <c r="L343" s="31">
        <v>2.94</v>
      </c>
      <c r="M343" s="32"/>
      <c r="N343" s="32"/>
      <c r="O343" s="33" t="s">
        <v>267</v>
      </c>
      <c r="P343" s="465" t="s">
        <v>235</v>
      </c>
      <c r="Q343" s="35"/>
      <c r="R343" s="44" t="s">
        <v>33</v>
      </c>
      <c r="S343" s="44" t="s">
        <v>113</v>
      </c>
      <c r="T343" s="36" t="s">
        <v>33</v>
      </c>
      <c r="U343" s="36" t="s">
        <v>112</v>
      </c>
      <c r="V343" s="37"/>
      <c r="W343" s="37"/>
      <c r="X343" s="41" t="s">
        <v>236</v>
      </c>
      <c r="Y343" s="36"/>
      <c r="Z343" s="38"/>
      <c r="AA343" s="38">
        <v>42</v>
      </c>
      <c r="AB343" s="38">
        <v>132</v>
      </c>
      <c r="AC343" s="39" t="s">
        <v>272</v>
      </c>
    </row>
    <row r="344" spans="1:29" ht="12.75">
      <c r="A344" s="46" t="s">
        <v>87</v>
      </c>
      <c r="B344" s="125">
        <v>16660</v>
      </c>
      <c r="C344" s="824">
        <v>0.54</v>
      </c>
      <c r="D344" s="756">
        <v>0.79</v>
      </c>
      <c r="E344" s="50">
        <v>96</v>
      </c>
      <c r="F344" s="231">
        <v>175</v>
      </c>
      <c r="G344" s="254">
        <v>6</v>
      </c>
      <c r="H344" s="404">
        <v>500</v>
      </c>
      <c r="I344" s="54">
        <v>462</v>
      </c>
      <c r="J344" s="342">
        <v>0.56999999999999995</v>
      </c>
      <c r="K344" s="56">
        <v>29</v>
      </c>
      <c r="L344" s="286">
        <v>1.1100000000000001</v>
      </c>
      <c r="M344" s="32">
        <f t="shared" ref="M344:M347" si="20">(-B344*0.001)+(K344*2)+(-L344*10)+(C344*100)+(D344*100)+(E344)+(F344*0.1)+(G344*5)+(H344*0.1)+(I344*0.1)+(J344*100)+(AA344*2)+(AB344*2)</f>
        <v>695.94</v>
      </c>
      <c r="N344" s="32">
        <f t="shared" ref="N344:N347" si="21">(K344*2)+(-L344*10)+(C344*100)+(D344*100)+(E344)+(F344*0.1)+(G344*5)+(H344*0.1)+(I344*0.1)+(J344*100)+(AA344*2)+(AB344*2)</f>
        <v>712.59999999999991</v>
      </c>
      <c r="O344" s="236" t="s">
        <v>31</v>
      </c>
      <c r="P344" s="240" t="s">
        <v>88</v>
      </c>
      <c r="Q344" s="120"/>
      <c r="R344" s="160" t="s">
        <v>52</v>
      </c>
      <c r="S344" s="165"/>
      <c r="T344" s="165"/>
      <c r="U344" s="165"/>
      <c r="V344" s="165"/>
      <c r="W344" s="165"/>
      <c r="X344" s="239" t="s">
        <v>89</v>
      </c>
      <c r="Y344" s="120"/>
      <c r="Z344" s="37"/>
      <c r="AA344" s="50">
        <v>15</v>
      </c>
      <c r="AB344" s="166">
        <v>103</v>
      </c>
      <c r="AC344" s="151" t="s">
        <v>90</v>
      </c>
    </row>
    <row r="345" spans="1:29" ht="12.75">
      <c r="A345" s="46" t="s">
        <v>224</v>
      </c>
      <c r="B345" s="449">
        <v>4890</v>
      </c>
      <c r="C345" s="814">
        <v>0.53</v>
      </c>
      <c r="D345" s="96">
        <v>0.85</v>
      </c>
      <c r="E345" s="113">
        <v>21</v>
      </c>
      <c r="F345" s="75">
        <v>260</v>
      </c>
      <c r="G345" s="555">
        <v>16</v>
      </c>
      <c r="H345" s="387">
        <v>400</v>
      </c>
      <c r="I345" s="825">
        <v>466</v>
      </c>
      <c r="J345" s="738">
        <v>0.87</v>
      </c>
      <c r="K345" s="71">
        <v>33</v>
      </c>
      <c r="L345" s="327">
        <v>0.69</v>
      </c>
      <c r="M345" s="32">
        <f t="shared" si="20"/>
        <v>648.81000000000006</v>
      </c>
      <c r="N345" s="32">
        <f t="shared" si="21"/>
        <v>653.70000000000005</v>
      </c>
      <c r="O345" s="236" t="s">
        <v>31</v>
      </c>
      <c r="P345" s="249" t="s">
        <v>44</v>
      </c>
      <c r="Q345" s="120"/>
      <c r="R345" s="160" t="s">
        <v>62</v>
      </c>
      <c r="S345" s="161" t="s">
        <v>33</v>
      </c>
      <c r="T345" s="162" t="s">
        <v>33</v>
      </c>
      <c r="U345" s="163" t="s">
        <v>47</v>
      </c>
      <c r="V345" s="165"/>
      <c r="W345" s="165"/>
      <c r="X345" s="239" t="s">
        <v>49</v>
      </c>
      <c r="Y345" s="120"/>
      <c r="Z345" s="37"/>
      <c r="AA345" s="174">
        <v>38</v>
      </c>
      <c r="AB345" s="174">
        <v>40</v>
      </c>
      <c r="AC345" s="151" t="s">
        <v>225</v>
      </c>
    </row>
    <row r="346" spans="1:29" ht="12.75">
      <c r="A346" s="46" t="s">
        <v>228</v>
      </c>
      <c r="B346" s="449">
        <v>4890</v>
      </c>
      <c r="C346" s="814">
        <v>0.53</v>
      </c>
      <c r="D346" s="96">
        <v>0.85</v>
      </c>
      <c r="E346" s="113">
        <v>21</v>
      </c>
      <c r="F346" s="75">
        <v>260</v>
      </c>
      <c r="G346" s="555">
        <v>16</v>
      </c>
      <c r="H346" s="387">
        <v>400</v>
      </c>
      <c r="I346" s="825">
        <v>466</v>
      </c>
      <c r="J346" s="738">
        <v>0.87</v>
      </c>
      <c r="K346" s="591">
        <v>42</v>
      </c>
      <c r="L346" s="128">
        <v>0.86</v>
      </c>
      <c r="M346" s="32">
        <f t="shared" si="20"/>
        <v>665.11</v>
      </c>
      <c r="N346" s="32">
        <f t="shared" si="21"/>
        <v>670</v>
      </c>
      <c r="O346" s="236" t="s">
        <v>31</v>
      </c>
      <c r="P346" s="240" t="s">
        <v>44</v>
      </c>
      <c r="Q346" s="120"/>
      <c r="R346" s="160" t="s">
        <v>62</v>
      </c>
      <c r="S346" s="161" t="s">
        <v>33</v>
      </c>
      <c r="T346" s="162" t="s">
        <v>33</v>
      </c>
      <c r="U346" s="163" t="s">
        <v>47</v>
      </c>
      <c r="V346" s="165"/>
      <c r="W346" s="165"/>
      <c r="X346" s="239" t="s">
        <v>49</v>
      </c>
      <c r="Y346" s="120"/>
      <c r="Z346" s="37"/>
      <c r="AA346" s="174">
        <v>38</v>
      </c>
      <c r="AB346" s="174">
        <v>40</v>
      </c>
      <c r="AC346" s="151" t="s">
        <v>229</v>
      </c>
    </row>
    <row r="347" spans="1:29" ht="12.75">
      <c r="A347" s="46" t="s">
        <v>252</v>
      </c>
      <c r="B347" s="826">
        <v>10860</v>
      </c>
      <c r="C347" s="370">
        <v>0.52</v>
      </c>
      <c r="D347" s="229">
        <v>0.55000000000000004</v>
      </c>
      <c r="E347" s="97">
        <v>180</v>
      </c>
      <c r="F347" s="130">
        <v>1200</v>
      </c>
      <c r="G347" s="131">
        <v>2</v>
      </c>
      <c r="H347" s="317">
        <v>250</v>
      </c>
      <c r="I347" s="265">
        <v>300</v>
      </c>
      <c r="J347" s="827">
        <v>0.74</v>
      </c>
      <c r="K347" s="234">
        <v>26</v>
      </c>
      <c r="L347" s="806">
        <v>2.1</v>
      </c>
      <c r="M347" s="32">
        <f t="shared" si="20"/>
        <v>914.14</v>
      </c>
      <c r="N347" s="32">
        <f t="shared" si="21"/>
        <v>925</v>
      </c>
      <c r="O347" s="236" t="s">
        <v>234</v>
      </c>
      <c r="P347" s="249" t="s">
        <v>235</v>
      </c>
      <c r="Q347" s="120"/>
      <c r="R347" s="160" t="s">
        <v>33</v>
      </c>
      <c r="S347" s="161" t="s">
        <v>113</v>
      </c>
      <c r="T347" s="162" t="s">
        <v>33</v>
      </c>
      <c r="U347" s="163" t="s">
        <v>112</v>
      </c>
      <c r="V347" s="165"/>
      <c r="W347" s="165"/>
      <c r="X347" s="239" t="s">
        <v>236</v>
      </c>
      <c r="Y347" s="120"/>
      <c r="Z347" s="37"/>
      <c r="AA347" s="166">
        <v>42</v>
      </c>
      <c r="AB347" s="166">
        <v>132</v>
      </c>
      <c r="AC347" s="151" t="s">
        <v>253</v>
      </c>
    </row>
    <row r="348" spans="1:29" ht="12.75">
      <c r="A348" s="27" t="s">
        <v>275</v>
      </c>
      <c r="B348" s="28">
        <v>25200</v>
      </c>
      <c r="C348" s="29">
        <v>0.52</v>
      </c>
      <c r="D348" s="29">
        <v>0.72</v>
      </c>
      <c r="E348" s="30">
        <v>189</v>
      </c>
      <c r="F348" s="30">
        <v>120</v>
      </c>
      <c r="G348" s="30">
        <v>5</v>
      </c>
      <c r="H348" s="30">
        <v>320</v>
      </c>
      <c r="I348" s="30">
        <v>350</v>
      </c>
      <c r="J348" s="29">
        <v>0.8</v>
      </c>
      <c r="K348" s="30" t="s">
        <v>33</v>
      </c>
      <c r="L348" s="31">
        <v>3.55</v>
      </c>
      <c r="M348" s="32"/>
      <c r="N348" s="32"/>
      <c r="O348" s="33" t="s">
        <v>267</v>
      </c>
      <c r="P348" s="367" t="s">
        <v>235</v>
      </c>
      <c r="Q348" s="35"/>
      <c r="R348" s="44" t="s">
        <v>33</v>
      </c>
      <c r="S348" s="44" t="s">
        <v>113</v>
      </c>
      <c r="T348" s="36" t="s">
        <v>33</v>
      </c>
      <c r="U348" s="36" t="s">
        <v>112</v>
      </c>
      <c r="V348" s="37"/>
      <c r="W348" s="37"/>
      <c r="X348" s="41" t="s">
        <v>236</v>
      </c>
      <c r="Y348" s="36"/>
      <c r="Z348" s="38"/>
      <c r="AA348" s="38">
        <v>42</v>
      </c>
      <c r="AB348" s="38">
        <v>132</v>
      </c>
      <c r="AC348" s="39" t="s">
        <v>276</v>
      </c>
    </row>
    <row r="349" spans="1:29" ht="12.75">
      <c r="A349" s="46" t="s">
        <v>254</v>
      </c>
      <c r="B349" s="125">
        <v>16680</v>
      </c>
      <c r="C349" s="716">
        <v>0.51</v>
      </c>
      <c r="D349" s="229">
        <v>0.55000000000000004</v>
      </c>
      <c r="E349" s="140">
        <v>189</v>
      </c>
      <c r="F349" s="130">
        <v>1200</v>
      </c>
      <c r="G349" s="131">
        <v>2</v>
      </c>
      <c r="H349" s="317">
        <v>250</v>
      </c>
      <c r="I349" s="683">
        <v>370</v>
      </c>
      <c r="J349" s="827">
        <v>0.74</v>
      </c>
      <c r="K349" s="234">
        <v>26</v>
      </c>
      <c r="L349" s="828">
        <v>2.64</v>
      </c>
      <c r="M349" s="32">
        <f t="shared" ref="M349:M354" si="22">(-B349*0.001)+(K349*2)+(-L349*10)+(C349*100)+(D349*100)+(E349)+(F349*0.1)+(G349*5)+(H349*0.1)+(I349*0.1)+(J349*100)+(AA349*2)+(AB349*2)</f>
        <v>917.92000000000007</v>
      </c>
      <c r="N349" s="32">
        <f t="shared" ref="N349:N354" si="23">(K349*2)+(-L349*10)+(C349*100)+(D349*100)+(E349)+(F349*0.1)+(G349*5)+(H349*0.1)+(I349*0.1)+(J349*100)+(AA349*2)+(AB349*2)</f>
        <v>934.6</v>
      </c>
      <c r="O349" s="236" t="s">
        <v>234</v>
      </c>
      <c r="P349" s="249" t="s">
        <v>235</v>
      </c>
      <c r="Q349" s="120"/>
      <c r="R349" s="160" t="s">
        <v>33</v>
      </c>
      <c r="S349" s="161" t="s">
        <v>113</v>
      </c>
      <c r="T349" s="162" t="s">
        <v>33</v>
      </c>
      <c r="U349" s="163" t="s">
        <v>112</v>
      </c>
      <c r="V349" s="165"/>
      <c r="W349" s="165"/>
      <c r="X349" s="239" t="s">
        <v>236</v>
      </c>
      <c r="Y349" s="120"/>
      <c r="Z349" s="37"/>
      <c r="AA349" s="166">
        <v>42</v>
      </c>
      <c r="AB349" s="166">
        <v>132</v>
      </c>
      <c r="AC349" s="151" t="s">
        <v>255</v>
      </c>
    </row>
    <row r="350" spans="1:29" ht="12.75">
      <c r="A350" s="46" t="s">
        <v>226</v>
      </c>
      <c r="B350" s="829">
        <v>5015</v>
      </c>
      <c r="C350" s="153">
        <v>0.51</v>
      </c>
      <c r="D350" s="105">
        <v>0.9</v>
      </c>
      <c r="E350" s="113">
        <v>21</v>
      </c>
      <c r="F350" s="75">
        <v>260</v>
      </c>
      <c r="G350" s="555">
        <v>16</v>
      </c>
      <c r="H350" s="387">
        <v>400</v>
      </c>
      <c r="I350" s="825">
        <v>466</v>
      </c>
      <c r="J350" s="800">
        <v>0.89</v>
      </c>
      <c r="K350" s="773">
        <v>39</v>
      </c>
      <c r="L350" s="327">
        <v>0.69</v>
      </c>
      <c r="M350" s="32">
        <f t="shared" si="22"/>
        <v>665.68499999999995</v>
      </c>
      <c r="N350" s="32">
        <f t="shared" si="23"/>
        <v>670.7</v>
      </c>
      <c r="O350" s="236" t="s">
        <v>31</v>
      </c>
      <c r="P350" s="240" t="s">
        <v>44</v>
      </c>
      <c r="Q350" s="120"/>
      <c r="R350" s="160" t="s">
        <v>62</v>
      </c>
      <c r="S350" s="161" t="s">
        <v>33</v>
      </c>
      <c r="T350" s="162" t="s">
        <v>33</v>
      </c>
      <c r="U350" s="163" t="s">
        <v>47</v>
      </c>
      <c r="V350" s="165"/>
      <c r="W350" s="165"/>
      <c r="X350" s="239" t="s">
        <v>49</v>
      </c>
      <c r="Y350" s="120"/>
      <c r="Z350" s="37"/>
      <c r="AA350" s="174">
        <v>38</v>
      </c>
      <c r="AB350" s="174">
        <v>40</v>
      </c>
      <c r="AC350" s="151" t="s">
        <v>227</v>
      </c>
    </row>
    <row r="351" spans="1:29" ht="12.75">
      <c r="A351" s="46" t="s">
        <v>222</v>
      </c>
      <c r="B351" s="449">
        <v>4890</v>
      </c>
      <c r="C351" s="153">
        <v>0.51</v>
      </c>
      <c r="D351" s="105">
        <v>0.9</v>
      </c>
      <c r="E351" s="113">
        <v>21</v>
      </c>
      <c r="F351" s="75">
        <v>260</v>
      </c>
      <c r="G351" s="555">
        <v>16</v>
      </c>
      <c r="H351" s="387">
        <v>400</v>
      </c>
      <c r="I351" s="825">
        <v>466</v>
      </c>
      <c r="J351" s="738">
        <v>0.87</v>
      </c>
      <c r="K351" s="773">
        <v>39</v>
      </c>
      <c r="L351" s="327">
        <v>0.69</v>
      </c>
      <c r="M351" s="32">
        <f t="shared" si="22"/>
        <v>663.81</v>
      </c>
      <c r="N351" s="32">
        <f t="shared" si="23"/>
        <v>668.7</v>
      </c>
      <c r="O351" s="236" t="s">
        <v>31</v>
      </c>
      <c r="P351" s="249" t="s">
        <v>44</v>
      </c>
      <c r="Q351" s="120"/>
      <c r="R351" s="160" t="s">
        <v>62</v>
      </c>
      <c r="S351" s="161" t="s">
        <v>33</v>
      </c>
      <c r="T351" s="162" t="s">
        <v>33</v>
      </c>
      <c r="U351" s="163" t="s">
        <v>47</v>
      </c>
      <c r="V351" s="165"/>
      <c r="W351" s="165"/>
      <c r="X351" s="239" t="s">
        <v>49</v>
      </c>
      <c r="Y351" s="120"/>
      <c r="Z351" s="37"/>
      <c r="AA351" s="174">
        <v>38</v>
      </c>
      <c r="AB351" s="174">
        <v>40</v>
      </c>
      <c r="AC351" s="151" t="s">
        <v>223</v>
      </c>
    </row>
    <row r="352" spans="1:29" ht="12.75">
      <c r="A352" s="46" t="s">
        <v>240</v>
      </c>
      <c r="B352" s="830">
        <v>18550</v>
      </c>
      <c r="C352" s="410">
        <v>0.49</v>
      </c>
      <c r="D352" s="229">
        <v>0.55000000000000004</v>
      </c>
      <c r="E352" s="140">
        <v>189</v>
      </c>
      <c r="F352" s="818">
        <v>1100</v>
      </c>
      <c r="G352" s="131">
        <v>2</v>
      </c>
      <c r="H352" s="317">
        <v>250</v>
      </c>
      <c r="I352" s="683">
        <v>370</v>
      </c>
      <c r="J352" s="70">
        <v>0.76</v>
      </c>
      <c r="K352" s="234">
        <v>26</v>
      </c>
      <c r="L352" s="682">
        <v>3.4</v>
      </c>
      <c r="M352" s="32">
        <f t="shared" si="22"/>
        <v>898.45</v>
      </c>
      <c r="N352" s="32">
        <f t="shared" si="23"/>
        <v>917</v>
      </c>
      <c r="O352" s="236" t="s">
        <v>234</v>
      </c>
      <c r="P352" s="240" t="s">
        <v>235</v>
      </c>
      <c r="Q352" s="120"/>
      <c r="R352" s="160" t="s">
        <v>33</v>
      </c>
      <c r="S352" s="161" t="s">
        <v>113</v>
      </c>
      <c r="T352" s="162" t="s">
        <v>33</v>
      </c>
      <c r="U352" s="163" t="s">
        <v>112</v>
      </c>
      <c r="V352" s="165"/>
      <c r="W352" s="165"/>
      <c r="X352" s="239" t="s">
        <v>236</v>
      </c>
      <c r="Y352" s="120"/>
      <c r="Z352" s="37"/>
      <c r="AA352" s="166">
        <v>42</v>
      </c>
      <c r="AB352" s="166">
        <v>132</v>
      </c>
      <c r="AC352" s="151" t="s">
        <v>241</v>
      </c>
    </row>
    <row r="353" spans="1:29" ht="12.75">
      <c r="A353" s="46" t="s">
        <v>246</v>
      </c>
      <c r="B353" s="801">
        <v>12850</v>
      </c>
      <c r="C353" s="446">
        <v>0.46</v>
      </c>
      <c r="D353" s="105">
        <v>0.67</v>
      </c>
      <c r="E353" s="97">
        <v>180</v>
      </c>
      <c r="F353" s="245">
        <v>1000</v>
      </c>
      <c r="G353" s="131">
        <v>2</v>
      </c>
      <c r="H353" s="317">
        <v>250</v>
      </c>
      <c r="I353" s="265">
        <v>300</v>
      </c>
      <c r="J353" s="831">
        <v>0.77</v>
      </c>
      <c r="K353" s="234">
        <v>26</v>
      </c>
      <c r="L353" s="456">
        <v>1.38</v>
      </c>
      <c r="M353" s="32">
        <f t="shared" si="22"/>
        <v>908.35</v>
      </c>
      <c r="N353" s="32">
        <f t="shared" si="23"/>
        <v>921.2</v>
      </c>
      <c r="O353" s="236" t="s">
        <v>234</v>
      </c>
      <c r="P353" s="249" t="s">
        <v>235</v>
      </c>
      <c r="Q353" s="120"/>
      <c r="R353" s="160" t="s">
        <v>33</v>
      </c>
      <c r="S353" s="161" t="s">
        <v>113</v>
      </c>
      <c r="T353" s="162" t="s">
        <v>33</v>
      </c>
      <c r="U353" s="163" t="s">
        <v>112</v>
      </c>
      <c r="V353" s="165"/>
      <c r="W353" s="165"/>
      <c r="X353" s="239" t="s">
        <v>236</v>
      </c>
      <c r="Y353" s="120"/>
      <c r="Z353" s="37"/>
      <c r="AA353" s="166">
        <v>42</v>
      </c>
      <c r="AB353" s="166">
        <v>132</v>
      </c>
      <c r="AC353" s="151" t="s">
        <v>247</v>
      </c>
    </row>
    <row r="354" spans="1:29" ht="12.75">
      <c r="A354" s="46" t="s">
        <v>233</v>
      </c>
      <c r="B354" s="449">
        <v>9650</v>
      </c>
      <c r="C354" s="153">
        <v>0.43</v>
      </c>
      <c r="D354" s="105">
        <v>0.67</v>
      </c>
      <c r="E354" s="97">
        <v>180</v>
      </c>
      <c r="F354" s="245">
        <v>1000</v>
      </c>
      <c r="G354" s="131">
        <v>2</v>
      </c>
      <c r="H354" s="317">
        <v>250</v>
      </c>
      <c r="I354" s="265">
        <v>300</v>
      </c>
      <c r="J354" s="70">
        <v>0.76</v>
      </c>
      <c r="K354" s="234">
        <v>26</v>
      </c>
      <c r="L354" s="327">
        <v>1.92</v>
      </c>
      <c r="M354" s="32">
        <f t="shared" si="22"/>
        <v>902.15</v>
      </c>
      <c r="N354" s="32">
        <f t="shared" si="23"/>
        <v>911.8</v>
      </c>
      <c r="O354" s="236" t="s">
        <v>234</v>
      </c>
      <c r="P354" s="240" t="s">
        <v>235</v>
      </c>
      <c r="Q354" s="120"/>
      <c r="R354" s="160" t="s">
        <v>33</v>
      </c>
      <c r="S354" s="161" t="s">
        <v>113</v>
      </c>
      <c r="T354" s="162" t="s">
        <v>33</v>
      </c>
      <c r="U354" s="163" t="s">
        <v>112</v>
      </c>
      <c r="V354" s="165"/>
      <c r="W354" s="165"/>
      <c r="X354" s="239" t="s">
        <v>236</v>
      </c>
      <c r="Y354" s="120"/>
      <c r="Z354" s="37"/>
      <c r="AA354" s="166">
        <v>42</v>
      </c>
      <c r="AB354" s="166">
        <v>132</v>
      </c>
      <c r="AC354" s="151" t="s">
        <v>237</v>
      </c>
    </row>
    <row r="355" spans="1:29" ht="12.75">
      <c r="A355" s="27" t="s">
        <v>273</v>
      </c>
      <c r="B355" s="28">
        <v>13890</v>
      </c>
      <c r="C355" s="29">
        <v>0.24</v>
      </c>
      <c r="D355" s="29">
        <v>0.52</v>
      </c>
      <c r="E355" s="30">
        <v>189</v>
      </c>
      <c r="F355" s="30">
        <v>60</v>
      </c>
      <c r="G355" s="30">
        <v>4</v>
      </c>
      <c r="H355" s="30">
        <v>220</v>
      </c>
      <c r="I355" s="30">
        <v>300</v>
      </c>
      <c r="J355" s="29">
        <v>0.78</v>
      </c>
      <c r="K355" s="30" t="s">
        <v>33</v>
      </c>
      <c r="L355" s="31">
        <v>2.78</v>
      </c>
      <c r="M355" s="32"/>
      <c r="N355" s="32"/>
      <c r="O355" s="33" t="s">
        <v>267</v>
      </c>
      <c r="P355" s="465" t="s">
        <v>235</v>
      </c>
      <c r="Q355" s="35"/>
      <c r="R355" s="44" t="s">
        <v>33</v>
      </c>
      <c r="S355" s="44" t="s">
        <v>113</v>
      </c>
      <c r="T355" s="36" t="s">
        <v>33</v>
      </c>
      <c r="U355" s="36" t="s">
        <v>112</v>
      </c>
      <c r="V355" s="37"/>
      <c r="W355" s="37"/>
      <c r="X355" s="41" t="s">
        <v>236</v>
      </c>
      <c r="Y355" s="36"/>
      <c r="Z355" s="38"/>
      <c r="AA355" s="38">
        <v>42</v>
      </c>
      <c r="AB355" s="38">
        <v>132</v>
      </c>
      <c r="AC355" s="39" t="s">
        <v>274</v>
      </c>
    </row>
  </sheetData>
  <autoFilter ref="A2:AC355" xr:uid="{00000000-0009-0000-0000-00000D000000}">
    <sortState xmlns:xlrd2="http://schemas.microsoft.com/office/spreadsheetml/2017/richdata2" ref="A2:AC355">
      <sortCondition descending="1" ref="C2:C355"/>
      <sortCondition ref="I2:I355"/>
      <sortCondition descending="1" ref="B2:B355"/>
      <sortCondition ref="A2:A355"/>
      <sortCondition descending="1" ref="F2:F355"/>
      <sortCondition ref="P2:P355"/>
      <sortCondition descending="1" ref="N2:N355"/>
      <sortCondition descending="1" ref="M2:M355"/>
    </sortState>
  </autoFilter>
  <conditionalFormatting sqref="B3:B355 L351:L355">
    <cfRule type="colorScale" priority="34">
      <colorScale>
        <cfvo type="min"/>
        <cfvo type="percentile" val="50"/>
        <cfvo type="max"/>
        <color rgb="FF93C47D"/>
        <color rgb="FFD9D9D9"/>
        <color rgb="FFE06666"/>
      </colorScale>
    </cfRule>
  </conditionalFormatting>
  <conditionalFormatting sqref="C3:C355">
    <cfRule type="colorScale" priority="22">
      <colorScale>
        <cfvo type="min"/>
        <cfvo type="percentile" val="50"/>
        <cfvo type="max"/>
        <color rgb="FFEAD1DC"/>
        <color rgb="FFD5A6BD"/>
        <color rgb="FFC27BA0"/>
      </colorScale>
    </cfRule>
  </conditionalFormatting>
  <conditionalFormatting sqref="D3:D355">
    <cfRule type="colorScale" priority="23">
      <colorScale>
        <cfvo type="min"/>
        <cfvo type="percentile" val="50"/>
        <cfvo type="max"/>
        <color rgb="FFD9D2E9"/>
        <color rgb="FFB4A7D6"/>
        <color rgb="FF8E7CC3"/>
      </colorScale>
    </cfRule>
  </conditionalFormatting>
  <conditionalFormatting sqref="E3:E355">
    <cfRule type="colorScale" priority="24">
      <colorScale>
        <cfvo type="min"/>
        <cfvo type="percentile" val="50"/>
        <cfvo type="max"/>
        <color rgb="FFF4CCCC"/>
        <color rgb="FFEA9999"/>
        <color rgb="FFE06666"/>
      </colorScale>
    </cfRule>
  </conditionalFormatting>
  <conditionalFormatting sqref="F3:F355">
    <cfRule type="colorScale" priority="25">
      <colorScale>
        <cfvo type="min"/>
        <cfvo type="percentile" val="50"/>
        <cfvo type="max"/>
        <color rgb="FFD9EAD3"/>
        <color rgb="FFB6D7A8"/>
        <color rgb="FF6AA84F"/>
      </colorScale>
    </cfRule>
  </conditionalFormatting>
  <conditionalFormatting sqref="G3:G355">
    <cfRule type="colorScale" priority="26">
      <colorScale>
        <cfvo type="min"/>
        <cfvo type="percentile" val="50"/>
        <cfvo type="max"/>
        <color rgb="FFD0E0E3"/>
        <color rgb="FFA2C4C9"/>
        <color rgb="FF45818E"/>
      </colorScale>
    </cfRule>
  </conditionalFormatting>
  <conditionalFormatting sqref="H3:H355">
    <cfRule type="colorScale" priority="27">
      <colorScale>
        <cfvo type="min"/>
        <cfvo type="percentile" val="50"/>
        <cfvo type="max"/>
        <color rgb="FFC9DAF8"/>
        <color rgb="FFA4C2F4"/>
        <color rgb="FF3C78D8"/>
      </colorScale>
    </cfRule>
  </conditionalFormatting>
  <conditionalFormatting sqref="I3:I355">
    <cfRule type="colorScale" priority="28">
      <colorScale>
        <cfvo type="min"/>
        <cfvo type="percentile" val="50"/>
        <cfvo type="max"/>
        <color rgb="FFFFF2CC"/>
        <color rgb="FFFFE599"/>
        <color rgb="FFF1C232"/>
      </colorScale>
    </cfRule>
  </conditionalFormatting>
  <conditionalFormatting sqref="J3:J355">
    <cfRule type="colorScale" priority="29">
      <colorScale>
        <cfvo type="min"/>
        <cfvo type="percentile" val="50"/>
        <cfvo type="max"/>
        <color rgb="FFFCE5CD"/>
        <color rgb="FFF9CB9C"/>
        <color rgb="FFE69138"/>
      </colorScale>
    </cfRule>
  </conditionalFormatting>
  <conditionalFormatting sqref="K3:K355">
    <cfRule type="colorScale" priority="30">
      <colorScale>
        <cfvo type="min"/>
        <cfvo type="percentile" val="50"/>
        <cfvo type="max"/>
        <color rgb="FFE6B8AF"/>
        <color rgb="FFDD7E6B"/>
        <color rgb="FFCC4125"/>
      </colorScale>
    </cfRule>
  </conditionalFormatting>
  <conditionalFormatting sqref="L3:L355">
    <cfRule type="colorScale" priority="31">
      <colorScale>
        <cfvo type="min"/>
        <cfvo type="percentile" val="50"/>
        <cfvo type="max"/>
        <color rgb="FFEFEFEF"/>
        <color rgb="FFCCCCCC"/>
        <color rgb="FF666666"/>
      </colorScale>
    </cfRule>
  </conditionalFormatting>
  <conditionalFormatting sqref="M3:M355">
    <cfRule type="colorScale" priority="36">
      <colorScale>
        <cfvo type="min"/>
        <cfvo type="percentile" val="50"/>
        <cfvo type="max"/>
        <color rgb="FF4A86E8"/>
        <color rgb="FFD9D9D9"/>
        <color rgb="FFFF9900"/>
      </colorScale>
    </cfRule>
  </conditionalFormatting>
  <conditionalFormatting sqref="N3:N355 M216:M217 M264:M267 M350:M355">
    <cfRule type="colorScale" priority="35">
      <colorScale>
        <cfvo type="min"/>
        <cfvo type="percentile" val="50"/>
        <cfvo type="max"/>
        <color rgb="FF4A86E8"/>
        <color rgb="FFD9D9D9"/>
        <color rgb="FFFF9900"/>
      </colorScale>
    </cfRule>
  </conditionalFormatting>
  <conditionalFormatting sqref="P3:P355">
    <cfRule type="colorScale" priority="43">
      <colorScale>
        <cfvo type="min"/>
        <cfvo type="percentile" val="50"/>
        <cfvo type="max"/>
        <color rgb="FF57BB8A"/>
        <color rgb="FFFFFFFF"/>
        <color rgb="FFE67C73"/>
      </colorScale>
    </cfRule>
    <cfRule type="notContainsBlanks" dxfId="414" priority="33">
      <formula>LEN(TRIM(P3))&gt;0</formula>
    </cfRule>
  </conditionalFormatting>
  <conditionalFormatting sqref="Q3:Q355 P216:P217 P264:P267 P350:P355">
    <cfRule type="notContainsBlanks" dxfId="413" priority="32">
      <formula>LEN(TRIM(Q3))&gt;0</formula>
    </cfRule>
  </conditionalFormatting>
  <conditionalFormatting sqref="Q216:Q217 Q264:Q267 Q350:Q355 R350">
    <cfRule type="notContainsBlanks" dxfId="412" priority="39">
      <formula>LEN(TRIM(Q216))&gt;0</formula>
    </cfRule>
  </conditionalFormatting>
  <conditionalFormatting sqref="Q351:W355 Z350 Y3:Y355 X350:X355">
    <cfRule type="containsBlanks" dxfId="411" priority="40">
      <formula>LEN(TRIM(Y3))=0</formula>
    </cfRule>
  </conditionalFormatting>
  <conditionalFormatting sqref="R3:R355 S350">
    <cfRule type="notContainsBlanks" dxfId="410" priority="8">
      <formula>LEN(TRIM(R3))&gt;0</formula>
    </cfRule>
    <cfRule type="containsBlanks" dxfId="409" priority="9">
      <formula>LEN(TRIM(R3))=0</formula>
    </cfRule>
  </conditionalFormatting>
  <conditionalFormatting sqref="R350:W350">
    <cfRule type="containsBlanks" dxfId="408" priority="3">
      <formula>LEN(TRIM(R350))=0</formula>
    </cfRule>
  </conditionalFormatting>
  <conditionalFormatting sqref="R351:Y355">
    <cfRule type="notContainsBlanks" dxfId="407" priority="1">
      <formula>LEN(TRIM(R351))&gt;0</formula>
    </cfRule>
  </conditionalFormatting>
  <conditionalFormatting sqref="S3:S355 R350 T350">
    <cfRule type="notContainsBlanks" dxfId="406" priority="10">
      <formula>LEN(TRIM(S3))&gt;0</formula>
    </cfRule>
  </conditionalFormatting>
  <conditionalFormatting sqref="S3:S355 T350">
    <cfRule type="containsBlanks" dxfId="405" priority="11">
      <formula>LEN(TRIM(S3))=0</formula>
    </cfRule>
  </conditionalFormatting>
  <conditionalFormatting sqref="T3:T355 S350 U350">
    <cfRule type="notContainsBlanks" dxfId="404" priority="12">
      <formula>LEN(TRIM(T3))&gt;0</formula>
    </cfRule>
  </conditionalFormatting>
  <conditionalFormatting sqref="T3:T355 U350">
    <cfRule type="containsBlanks" dxfId="403" priority="13">
      <formula>LEN(TRIM(T3))=0</formula>
    </cfRule>
  </conditionalFormatting>
  <conditionalFormatting sqref="U3:U355 T350 V350">
    <cfRule type="notContainsBlanks" dxfId="402" priority="14">
      <formula>LEN(TRIM(U3))&gt;0</formula>
    </cfRule>
  </conditionalFormatting>
  <conditionalFormatting sqref="U3:U355 V350">
    <cfRule type="containsBlanks" dxfId="401" priority="15">
      <formula>LEN(TRIM(U3))=0</formula>
    </cfRule>
  </conditionalFormatting>
  <conditionalFormatting sqref="V3:V355 U350 W350">
    <cfRule type="notContainsBlanks" dxfId="400" priority="16">
      <formula>LEN(TRIM(V3))&gt;0</formula>
    </cfRule>
  </conditionalFormatting>
  <conditionalFormatting sqref="V3:V355 W350">
    <cfRule type="containsBlanks" dxfId="399" priority="17">
      <formula>LEN(TRIM(V3))=0</formula>
    </cfRule>
  </conditionalFormatting>
  <conditionalFormatting sqref="W3:W355 V350 X350">
    <cfRule type="notContainsBlanks" dxfId="398" priority="18">
      <formula>LEN(TRIM(W3))&gt;0</formula>
    </cfRule>
  </conditionalFormatting>
  <conditionalFormatting sqref="W3:W355 X350">
    <cfRule type="containsBlanks" dxfId="397" priority="19">
      <formula>LEN(TRIM(W3))=0</formula>
    </cfRule>
  </conditionalFormatting>
  <conditionalFormatting sqref="W351:W355 W216:W217 W264:W267 R350">
    <cfRule type="containsBlanks" dxfId="396" priority="2">
      <formula>LEN(TRIM(W216))=0</formula>
    </cfRule>
  </conditionalFormatting>
  <conditionalFormatting sqref="X3:X355 W350 Y350">
    <cfRule type="notContainsBlanks" dxfId="395" priority="20">
      <formula>LEN(TRIM(X3))&gt;0</formula>
    </cfRule>
  </conditionalFormatting>
  <conditionalFormatting sqref="Y3:Y355 X350 Z350">
    <cfRule type="notContainsBlanks" dxfId="394" priority="21">
      <formula>LEN(TRIM(Y3))&gt;0</formula>
    </cfRule>
  </conditionalFormatting>
  <conditionalFormatting sqref="Z3:Z355 AA216:AA217 AA264:AA267 AA350:AA355">
    <cfRule type="notContainsBlanks" dxfId="393" priority="41">
      <formula>LEN(TRIM(Z3))&gt;0</formula>
    </cfRule>
    <cfRule type="containsBlanks" dxfId="392" priority="42">
      <formula>LEN(TRIM(Z3))=0</formula>
    </cfRule>
  </conditionalFormatting>
  <conditionalFormatting sqref="AA3:AA355 AB216:AB217 AB264:AB267 Z350 AB350:AB355 K351:K355">
    <cfRule type="colorScale" priority="37">
      <colorScale>
        <cfvo type="min"/>
        <cfvo type="percentile" val="50"/>
        <cfvo type="max"/>
        <color rgb="FFE06666"/>
        <color rgb="FFD9D9D9"/>
        <color rgb="FF93C47D"/>
      </colorScale>
    </cfRule>
  </conditionalFormatting>
  <conditionalFormatting sqref="AB3:AB355 AC216:AC217 AC264:AC267 AC351:AC355">
    <cfRule type="colorScale" priority="38">
      <colorScale>
        <cfvo type="min"/>
        <cfvo type="percentile" val="50"/>
        <cfvo type="max"/>
        <color rgb="FFE06666"/>
        <color rgb="FFD9D9D9"/>
        <color rgb="FF93C47D"/>
      </colorScale>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A61C00"/>
    <outlinePr summaryBelow="0" summaryRight="0"/>
  </sheetPr>
  <dimension ref="A1:Z9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26" width="5.42578125" customWidth="1"/>
  </cols>
  <sheetData>
    <row r="1" spans="1:26" ht="21" customHeight="1">
      <c r="A1" s="226"/>
      <c r="B1" s="4"/>
      <c r="C1" s="4"/>
      <c r="D1" s="4"/>
      <c r="E1" s="4"/>
      <c r="F1" s="4"/>
      <c r="G1" s="4"/>
      <c r="H1" s="4"/>
      <c r="I1" s="4"/>
      <c r="J1" s="4"/>
      <c r="K1" s="4"/>
      <c r="L1" s="4"/>
      <c r="M1" s="4"/>
      <c r="N1" s="4"/>
      <c r="O1" s="4"/>
      <c r="P1" s="4"/>
      <c r="Q1" s="4"/>
      <c r="R1" s="4"/>
      <c r="S1" s="4"/>
      <c r="T1" s="4"/>
      <c r="U1" s="4"/>
      <c r="V1" s="4"/>
      <c r="W1" s="4"/>
      <c r="X1" s="4"/>
      <c r="Y1" s="4"/>
      <c r="Z1" s="5" t="s">
        <v>2</v>
      </c>
    </row>
    <row r="2" spans="1:26" ht="155.25">
      <c r="A2" s="6" t="s">
        <v>1049</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7" t="s">
        <v>19</v>
      </c>
      <c r="Q2" s="19" t="s">
        <v>20</v>
      </c>
      <c r="R2" s="20" t="s">
        <v>21</v>
      </c>
      <c r="S2" s="21" t="s">
        <v>22</v>
      </c>
      <c r="T2" s="12" t="s">
        <v>23</v>
      </c>
      <c r="U2" s="22" t="s">
        <v>24</v>
      </c>
      <c r="V2" s="23" t="s">
        <v>25</v>
      </c>
      <c r="W2" s="24" t="s">
        <v>27</v>
      </c>
      <c r="X2" s="7" t="s">
        <v>28</v>
      </c>
      <c r="Y2" s="7" t="s">
        <v>29</v>
      </c>
      <c r="Z2" s="26" t="s">
        <v>2</v>
      </c>
    </row>
    <row r="3" spans="1:26" ht="12.75">
      <c r="A3" s="46" t="s">
        <v>183</v>
      </c>
      <c r="B3" s="674">
        <v>8560</v>
      </c>
      <c r="C3" s="719">
        <v>0.72</v>
      </c>
      <c r="D3" s="721">
        <v>0.75</v>
      </c>
      <c r="E3" s="532">
        <v>25</v>
      </c>
      <c r="F3" s="720">
        <v>230</v>
      </c>
      <c r="G3" s="582">
        <v>7</v>
      </c>
      <c r="H3" s="77">
        <v>300</v>
      </c>
      <c r="I3" s="693">
        <v>355</v>
      </c>
      <c r="J3" s="722">
        <v>0.82</v>
      </c>
      <c r="K3" s="87">
        <v>32</v>
      </c>
      <c r="L3" s="310">
        <v>1.08</v>
      </c>
      <c r="M3" s="32">
        <f t="shared" ref="M3:M98" si="0">(-B3*0.001)+(K3*2)+(-L3*10)+(C3*100)+(D3*100)+(E3)+(F3*0.1)+(G3*5)+(H3*0.1)+(I3*0.1)+(J3*100)+(X3*2)+(Y3*2)</f>
        <v>530.14</v>
      </c>
      <c r="N3" s="32">
        <f t="shared" ref="N3:N98" si="1">(K3*2)+(-L3*10)+(C3*100)+(D3*100)+(E3)+(F3*0.1)+(G3*5)+(H3*0.1)+(I3*0.1)+(J3*100)+(X3*2)+(Y3*2)</f>
        <v>538.70000000000005</v>
      </c>
      <c r="O3" s="832" t="s">
        <v>31</v>
      </c>
      <c r="P3" s="380" t="s">
        <v>92</v>
      </c>
      <c r="Q3" s="160" t="s">
        <v>33</v>
      </c>
      <c r="R3" s="161" t="s">
        <v>35</v>
      </c>
      <c r="S3" s="165"/>
      <c r="T3" s="165"/>
      <c r="U3" s="165"/>
      <c r="V3" s="165"/>
      <c r="W3" s="303" t="s">
        <v>93</v>
      </c>
      <c r="X3" s="390">
        <v>24</v>
      </c>
      <c r="Y3" s="368">
        <v>30</v>
      </c>
      <c r="Z3" s="151" t="s">
        <v>185</v>
      </c>
    </row>
    <row r="4" spans="1:26" ht="12.75">
      <c r="A4" s="46" t="s">
        <v>202</v>
      </c>
      <c r="B4" s="560">
        <v>11280</v>
      </c>
      <c r="C4" s="755">
        <v>0.68</v>
      </c>
      <c r="D4" s="756">
        <v>0.79</v>
      </c>
      <c r="E4" s="532">
        <v>25</v>
      </c>
      <c r="F4" s="678">
        <v>280</v>
      </c>
      <c r="G4" s="386">
        <v>8</v>
      </c>
      <c r="H4" s="77">
        <v>300</v>
      </c>
      <c r="I4" s="693">
        <v>355</v>
      </c>
      <c r="J4" s="725">
        <v>0.81</v>
      </c>
      <c r="K4" s="87">
        <v>32</v>
      </c>
      <c r="L4" s="310">
        <v>1.08</v>
      </c>
      <c r="M4" s="32">
        <f t="shared" si="0"/>
        <v>584.42000000000007</v>
      </c>
      <c r="N4" s="32">
        <f t="shared" si="1"/>
        <v>595.70000000000005</v>
      </c>
      <c r="O4" s="832" t="s">
        <v>31</v>
      </c>
      <c r="P4" s="380" t="s">
        <v>44</v>
      </c>
      <c r="Q4" s="160" t="s">
        <v>62</v>
      </c>
      <c r="R4" s="161" t="s">
        <v>33</v>
      </c>
      <c r="S4" s="162" t="s">
        <v>33</v>
      </c>
      <c r="T4" s="163" t="s">
        <v>47</v>
      </c>
      <c r="U4" s="165"/>
      <c r="V4" s="165"/>
      <c r="W4" s="303" t="s">
        <v>49</v>
      </c>
      <c r="X4" s="174">
        <v>38</v>
      </c>
      <c r="Y4" s="174">
        <v>40</v>
      </c>
      <c r="Z4" s="151" t="s">
        <v>204</v>
      </c>
    </row>
    <row r="5" spans="1:26" ht="12.75">
      <c r="A5" s="46" t="s">
        <v>70</v>
      </c>
      <c r="B5" s="801">
        <v>8650</v>
      </c>
      <c r="C5" s="95">
        <v>0.63</v>
      </c>
      <c r="D5" s="64">
        <v>0.82</v>
      </c>
      <c r="E5" s="113">
        <v>21</v>
      </c>
      <c r="F5" s="563">
        <v>265</v>
      </c>
      <c r="G5" s="76">
        <v>13</v>
      </c>
      <c r="H5" s="387">
        <v>400</v>
      </c>
      <c r="I5" s="117">
        <v>473</v>
      </c>
      <c r="J5" s="802">
        <v>0.79</v>
      </c>
      <c r="K5" s="71">
        <v>33</v>
      </c>
      <c r="L5" s="138">
        <v>0.97</v>
      </c>
      <c r="M5" s="32">
        <f t="shared" si="0"/>
        <v>597.45000000000005</v>
      </c>
      <c r="N5" s="32">
        <f t="shared" si="1"/>
        <v>606.1</v>
      </c>
      <c r="O5" s="832" t="s">
        <v>31</v>
      </c>
      <c r="P5" s="380" t="s">
        <v>43</v>
      </c>
      <c r="Q5" s="160" t="s">
        <v>52</v>
      </c>
      <c r="R5" s="161" t="s">
        <v>33</v>
      </c>
      <c r="S5" s="162" t="s">
        <v>46</v>
      </c>
      <c r="T5" s="163"/>
      <c r="U5" s="165"/>
      <c r="V5" s="165"/>
      <c r="W5" s="303" t="s">
        <v>48</v>
      </c>
      <c r="X5" s="174">
        <v>30</v>
      </c>
      <c r="Y5" s="174">
        <v>33</v>
      </c>
      <c r="Z5" s="151" t="s">
        <v>71</v>
      </c>
    </row>
    <row r="6" spans="1:26" ht="12.75">
      <c r="A6" s="46" t="s">
        <v>175</v>
      </c>
      <c r="B6" s="449">
        <v>4890</v>
      </c>
      <c r="C6" s="815">
        <v>0.57999999999999996</v>
      </c>
      <c r="D6" s="96">
        <v>0.85</v>
      </c>
      <c r="E6" s="97">
        <v>17</v>
      </c>
      <c r="F6" s="816">
        <v>315</v>
      </c>
      <c r="G6" s="386">
        <v>8</v>
      </c>
      <c r="H6" s="77">
        <v>300</v>
      </c>
      <c r="I6" s="78">
        <v>381</v>
      </c>
      <c r="J6" s="70">
        <v>0.84</v>
      </c>
      <c r="K6" s="591">
        <v>42</v>
      </c>
      <c r="L6" s="806">
        <v>0.73</v>
      </c>
      <c r="M6" s="32">
        <f t="shared" si="0"/>
        <v>611.41000000000008</v>
      </c>
      <c r="N6" s="32">
        <f t="shared" si="1"/>
        <v>616.29999999999995</v>
      </c>
      <c r="O6" s="832" t="s">
        <v>31</v>
      </c>
      <c r="P6" s="380" t="s">
        <v>44</v>
      </c>
      <c r="Q6" s="160" t="s">
        <v>62</v>
      </c>
      <c r="R6" s="161" t="s">
        <v>33</v>
      </c>
      <c r="S6" s="162" t="s">
        <v>33</v>
      </c>
      <c r="T6" s="163" t="s">
        <v>47</v>
      </c>
      <c r="U6" s="165"/>
      <c r="V6" s="165"/>
      <c r="W6" s="303" t="s">
        <v>49</v>
      </c>
      <c r="X6" s="174">
        <v>38</v>
      </c>
      <c r="Y6" s="174">
        <v>40</v>
      </c>
      <c r="Z6" s="151" t="s">
        <v>176</v>
      </c>
    </row>
    <row r="7" spans="1:26" ht="12.75">
      <c r="A7" s="46" t="s">
        <v>1045</v>
      </c>
      <c r="B7" s="294">
        <v>11380</v>
      </c>
      <c r="C7" s="736">
        <v>0.7</v>
      </c>
      <c r="D7" s="105">
        <v>0.9</v>
      </c>
      <c r="E7" s="532">
        <v>25</v>
      </c>
      <c r="F7" s="245">
        <v>305</v>
      </c>
      <c r="G7" s="386">
        <v>8</v>
      </c>
      <c r="H7" s="77">
        <v>300</v>
      </c>
      <c r="I7" s="663">
        <v>342</v>
      </c>
      <c r="J7" s="83">
        <v>0.86</v>
      </c>
      <c r="K7" s="87">
        <v>32</v>
      </c>
      <c r="L7" s="536">
        <v>0.77</v>
      </c>
      <c r="M7" s="32">
        <f t="shared" si="0"/>
        <v>606.61999999999989</v>
      </c>
      <c r="N7" s="32">
        <f t="shared" si="1"/>
        <v>618</v>
      </c>
      <c r="O7" s="832" t="s">
        <v>31</v>
      </c>
      <c r="P7" s="380" t="s">
        <v>44</v>
      </c>
      <c r="Q7" s="160" t="s">
        <v>62</v>
      </c>
      <c r="R7" s="161" t="s">
        <v>33</v>
      </c>
      <c r="S7" s="162" t="s">
        <v>33</v>
      </c>
      <c r="T7" s="163" t="s">
        <v>47</v>
      </c>
      <c r="U7" s="165"/>
      <c r="V7" s="165"/>
      <c r="W7" s="303" t="s">
        <v>49</v>
      </c>
      <c r="X7" s="174">
        <v>38</v>
      </c>
      <c r="Y7" s="174">
        <v>40</v>
      </c>
      <c r="Z7" s="151" t="s">
        <v>220</v>
      </c>
    </row>
    <row r="8" spans="1:26" ht="12.75">
      <c r="A8" s="46" t="s">
        <v>1041</v>
      </c>
      <c r="B8" s="630">
        <v>13290</v>
      </c>
      <c r="C8" s="112">
        <v>0.77</v>
      </c>
      <c r="D8" s="660">
        <v>0.76</v>
      </c>
      <c r="E8" s="532">
        <v>25</v>
      </c>
      <c r="F8" s="661">
        <v>200</v>
      </c>
      <c r="G8" s="662">
        <v>12</v>
      </c>
      <c r="H8" s="77">
        <v>300</v>
      </c>
      <c r="I8" s="663">
        <v>342</v>
      </c>
      <c r="J8" s="70">
        <v>0.84</v>
      </c>
      <c r="K8" s="469">
        <v>34</v>
      </c>
      <c r="L8" s="330">
        <v>1.03</v>
      </c>
      <c r="M8" s="32">
        <f t="shared" si="0"/>
        <v>606.6099999999999</v>
      </c>
      <c r="N8" s="32">
        <f t="shared" si="1"/>
        <v>619.9</v>
      </c>
      <c r="O8" s="832" t="s">
        <v>31</v>
      </c>
      <c r="P8" s="380" t="s">
        <v>44</v>
      </c>
      <c r="Q8" s="160" t="s">
        <v>62</v>
      </c>
      <c r="R8" s="161" t="s">
        <v>33</v>
      </c>
      <c r="S8" s="162" t="s">
        <v>33</v>
      </c>
      <c r="T8" s="163" t="s">
        <v>47</v>
      </c>
      <c r="U8" s="165"/>
      <c r="V8" s="165"/>
      <c r="W8" s="303" t="s">
        <v>49</v>
      </c>
      <c r="X8" s="174">
        <v>38</v>
      </c>
      <c r="Y8" s="174">
        <v>40</v>
      </c>
      <c r="Z8" s="151" t="s">
        <v>218</v>
      </c>
    </row>
    <row r="9" spans="1:26" ht="12.75">
      <c r="A9" s="46" t="s">
        <v>72</v>
      </c>
      <c r="B9" s="537">
        <v>9330</v>
      </c>
      <c r="C9" s="805">
        <v>0.62</v>
      </c>
      <c r="D9" s="96">
        <v>0.85</v>
      </c>
      <c r="E9" s="97">
        <v>17</v>
      </c>
      <c r="F9" s="245">
        <v>305</v>
      </c>
      <c r="G9" s="386">
        <v>8</v>
      </c>
      <c r="H9" s="77">
        <v>300</v>
      </c>
      <c r="I9" s="78">
        <v>381</v>
      </c>
      <c r="J9" s="83">
        <v>0.86</v>
      </c>
      <c r="K9" s="591">
        <v>42</v>
      </c>
      <c r="L9" s="806">
        <v>0.73</v>
      </c>
      <c r="M9" s="32">
        <f t="shared" si="0"/>
        <v>611.97</v>
      </c>
      <c r="N9" s="32">
        <f t="shared" si="1"/>
        <v>621.29999999999995</v>
      </c>
      <c r="O9" s="832" t="s">
        <v>31</v>
      </c>
      <c r="P9" s="380" t="s">
        <v>44</v>
      </c>
      <c r="Q9" s="160" t="s">
        <v>62</v>
      </c>
      <c r="R9" s="161" t="s">
        <v>33</v>
      </c>
      <c r="S9" s="162" t="s">
        <v>33</v>
      </c>
      <c r="T9" s="163" t="s">
        <v>47</v>
      </c>
      <c r="U9" s="165"/>
      <c r="V9" s="165"/>
      <c r="W9" s="303" t="s">
        <v>49</v>
      </c>
      <c r="X9" s="174">
        <v>38</v>
      </c>
      <c r="Y9" s="174">
        <v>40</v>
      </c>
      <c r="Z9" s="151" t="s">
        <v>73</v>
      </c>
    </row>
    <row r="10" spans="1:26" ht="12.75">
      <c r="A10" s="46" t="s">
        <v>68</v>
      </c>
      <c r="B10" s="799">
        <v>9960</v>
      </c>
      <c r="C10" s="95">
        <v>0.63</v>
      </c>
      <c r="D10" s="721">
        <v>0.75</v>
      </c>
      <c r="E10" s="113">
        <v>21</v>
      </c>
      <c r="F10" s="474">
        <v>350</v>
      </c>
      <c r="G10" s="76">
        <v>13</v>
      </c>
      <c r="H10" s="387">
        <v>400</v>
      </c>
      <c r="I10" s="117">
        <v>473</v>
      </c>
      <c r="J10" s="800">
        <v>0.89</v>
      </c>
      <c r="K10" s="580">
        <v>35</v>
      </c>
      <c r="L10" s="138">
        <v>0.97</v>
      </c>
      <c r="M10" s="32">
        <f t="shared" si="0"/>
        <v>611.6400000000001</v>
      </c>
      <c r="N10" s="32">
        <f t="shared" si="1"/>
        <v>621.6</v>
      </c>
      <c r="O10" s="832" t="s">
        <v>31</v>
      </c>
      <c r="P10" s="380" t="s">
        <v>43</v>
      </c>
      <c r="Q10" s="160" t="s">
        <v>52</v>
      </c>
      <c r="R10" s="161" t="s">
        <v>33</v>
      </c>
      <c r="S10" s="162" t="s">
        <v>46</v>
      </c>
      <c r="T10" s="163"/>
      <c r="U10" s="165"/>
      <c r="V10" s="165"/>
      <c r="W10" s="303" t="s">
        <v>48</v>
      </c>
      <c r="X10" s="174">
        <v>30</v>
      </c>
      <c r="Y10" s="174">
        <v>33</v>
      </c>
      <c r="Z10" s="151" t="s">
        <v>69</v>
      </c>
    </row>
    <row r="11" spans="1:26" ht="12.75">
      <c r="A11" s="46" t="s">
        <v>177</v>
      </c>
      <c r="B11" s="809">
        <v>6890</v>
      </c>
      <c r="C11" s="810">
        <v>0.6</v>
      </c>
      <c r="D11" s="96">
        <v>0.85</v>
      </c>
      <c r="E11" s="97">
        <v>17</v>
      </c>
      <c r="F11" s="106">
        <v>340</v>
      </c>
      <c r="G11" s="386">
        <v>8</v>
      </c>
      <c r="H11" s="77">
        <v>300</v>
      </c>
      <c r="I11" s="78">
        <v>381</v>
      </c>
      <c r="J11" s="83">
        <v>0.86</v>
      </c>
      <c r="K11" s="591">
        <v>42</v>
      </c>
      <c r="L11" s="806">
        <v>0.73</v>
      </c>
      <c r="M11" s="32">
        <f t="shared" si="0"/>
        <v>615.91000000000008</v>
      </c>
      <c r="N11" s="32">
        <f t="shared" si="1"/>
        <v>622.79999999999995</v>
      </c>
      <c r="O11" s="832" t="s">
        <v>31</v>
      </c>
      <c r="P11" s="380" t="s">
        <v>44</v>
      </c>
      <c r="Q11" s="160" t="s">
        <v>62</v>
      </c>
      <c r="R11" s="161" t="s">
        <v>33</v>
      </c>
      <c r="S11" s="162" t="s">
        <v>33</v>
      </c>
      <c r="T11" s="163" t="s">
        <v>47</v>
      </c>
      <c r="U11" s="165"/>
      <c r="V11" s="165"/>
      <c r="W11" s="303" t="s">
        <v>49</v>
      </c>
      <c r="X11" s="174">
        <v>38</v>
      </c>
      <c r="Y11" s="174">
        <v>40</v>
      </c>
      <c r="Z11" s="151" t="s">
        <v>178</v>
      </c>
    </row>
    <row r="12" spans="1:26" ht="12.75">
      <c r="A12" s="46" t="s">
        <v>219</v>
      </c>
      <c r="B12" s="171">
        <v>10960</v>
      </c>
      <c r="C12" s="63">
        <v>0.74</v>
      </c>
      <c r="D12" s="64">
        <v>0.82</v>
      </c>
      <c r="E12" s="532">
        <v>25</v>
      </c>
      <c r="F12" s="98">
        <v>250</v>
      </c>
      <c r="G12" s="662">
        <v>12</v>
      </c>
      <c r="H12" s="77">
        <v>300</v>
      </c>
      <c r="I12" s="663">
        <v>342</v>
      </c>
      <c r="J12" s="70">
        <v>0.84</v>
      </c>
      <c r="K12" s="87">
        <v>32</v>
      </c>
      <c r="L12" s="314">
        <v>0.88</v>
      </c>
      <c r="M12" s="32">
        <f t="shared" si="0"/>
        <v>614.44000000000005</v>
      </c>
      <c r="N12" s="32">
        <f t="shared" si="1"/>
        <v>625.4</v>
      </c>
      <c r="O12" s="832" t="s">
        <v>31</v>
      </c>
      <c r="P12" s="380" t="s">
        <v>44</v>
      </c>
      <c r="Q12" s="160" t="s">
        <v>62</v>
      </c>
      <c r="R12" s="161" t="s">
        <v>33</v>
      </c>
      <c r="S12" s="162" t="s">
        <v>33</v>
      </c>
      <c r="T12" s="163" t="s">
        <v>47</v>
      </c>
      <c r="U12" s="165"/>
      <c r="V12" s="165"/>
      <c r="W12" s="303" t="s">
        <v>49</v>
      </c>
      <c r="X12" s="174">
        <v>38</v>
      </c>
      <c r="Y12" s="174">
        <v>40</v>
      </c>
      <c r="Z12" s="151" t="s">
        <v>221</v>
      </c>
    </row>
    <row r="13" spans="1:26" ht="12.75">
      <c r="A13" s="46" t="s">
        <v>56</v>
      </c>
      <c r="B13" s="766">
        <v>7120</v>
      </c>
      <c r="C13" s="320">
        <v>0.67</v>
      </c>
      <c r="D13" s="397">
        <v>0.84</v>
      </c>
      <c r="E13" s="113">
        <v>21</v>
      </c>
      <c r="F13" s="245">
        <v>300</v>
      </c>
      <c r="G13" s="684">
        <v>15</v>
      </c>
      <c r="H13" s="387">
        <v>400</v>
      </c>
      <c r="I13" s="568">
        <v>476</v>
      </c>
      <c r="J13" s="70">
        <v>0.84</v>
      </c>
      <c r="K13" s="71">
        <v>33</v>
      </c>
      <c r="L13" s="282">
        <v>0.95</v>
      </c>
      <c r="M13" s="32">
        <f t="shared" si="0"/>
        <v>623.98</v>
      </c>
      <c r="N13" s="32">
        <f t="shared" si="1"/>
        <v>631.1</v>
      </c>
      <c r="O13" s="832" t="s">
        <v>31</v>
      </c>
      <c r="P13" s="380" t="s">
        <v>43</v>
      </c>
      <c r="Q13" s="160" t="s">
        <v>52</v>
      </c>
      <c r="R13" s="161" t="s">
        <v>33</v>
      </c>
      <c r="S13" s="162" t="s">
        <v>46</v>
      </c>
      <c r="T13" s="163"/>
      <c r="U13" s="165"/>
      <c r="V13" s="165"/>
      <c r="W13" s="303" t="s">
        <v>48</v>
      </c>
      <c r="X13" s="174">
        <v>30</v>
      </c>
      <c r="Y13" s="174">
        <v>33</v>
      </c>
      <c r="Z13" s="151" t="s">
        <v>58</v>
      </c>
    </row>
    <row r="14" spans="1:26" ht="12.75">
      <c r="A14" s="46" t="s">
        <v>59</v>
      </c>
      <c r="B14" s="765">
        <v>8290</v>
      </c>
      <c r="C14" s="320">
        <v>0.67</v>
      </c>
      <c r="D14" s="397">
        <v>0.84</v>
      </c>
      <c r="E14" s="113">
        <v>21</v>
      </c>
      <c r="F14" s="245">
        <v>300</v>
      </c>
      <c r="G14" s="684">
        <v>15</v>
      </c>
      <c r="H14" s="387">
        <v>400</v>
      </c>
      <c r="I14" s="568">
        <v>476</v>
      </c>
      <c r="J14" s="70">
        <v>0.84</v>
      </c>
      <c r="K14" s="71">
        <v>33</v>
      </c>
      <c r="L14" s="282">
        <v>0.95</v>
      </c>
      <c r="M14" s="32">
        <f t="shared" si="0"/>
        <v>622.81000000000006</v>
      </c>
      <c r="N14" s="32">
        <f t="shared" si="1"/>
        <v>631.1</v>
      </c>
      <c r="O14" s="832" t="s">
        <v>31</v>
      </c>
      <c r="P14" s="380" t="s">
        <v>43</v>
      </c>
      <c r="Q14" s="160" t="s">
        <v>52</v>
      </c>
      <c r="R14" s="161" t="s">
        <v>33</v>
      </c>
      <c r="S14" s="162" t="s">
        <v>46</v>
      </c>
      <c r="T14" s="163"/>
      <c r="U14" s="165"/>
      <c r="V14" s="165"/>
      <c r="W14" s="303" t="s">
        <v>48</v>
      </c>
      <c r="X14" s="174">
        <v>30</v>
      </c>
      <c r="Y14" s="174">
        <v>33</v>
      </c>
      <c r="Z14" s="151" t="s">
        <v>60</v>
      </c>
    </row>
    <row r="15" spans="1:26" ht="12.75">
      <c r="A15" s="46" t="s">
        <v>213</v>
      </c>
      <c r="B15" s="766">
        <v>7130</v>
      </c>
      <c r="C15" s="805">
        <v>0.62</v>
      </c>
      <c r="D15" s="96">
        <v>0.85</v>
      </c>
      <c r="E15" s="97">
        <v>17</v>
      </c>
      <c r="F15" s="748">
        <v>405</v>
      </c>
      <c r="G15" s="386">
        <v>8</v>
      </c>
      <c r="H15" s="77">
        <v>300</v>
      </c>
      <c r="I15" s="78">
        <v>381</v>
      </c>
      <c r="J15" s="83">
        <v>0.86</v>
      </c>
      <c r="K15" s="591">
        <v>42</v>
      </c>
      <c r="L15" s="806">
        <v>0.73</v>
      </c>
      <c r="M15" s="32">
        <f t="shared" si="0"/>
        <v>624.17000000000007</v>
      </c>
      <c r="N15" s="32">
        <f t="shared" si="1"/>
        <v>631.29999999999995</v>
      </c>
      <c r="O15" s="832" t="s">
        <v>31</v>
      </c>
      <c r="P15" s="380" t="s">
        <v>44</v>
      </c>
      <c r="Q15" s="160" t="s">
        <v>62</v>
      </c>
      <c r="R15" s="161" t="s">
        <v>33</v>
      </c>
      <c r="S15" s="162" t="s">
        <v>33</v>
      </c>
      <c r="T15" s="163" t="s">
        <v>47</v>
      </c>
      <c r="U15" s="165"/>
      <c r="V15" s="165"/>
      <c r="W15" s="303" t="s">
        <v>49</v>
      </c>
      <c r="X15" s="174">
        <v>38</v>
      </c>
      <c r="Y15" s="174">
        <v>40</v>
      </c>
      <c r="Z15" s="151" t="s">
        <v>214</v>
      </c>
    </row>
    <row r="16" spans="1:26" ht="12.75">
      <c r="A16" s="46" t="s">
        <v>125</v>
      </c>
      <c r="B16" s="409">
        <v>5660</v>
      </c>
      <c r="C16" s="95">
        <v>0.63</v>
      </c>
      <c r="D16" s="96">
        <v>0.85</v>
      </c>
      <c r="E16" s="97">
        <v>17</v>
      </c>
      <c r="F16" s="692">
        <v>240</v>
      </c>
      <c r="G16" s="662">
        <v>12</v>
      </c>
      <c r="H16" s="77">
        <v>300</v>
      </c>
      <c r="I16" s="78">
        <v>381</v>
      </c>
      <c r="J16" s="725">
        <v>0.81</v>
      </c>
      <c r="K16" s="109">
        <v>44</v>
      </c>
      <c r="L16" s="530">
        <v>0.83</v>
      </c>
      <c r="M16" s="32">
        <f t="shared" si="0"/>
        <v>628.1400000000001</v>
      </c>
      <c r="N16" s="32">
        <f t="shared" si="1"/>
        <v>633.79999999999995</v>
      </c>
      <c r="O16" s="832" t="s">
        <v>31</v>
      </c>
      <c r="P16" s="380" t="s">
        <v>44</v>
      </c>
      <c r="Q16" s="160" t="s">
        <v>62</v>
      </c>
      <c r="R16" s="161" t="s">
        <v>33</v>
      </c>
      <c r="S16" s="162" t="s">
        <v>33</v>
      </c>
      <c r="T16" s="163" t="s">
        <v>47</v>
      </c>
      <c r="U16" s="165"/>
      <c r="V16" s="165"/>
      <c r="W16" s="303" t="s">
        <v>49</v>
      </c>
      <c r="X16" s="174">
        <v>38</v>
      </c>
      <c r="Y16" s="174">
        <v>40</v>
      </c>
      <c r="Z16" s="151" t="s">
        <v>126</v>
      </c>
    </row>
    <row r="17" spans="1:26" ht="12.75">
      <c r="A17" s="46" t="s">
        <v>181</v>
      </c>
      <c r="B17" s="103">
        <v>7580</v>
      </c>
      <c r="C17" s="805">
        <v>0.62</v>
      </c>
      <c r="D17" s="96">
        <v>0.85</v>
      </c>
      <c r="E17" s="97">
        <v>17</v>
      </c>
      <c r="F17" s="377">
        <v>245</v>
      </c>
      <c r="G17" s="662">
        <v>12</v>
      </c>
      <c r="H17" s="77">
        <v>300</v>
      </c>
      <c r="I17" s="78">
        <v>381</v>
      </c>
      <c r="J17" s="83">
        <v>0.86</v>
      </c>
      <c r="K17" s="591">
        <v>42</v>
      </c>
      <c r="L17" s="300">
        <v>0.76</v>
      </c>
      <c r="M17" s="32">
        <f t="shared" si="0"/>
        <v>627.42000000000007</v>
      </c>
      <c r="N17" s="32">
        <f t="shared" si="1"/>
        <v>635</v>
      </c>
      <c r="O17" s="832" t="s">
        <v>31</v>
      </c>
      <c r="P17" s="380" t="s">
        <v>44</v>
      </c>
      <c r="Q17" s="160" t="s">
        <v>62</v>
      </c>
      <c r="R17" s="161" t="s">
        <v>33</v>
      </c>
      <c r="S17" s="162" t="s">
        <v>33</v>
      </c>
      <c r="T17" s="163" t="s">
        <v>47</v>
      </c>
      <c r="U17" s="165"/>
      <c r="V17" s="165"/>
      <c r="W17" s="303" t="s">
        <v>49</v>
      </c>
      <c r="X17" s="174">
        <v>38</v>
      </c>
      <c r="Y17" s="174">
        <v>40</v>
      </c>
      <c r="Z17" s="151" t="s">
        <v>182</v>
      </c>
    </row>
    <row r="18" spans="1:26" ht="12.75">
      <c r="A18" s="46" t="s">
        <v>95</v>
      </c>
      <c r="B18" s="384">
        <v>9850</v>
      </c>
      <c r="C18" s="73">
        <v>0.73</v>
      </c>
      <c r="D18" s="397">
        <v>0.84</v>
      </c>
      <c r="E18" s="113">
        <v>21</v>
      </c>
      <c r="F18" s="75">
        <v>258</v>
      </c>
      <c r="G18" s="555">
        <v>16</v>
      </c>
      <c r="H18" s="387">
        <v>400</v>
      </c>
      <c r="I18" s="715">
        <v>493</v>
      </c>
      <c r="J18" s="70">
        <v>0.84</v>
      </c>
      <c r="K18" s="71">
        <v>33</v>
      </c>
      <c r="L18" s="133">
        <v>1.1200000000000001</v>
      </c>
      <c r="M18" s="32">
        <f t="shared" si="0"/>
        <v>628.04999999999995</v>
      </c>
      <c r="N18" s="32">
        <f t="shared" si="1"/>
        <v>637.90000000000009</v>
      </c>
      <c r="O18" s="832" t="s">
        <v>31</v>
      </c>
      <c r="P18" s="380" t="s">
        <v>43</v>
      </c>
      <c r="Q18" s="160" t="s">
        <v>52</v>
      </c>
      <c r="R18" s="161" t="s">
        <v>33</v>
      </c>
      <c r="S18" s="162" t="s">
        <v>46</v>
      </c>
      <c r="T18" s="163"/>
      <c r="U18" s="165"/>
      <c r="V18" s="165"/>
      <c r="W18" s="303" t="s">
        <v>48</v>
      </c>
      <c r="X18" s="174">
        <v>30</v>
      </c>
      <c r="Y18" s="174">
        <v>33</v>
      </c>
      <c r="Z18" s="151" t="s">
        <v>96</v>
      </c>
    </row>
    <row r="19" spans="1:26" ht="12.75">
      <c r="A19" s="46" t="s">
        <v>129</v>
      </c>
      <c r="B19" s="630">
        <v>13580</v>
      </c>
      <c r="C19" s="129">
        <v>0.76</v>
      </c>
      <c r="D19" s="397">
        <v>0.84</v>
      </c>
      <c r="E19" s="113">
        <v>21</v>
      </c>
      <c r="F19" s="347">
        <v>360</v>
      </c>
      <c r="G19" s="684">
        <v>15</v>
      </c>
      <c r="H19" s="387">
        <v>400</v>
      </c>
      <c r="I19" s="117">
        <v>473</v>
      </c>
      <c r="J19" s="70">
        <v>0.84</v>
      </c>
      <c r="K19" s="469">
        <v>34</v>
      </c>
      <c r="L19" s="248">
        <v>0.6</v>
      </c>
      <c r="M19" s="32">
        <f t="shared" si="0"/>
        <v>637.72</v>
      </c>
      <c r="N19" s="32">
        <f t="shared" si="1"/>
        <v>651.29999999999995</v>
      </c>
      <c r="O19" s="832" t="s">
        <v>31</v>
      </c>
      <c r="P19" s="380" t="s">
        <v>43</v>
      </c>
      <c r="Q19" s="160" t="s">
        <v>52</v>
      </c>
      <c r="R19" s="161" t="s">
        <v>33</v>
      </c>
      <c r="S19" s="162" t="s">
        <v>46</v>
      </c>
      <c r="T19" s="163"/>
      <c r="U19" s="165"/>
      <c r="V19" s="165"/>
      <c r="W19" s="303" t="s">
        <v>48</v>
      </c>
      <c r="X19" s="174">
        <v>30</v>
      </c>
      <c r="Y19" s="174">
        <v>33</v>
      </c>
      <c r="Z19" s="151" t="s">
        <v>139</v>
      </c>
    </row>
    <row r="20" spans="1:26" ht="12.75">
      <c r="A20" s="46" t="s">
        <v>163</v>
      </c>
      <c r="B20" s="294">
        <v>11580</v>
      </c>
      <c r="C20" s="63">
        <v>0.74</v>
      </c>
      <c r="D20" s="397">
        <v>0.84</v>
      </c>
      <c r="E20" s="113">
        <v>21</v>
      </c>
      <c r="F20" s="698">
        <v>293</v>
      </c>
      <c r="G20" s="643">
        <v>18</v>
      </c>
      <c r="H20" s="387">
        <v>400</v>
      </c>
      <c r="I20" s="696">
        <v>486</v>
      </c>
      <c r="J20" s="83">
        <v>0.86</v>
      </c>
      <c r="K20" s="71">
        <v>33</v>
      </c>
      <c r="L20" s="282">
        <v>0.95</v>
      </c>
      <c r="M20" s="32">
        <f t="shared" si="0"/>
        <v>643.82000000000005</v>
      </c>
      <c r="N20" s="32">
        <f t="shared" si="1"/>
        <v>655.40000000000009</v>
      </c>
      <c r="O20" s="832" t="s">
        <v>31</v>
      </c>
      <c r="P20" s="380" t="s">
        <v>43</v>
      </c>
      <c r="Q20" s="160" t="s">
        <v>52</v>
      </c>
      <c r="R20" s="161" t="s">
        <v>33</v>
      </c>
      <c r="S20" s="162" t="s">
        <v>46</v>
      </c>
      <c r="T20" s="163"/>
      <c r="U20" s="165"/>
      <c r="V20" s="165"/>
      <c r="W20" s="303" t="s">
        <v>48</v>
      </c>
      <c r="X20" s="174">
        <v>30</v>
      </c>
      <c r="Y20" s="174">
        <v>33</v>
      </c>
      <c r="Z20" s="151" t="s">
        <v>164</v>
      </c>
    </row>
    <row r="21" spans="1:26" ht="12.75">
      <c r="A21" s="46" t="s">
        <v>179</v>
      </c>
      <c r="B21" s="103">
        <v>7580</v>
      </c>
      <c r="C21" s="779">
        <v>0.65</v>
      </c>
      <c r="D21" s="96">
        <v>0.85</v>
      </c>
      <c r="E21" s="97">
        <v>17</v>
      </c>
      <c r="F21" s="377">
        <v>245</v>
      </c>
      <c r="G21" s="662">
        <v>12</v>
      </c>
      <c r="H21" s="786">
        <v>375</v>
      </c>
      <c r="I21" s="568">
        <v>476</v>
      </c>
      <c r="J21" s="738">
        <v>0.87</v>
      </c>
      <c r="K21" s="591">
        <v>42</v>
      </c>
      <c r="L21" s="300">
        <v>0.76</v>
      </c>
      <c r="M21" s="32">
        <f t="shared" si="0"/>
        <v>648.42000000000007</v>
      </c>
      <c r="N21" s="32">
        <f t="shared" si="1"/>
        <v>656</v>
      </c>
      <c r="O21" s="832" t="s">
        <v>31</v>
      </c>
      <c r="P21" s="380" t="s">
        <v>44</v>
      </c>
      <c r="Q21" s="160" t="s">
        <v>62</v>
      </c>
      <c r="R21" s="161" t="s">
        <v>33</v>
      </c>
      <c r="S21" s="162" t="s">
        <v>33</v>
      </c>
      <c r="T21" s="163" t="s">
        <v>47</v>
      </c>
      <c r="U21" s="165"/>
      <c r="V21" s="165"/>
      <c r="W21" s="303" t="s">
        <v>49</v>
      </c>
      <c r="X21" s="174">
        <v>38</v>
      </c>
      <c r="Y21" s="174">
        <v>40</v>
      </c>
      <c r="Z21" s="151" t="s">
        <v>180</v>
      </c>
    </row>
    <row r="22" spans="1:26" ht="12.75">
      <c r="A22" s="46" t="s">
        <v>127</v>
      </c>
      <c r="B22" s="241">
        <v>7860</v>
      </c>
      <c r="C22" s="104">
        <v>0.59</v>
      </c>
      <c r="D22" s="105">
        <v>0.9</v>
      </c>
      <c r="E22" s="97">
        <v>17</v>
      </c>
      <c r="F22" s="474">
        <v>350</v>
      </c>
      <c r="G22" s="76">
        <v>13</v>
      </c>
      <c r="H22" s="77">
        <v>300</v>
      </c>
      <c r="I22" s="78">
        <v>381</v>
      </c>
      <c r="J22" s="738">
        <v>0.87</v>
      </c>
      <c r="K22" s="109">
        <v>44</v>
      </c>
      <c r="L22" s="337">
        <v>0.68</v>
      </c>
      <c r="M22" s="32">
        <f t="shared" si="0"/>
        <v>650.44000000000005</v>
      </c>
      <c r="N22" s="32">
        <f t="shared" si="1"/>
        <v>658.3</v>
      </c>
      <c r="O22" s="832" t="s">
        <v>31</v>
      </c>
      <c r="P22" s="380" t="s">
        <v>44</v>
      </c>
      <c r="Q22" s="160" t="s">
        <v>62</v>
      </c>
      <c r="R22" s="161" t="s">
        <v>33</v>
      </c>
      <c r="S22" s="162" t="s">
        <v>33</v>
      </c>
      <c r="T22" s="163" t="s">
        <v>47</v>
      </c>
      <c r="U22" s="165"/>
      <c r="V22" s="165"/>
      <c r="W22" s="303" t="s">
        <v>49</v>
      </c>
      <c r="X22" s="174">
        <v>38</v>
      </c>
      <c r="Y22" s="174">
        <v>40</v>
      </c>
      <c r="Z22" s="151" t="s">
        <v>128</v>
      </c>
    </row>
    <row r="23" spans="1:26" ht="12.75">
      <c r="A23" s="46" t="s">
        <v>41</v>
      </c>
      <c r="B23" s="628">
        <v>9380</v>
      </c>
      <c r="C23" s="823">
        <v>0.56000000000000005</v>
      </c>
      <c r="D23" s="64">
        <v>0.82</v>
      </c>
      <c r="E23" s="97">
        <v>17</v>
      </c>
      <c r="F23" s="818">
        <v>650</v>
      </c>
      <c r="G23" s="567">
        <v>20</v>
      </c>
      <c r="H23" s="77">
        <v>300</v>
      </c>
      <c r="I23" s="78">
        <v>381</v>
      </c>
      <c r="J23" s="132">
        <v>0.91</v>
      </c>
      <c r="K23" s="591">
        <v>42</v>
      </c>
      <c r="L23" s="267">
        <v>1.02</v>
      </c>
      <c r="M23" s="32">
        <f t="shared" si="0"/>
        <v>699.52</v>
      </c>
      <c r="N23" s="32">
        <f t="shared" si="1"/>
        <v>708.90000000000009</v>
      </c>
      <c r="O23" s="833" t="s">
        <v>42</v>
      </c>
      <c r="P23" s="380" t="s">
        <v>44</v>
      </c>
      <c r="Q23" s="160" t="s">
        <v>62</v>
      </c>
      <c r="R23" s="161" t="s">
        <v>33</v>
      </c>
      <c r="S23" s="162" t="s">
        <v>33</v>
      </c>
      <c r="T23" s="163" t="s">
        <v>47</v>
      </c>
      <c r="U23" s="165"/>
      <c r="V23" s="165"/>
      <c r="W23" s="303" t="s">
        <v>49</v>
      </c>
      <c r="X23" s="174">
        <v>38</v>
      </c>
      <c r="Y23" s="174">
        <v>40</v>
      </c>
      <c r="Z23" s="151" t="s">
        <v>50</v>
      </c>
    </row>
    <row r="24" spans="1:26" ht="12.75">
      <c r="A24" s="46" t="s">
        <v>97</v>
      </c>
      <c r="B24" s="294">
        <v>11650</v>
      </c>
      <c r="C24" s="736">
        <v>0.7</v>
      </c>
      <c r="D24" s="397">
        <v>0.84</v>
      </c>
      <c r="E24" s="113">
        <v>21</v>
      </c>
      <c r="F24" s="130">
        <v>1000</v>
      </c>
      <c r="G24" s="555">
        <v>16</v>
      </c>
      <c r="H24" s="387">
        <v>400</v>
      </c>
      <c r="I24" s="715">
        <v>493</v>
      </c>
      <c r="J24" s="83">
        <v>0.86</v>
      </c>
      <c r="K24" s="71">
        <v>33</v>
      </c>
      <c r="L24" s="133">
        <v>1.1200000000000001</v>
      </c>
      <c r="M24" s="32">
        <f t="shared" si="0"/>
        <v>699.45</v>
      </c>
      <c r="N24" s="32">
        <f t="shared" si="1"/>
        <v>711.1</v>
      </c>
      <c r="O24" s="833" t="s">
        <v>42</v>
      </c>
      <c r="P24" s="380" t="s">
        <v>43</v>
      </c>
      <c r="Q24" s="160" t="s">
        <v>52</v>
      </c>
      <c r="R24" s="161" t="s">
        <v>33</v>
      </c>
      <c r="S24" s="162" t="s">
        <v>46</v>
      </c>
      <c r="T24" s="163"/>
      <c r="U24" s="165"/>
      <c r="V24" s="165"/>
      <c r="W24" s="303" t="s">
        <v>48</v>
      </c>
      <c r="X24" s="174">
        <v>30</v>
      </c>
      <c r="Y24" s="174">
        <v>33</v>
      </c>
      <c r="Z24" s="151" t="s">
        <v>98</v>
      </c>
    </row>
    <row r="25" spans="1:26" ht="12.75">
      <c r="A25" s="46" t="s">
        <v>854</v>
      </c>
      <c r="B25" s="334">
        <v>26350</v>
      </c>
      <c r="C25" s="320">
        <v>0.93</v>
      </c>
      <c r="D25" s="64">
        <v>0.65</v>
      </c>
      <c r="E25" s="335">
        <v>60</v>
      </c>
      <c r="F25" s="141">
        <v>135</v>
      </c>
      <c r="G25" s="76">
        <v>10</v>
      </c>
      <c r="H25" s="232">
        <v>1000</v>
      </c>
      <c r="I25" s="336">
        <v>872</v>
      </c>
      <c r="J25" s="319">
        <v>0.52</v>
      </c>
      <c r="K25" s="156">
        <v>26</v>
      </c>
      <c r="L25" s="337">
        <v>3.8</v>
      </c>
      <c r="M25" s="32">
        <f t="shared" si="0"/>
        <v>698.34999999999991</v>
      </c>
      <c r="N25" s="32">
        <f t="shared" si="1"/>
        <v>724.7</v>
      </c>
      <c r="O25" s="834" t="s">
        <v>760</v>
      </c>
      <c r="P25" s="119" t="s">
        <v>470</v>
      </c>
      <c r="Q25" s="160" t="s">
        <v>33</v>
      </c>
      <c r="R25" s="161" t="s">
        <v>33</v>
      </c>
      <c r="S25" s="162" t="s">
        <v>46</v>
      </c>
      <c r="T25" s="163" t="s">
        <v>33</v>
      </c>
      <c r="U25" s="164" t="s">
        <v>33</v>
      </c>
      <c r="V25" s="238" t="s">
        <v>260</v>
      </c>
      <c r="W25" s="303" t="s">
        <v>473</v>
      </c>
      <c r="X25" s="250">
        <v>55</v>
      </c>
      <c r="Y25" s="283">
        <v>40</v>
      </c>
      <c r="Z25" s="151" t="s">
        <v>855</v>
      </c>
    </row>
    <row r="26" spans="1:26" ht="12.75">
      <c r="A26" s="785" t="s">
        <v>205</v>
      </c>
      <c r="B26" s="621">
        <v>9530</v>
      </c>
      <c r="C26" s="779">
        <v>0.65</v>
      </c>
      <c r="D26" s="243">
        <v>0.81</v>
      </c>
      <c r="E26" s="113">
        <v>21</v>
      </c>
      <c r="F26" s="296">
        <v>320</v>
      </c>
      <c r="G26" s="555">
        <v>16</v>
      </c>
      <c r="H26" s="387">
        <v>400</v>
      </c>
      <c r="I26" s="568">
        <v>476</v>
      </c>
      <c r="J26" s="725">
        <v>0.81</v>
      </c>
      <c r="K26" s="127">
        <v>43</v>
      </c>
      <c r="L26" s="561">
        <v>1.06</v>
      </c>
      <c r="M26" s="32">
        <f t="shared" si="0"/>
        <v>715.47</v>
      </c>
      <c r="N26" s="32">
        <f t="shared" si="1"/>
        <v>725</v>
      </c>
      <c r="O26" s="832" t="s">
        <v>31</v>
      </c>
      <c r="P26" s="380" t="s">
        <v>75</v>
      </c>
      <c r="Q26" s="160" t="s">
        <v>76</v>
      </c>
      <c r="R26" s="161" t="s">
        <v>65</v>
      </c>
      <c r="S26" s="162"/>
      <c r="T26" s="163"/>
      <c r="U26" s="165"/>
      <c r="V26" s="165"/>
      <c r="W26" s="303" t="s">
        <v>66</v>
      </c>
      <c r="X26" s="174">
        <v>19</v>
      </c>
      <c r="Y26" s="368">
        <v>82</v>
      </c>
      <c r="Z26" s="151" t="s">
        <v>206</v>
      </c>
    </row>
    <row r="27" spans="1:26" ht="12.75">
      <c r="A27" s="46" t="s">
        <v>200</v>
      </c>
      <c r="B27" s="304">
        <v>18650</v>
      </c>
      <c r="C27" s="736">
        <v>0.7</v>
      </c>
      <c r="D27" s="96">
        <v>0.85</v>
      </c>
      <c r="E27" s="113">
        <v>21</v>
      </c>
      <c r="F27" s="66">
        <v>400</v>
      </c>
      <c r="G27" s="665">
        <v>17</v>
      </c>
      <c r="H27" s="77">
        <v>300</v>
      </c>
      <c r="I27" s="265">
        <v>447</v>
      </c>
      <c r="J27" s="83">
        <v>0.86</v>
      </c>
      <c r="K27" s="634">
        <v>36</v>
      </c>
      <c r="L27" s="521">
        <v>0.75</v>
      </c>
      <c r="M27" s="32">
        <f t="shared" si="0"/>
        <v>709.55</v>
      </c>
      <c r="N27" s="32">
        <f t="shared" si="1"/>
        <v>728.2</v>
      </c>
      <c r="O27" s="832" t="s">
        <v>31</v>
      </c>
      <c r="P27" s="380" t="s">
        <v>75</v>
      </c>
      <c r="Q27" s="160" t="s">
        <v>76</v>
      </c>
      <c r="R27" s="161" t="s">
        <v>65</v>
      </c>
      <c r="S27" s="162"/>
      <c r="T27" s="163"/>
      <c r="U27" s="165"/>
      <c r="V27" s="165"/>
      <c r="W27" s="303" t="s">
        <v>66</v>
      </c>
      <c r="X27" s="174">
        <v>19</v>
      </c>
      <c r="Y27" s="368">
        <v>82</v>
      </c>
      <c r="Z27" s="151" t="s">
        <v>201</v>
      </c>
    </row>
    <row r="28" spans="1:26" ht="12.75">
      <c r="A28" s="46" t="s">
        <v>801</v>
      </c>
      <c r="B28" s="364">
        <v>21560</v>
      </c>
      <c r="C28" s="349">
        <v>0.91</v>
      </c>
      <c r="D28" s="64">
        <v>0.65</v>
      </c>
      <c r="E28" s="65">
        <v>86</v>
      </c>
      <c r="F28" s="365">
        <v>25</v>
      </c>
      <c r="G28" s="254">
        <v>5</v>
      </c>
      <c r="H28" s="317">
        <v>1100</v>
      </c>
      <c r="I28" s="265">
        <v>888</v>
      </c>
      <c r="J28" s="366">
        <v>0.56999999999999995</v>
      </c>
      <c r="K28" s="156">
        <v>26</v>
      </c>
      <c r="L28" s="337">
        <v>3.8</v>
      </c>
      <c r="M28" s="32">
        <f t="shared" si="0"/>
        <v>707.74</v>
      </c>
      <c r="N28" s="32">
        <f t="shared" si="1"/>
        <v>729.3</v>
      </c>
      <c r="O28" s="834" t="s">
        <v>760</v>
      </c>
      <c r="P28" s="119" t="s">
        <v>470</v>
      </c>
      <c r="Q28" s="160" t="s">
        <v>33</v>
      </c>
      <c r="R28" s="161" t="s">
        <v>33</v>
      </c>
      <c r="S28" s="162" t="s">
        <v>46</v>
      </c>
      <c r="T28" s="163" t="s">
        <v>33</v>
      </c>
      <c r="U28" s="164" t="s">
        <v>33</v>
      </c>
      <c r="V28" s="238" t="s">
        <v>260</v>
      </c>
      <c r="W28" s="303" t="s">
        <v>473</v>
      </c>
      <c r="X28" s="250">
        <v>55</v>
      </c>
      <c r="Y28" s="283">
        <v>40</v>
      </c>
      <c r="Z28" s="151" t="s">
        <v>803</v>
      </c>
    </row>
    <row r="29" spans="1:26" ht="12.75">
      <c r="A29" s="46" t="s">
        <v>784</v>
      </c>
      <c r="B29" s="94">
        <v>22590</v>
      </c>
      <c r="C29" s="349">
        <v>0.91</v>
      </c>
      <c r="D29" s="268">
        <v>0.66</v>
      </c>
      <c r="E29" s="113">
        <v>79</v>
      </c>
      <c r="F29" s="350">
        <v>28</v>
      </c>
      <c r="G29" s="254">
        <v>5</v>
      </c>
      <c r="H29" s="317">
        <v>1100</v>
      </c>
      <c r="I29" s="351">
        <v>798</v>
      </c>
      <c r="J29" s="281">
        <v>0.71</v>
      </c>
      <c r="K29" s="156">
        <v>26</v>
      </c>
      <c r="L29" s="248">
        <v>3.7</v>
      </c>
      <c r="M29" s="32">
        <f t="shared" si="0"/>
        <v>707.01</v>
      </c>
      <c r="N29" s="32">
        <f t="shared" si="1"/>
        <v>729.6</v>
      </c>
      <c r="O29" s="834" t="s">
        <v>760</v>
      </c>
      <c r="P29" s="119" t="s">
        <v>470</v>
      </c>
      <c r="Q29" s="160" t="s">
        <v>33</v>
      </c>
      <c r="R29" s="161" t="s">
        <v>33</v>
      </c>
      <c r="S29" s="162" t="s">
        <v>46</v>
      </c>
      <c r="T29" s="163" t="s">
        <v>33</v>
      </c>
      <c r="U29" s="164" t="s">
        <v>33</v>
      </c>
      <c r="V29" s="238" t="s">
        <v>260</v>
      </c>
      <c r="W29" s="303" t="s">
        <v>473</v>
      </c>
      <c r="X29" s="250">
        <v>55</v>
      </c>
      <c r="Y29" s="283">
        <v>40</v>
      </c>
      <c r="Z29" s="151" t="s">
        <v>787</v>
      </c>
    </row>
    <row r="30" spans="1:26" ht="12.75">
      <c r="A30" s="46" t="s">
        <v>131</v>
      </c>
      <c r="B30" s="171">
        <v>10960</v>
      </c>
      <c r="C30" s="112">
        <v>0.77</v>
      </c>
      <c r="D30" s="64">
        <v>0.82</v>
      </c>
      <c r="E30" s="113">
        <v>21</v>
      </c>
      <c r="F30" s="296">
        <v>320</v>
      </c>
      <c r="G30" s="665">
        <v>17</v>
      </c>
      <c r="H30" s="387">
        <v>400</v>
      </c>
      <c r="I30" s="117">
        <v>473</v>
      </c>
      <c r="J30" s="70">
        <v>0.84</v>
      </c>
      <c r="K30" s="71">
        <v>33</v>
      </c>
      <c r="L30" s="667">
        <v>0.63</v>
      </c>
      <c r="M30" s="32">
        <f t="shared" si="0"/>
        <v>719.04</v>
      </c>
      <c r="N30" s="32">
        <f t="shared" si="1"/>
        <v>730</v>
      </c>
      <c r="O30" s="832" t="s">
        <v>31</v>
      </c>
      <c r="P30" s="380" t="s">
        <v>75</v>
      </c>
      <c r="Q30" s="160" t="s">
        <v>76</v>
      </c>
      <c r="R30" s="161" t="s">
        <v>65</v>
      </c>
      <c r="S30" s="162"/>
      <c r="T30" s="163"/>
      <c r="U30" s="165"/>
      <c r="V30" s="165"/>
      <c r="W30" s="303" t="s">
        <v>66</v>
      </c>
      <c r="X30" s="174">
        <v>19</v>
      </c>
      <c r="Y30" s="368">
        <v>82</v>
      </c>
      <c r="Z30" s="151" t="s">
        <v>133</v>
      </c>
    </row>
    <row r="31" spans="1:26" ht="12.75">
      <c r="A31" s="46" t="s">
        <v>851</v>
      </c>
      <c r="B31" s="338">
        <v>24850</v>
      </c>
      <c r="C31" s="320">
        <v>0.93</v>
      </c>
      <c r="D31" s="64">
        <v>0.65</v>
      </c>
      <c r="E31" s="335">
        <v>60</v>
      </c>
      <c r="F31" s="66">
        <v>150</v>
      </c>
      <c r="G31" s="76">
        <v>10</v>
      </c>
      <c r="H31" s="232">
        <v>1000</v>
      </c>
      <c r="I31" s="336">
        <v>872</v>
      </c>
      <c r="J31" s="339">
        <v>0.57999999999999996</v>
      </c>
      <c r="K31" s="156">
        <v>26</v>
      </c>
      <c r="L31" s="337">
        <v>3.8</v>
      </c>
      <c r="M31" s="32">
        <f t="shared" si="0"/>
        <v>707.34999999999991</v>
      </c>
      <c r="N31" s="32">
        <f t="shared" si="1"/>
        <v>732.19999999999993</v>
      </c>
      <c r="O31" s="834" t="s">
        <v>760</v>
      </c>
      <c r="P31" s="119" t="s">
        <v>470</v>
      </c>
      <c r="Q31" s="160" t="s">
        <v>33</v>
      </c>
      <c r="R31" s="161" t="s">
        <v>33</v>
      </c>
      <c r="S31" s="162" t="s">
        <v>46</v>
      </c>
      <c r="T31" s="163" t="s">
        <v>33</v>
      </c>
      <c r="U31" s="164" t="s">
        <v>33</v>
      </c>
      <c r="V31" s="238" t="s">
        <v>260</v>
      </c>
      <c r="W31" s="303" t="s">
        <v>473</v>
      </c>
      <c r="X31" s="250">
        <v>55</v>
      </c>
      <c r="Y31" s="283">
        <v>40</v>
      </c>
      <c r="Z31" s="151" t="s">
        <v>853</v>
      </c>
    </row>
    <row r="32" spans="1:26" ht="12.75">
      <c r="A32" s="46" t="s">
        <v>64</v>
      </c>
      <c r="B32" s="294">
        <v>11650</v>
      </c>
      <c r="C32" s="779">
        <v>0.65</v>
      </c>
      <c r="D32" s="784">
        <v>0.87</v>
      </c>
      <c r="E32" s="113">
        <v>21</v>
      </c>
      <c r="F32" s="66">
        <v>400</v>
      </c>
      <c r="G32" s="665">
        <v>17</v>
      </c>
      <c r="H32" s="387">
        <v>400</v>
      </c>
      <c r="I32" s="568">
        <v>476</v>
      </c>
      <c r="J32" s="697">
        <v>0.83</v>
      </c>
      <c r="K32" s="580">
        <v>35</v>
      </c>
      <c r="L32" s="110">
        <v>0.79</v>
      </c>
      <c r="M32" s="32">
        <f t="shared" si="0"/>
        <v>721.05</v>
      </c>
      <c r="N32" s="32">
        <f t="shared" si="1"/>
        <v>732.7</v>
      </c>
      <c r="O32" s="832" t="s">
        <v>31</v>
      </c>
      <c r="P32" s="380" t="s">
        <v>75</v>
      </c>
      <c r="Q32" s="160" t="s">
        <v>76</v>
      </c>
      <c r="R32" s="161" t="s">
        <v>65</v>
      </c>
      <c r="S32" s="162"/>
      <c r="T32" s="163"/>
      <c r="U32" s="165"/>
      <c r="V32" s="165"/>
      <c r="W32" s="303" t="s">
        <v>66</v>
      </c>
      <c r="X32" s="174">
        <v>19</v>
      </c>
      <c r="Y32" s="368">
        <v>82</v>
      </c>
      <c r="Z32" s="151" t="s">
        <v>67</v>
      </c>
    </row>
    <row r="33" spans="1:26" ht="12.75">
      <c r="A33" s="46" t="s">
        <v>165</v>
      </c>
      <c r="B33" s="763">
        <v>8860</v>
      </c>
      <c r="C33" s="320">
        <v>0.67</v>
      </c>
      <c r="D33" s="243">
        <v>0.81</v>
      </c>
      <c r="E33" s="97">
        <v>17</v>
      </c>
      <c r="F33" s="764">
        <v>800</v>
      </c>
      <c r="G33" s="131">
        <v>27</v>
      </c>
      <c r="H33" s="77">
        <v>300</v>
      </c>
      <c r="I33" s="78">
        <v>381</v>
      </c>
      <c r="J33" s="83">
        <v>0.86</v>
      </c>
      <c r="K33" s="591">
        <v>42</v>
      </c>
      <c r="L33" s="291">
        <v>1.1499999999999999</v>
      </c>
      <c r="M33" s="32">
        <f t="shared" si="0"/>
        <v>753.74</v>
      </c>
      <c r="N33" s="32">
        <f t="shared" si="1"/>
        <v>762.6</v>
      </c>
      <c r="O33" s="833" t="s">
        <v>42</v>
      </c>
      <c r="P33" s="380" t="s">
        <v>44</v>
      </c>
      <c r="Q33" s="160" t="s">
        <v>62</v>
      </c>
      <c r="R33" s="161" t="s">
        <v>33</v>
      </c>
      <c r="S33" s="162" t="s">
        <v>33</v>
      </c>
      <c r="T33" s="163" t="s">
        <v>47</v>
      </c>
      <c r="U33" s="165"/>
      <c r="V33" s="165"/>
      <c r="W33" s="303" t="s">
        <v>49</v>
      </c>
      <c r="X33" s="174">
        <v>38</v>
      </c>
      <c r="Y33" s="174">
        <v>40</v>
      </c>
      <c r="Z33" s="151" t="s">
        <v>166</v>
      </c>
    </row>
    <row r="34" spans="1:26" ht="12.75">
      <c r="A34" s="46" t="s">
        <v>784</v>
      </c>
      <c r="B34" s="94">
        <v>22590</v>
      </c>
      <c r="C34" s="349">
        <v>0.91</v>
      </c>
      <c r="D34" s="268">
        <v>0.66</v>
      </c>
      <c r="E34" s="113">
        <v>79</v>
      </c>
      <c r="F34" s="350">
        <v>28</v>
      </c>
      <c r="G34" s="254">
        <v>5</v>
      </c>
      <c r="H34" s="317">
        <v>1100</v>
      </c>
      <c r="I34" s="351">
        <v>798</v>
      </c>
      <c r="J34" s="281">
        <v>0.71</v>
      </c>
      <c r="K34" s="156">
        <v>26</v>
      </c>
      <c r="L34" s="248">
        <v>3.7</v>
      </c>
      <c r="M34" s="32">
        <f t="shared" si="0"/>
        <v>781.01</v>
      </c>
      <c r="N34" s="32">
        <f t="shared" si="1"/>
        <v>803.6</v>
      </c>
      <c r="O34" s="834" t="s">
        <v>760</v>
      </c>
      <c r="P34" s="380" t="s">
        <v>439</v>
      </c>
      <c r="Q34" s="160" t="s">
        <v>33</v>
      </c>
      <c r="R34" s="161" t="s">
        <v>33</v>
      </c>
      <c r="S34" s="162" t="s">
        <v>407</v>
      </c>
      <c r="T34" s="163" t="s">
        <v>33</v>
      </c>
      <c r="U34" s="164" t="s">
        <v>33</v>
      </c>
      <c r="V34" s="238" t="s">
        <v>440</v>
      </c>
      <c r="W34" s="352" t="s">
        <v>441</v>
      </c>
      <c r="X34" s="250">
        <v>62</v>
      </c>
      <c r="Y34" s="283">
        <v>70</v>
      </c>
      <c r="Z34" s="151" t="s">
        <v>787</v>
      </c>
    </row>
    <row r="35" spans="1:26" ht="12.75">
      <c r="A35" s="46" t="s">
        <v>1046</v>
      </c>
      <c r="B35" s="669">
        <v>25880</v>
      </c>
      <c r="C35" s="779">
        <v>0.65</v>
      </c>
      <c r="D35" s="229">
        <v>0.66</v>
      </c>
      <c r="E35" s="50">
        <v>96</v>
      </c>
      <c r="F35" s="780">
        <v>180</v>
      </c>
      <c r="G35" s="633">
        <v>9</v>
      </c>
      <c r="H35" s="404">
        <v>500</v>
      </c>
      <c r="I35" s="54">
        <v>462</v>
      </c>
      <c r="J35" s="781">
        <v>0.8</v>
      </c>
      <c r="K35" s="782">
        <v>28</v>
      </c>
      <c r="L35" s="783">
        <v>2</v>
      </c>
      <c r="M35" s="32">
        <f t="shared" si="0"/>
        <v>786.31999999999994</v>
      </c>
      <c r="N35" s="32">
        <f t="shared" si="1"/>
        <v>812.2</v>
      </c>
      <c r="O35" s="832" t="s">
        <v>31</v>
      </c>
      <c r="P35" s="380" t="s">
        <v>102</v>
      </c>
      <c r="Q35" s="160" t="s">
        <v>33</v>
      </c>
      <c r="R35" s="161" t="s">
        <v>33</v>
      </c>
      <c r="S35" s="162" t="s">
        <v>47</v>
      </c>
      <c r="T35" s="163" t="s">
        <v>33</v>
      </c>
      <c r="U35" s="164" t="s">
        <v>33</v>
      </c>
      <c r="V35" s="238" t="s">
        <v>103</v>
      </c>
      <c r="W35" s="303" t="s">
        <v>104</v>
      </c>
      <c r="X35" s="166">
        <v>75</v>
      </c>
      <c r="Y35" s="166">
        <v>80</v>
      </c>
      <c r="Z35" s="151" t="s">
        <v>106</v>
      </c>
    </row>
    <row r="36" spans="1:26" ht="12.75">
      <c r="A36" s="46" t="s">
        <v>823</v>
      </c>
      <c r="B36" s="449">
        <v>19580</v>
      </c>
      <c r="C36" s="446">
        <v>0.86</v>
      </c>
      <c r="D36" s="64">
        <v>0.65</v>
      </c>
      <c r="E36" s="411">
        <v>40</v>
      </c>
      <c r="F36" s="438">
        <v>200</v>
      </c>
      <c r="G36" s="76">
        <v>10</v>
      </c>
      <c r="H36" s="413">
        <v>900</v>
      </c>
      <c r="I36" s="414">
        <v>618</v>
      </c>
      <c r="J36" s="452">
        <v>0.88</v>
      </c>
      <c r="K36" s="71">
        <v>28</v>
      </c>
      <c r="L36" s="279">
        <v>3.75</v>
      </c>
      <c r="M36" s="32">
        <f t="shared" si="0"/>
        <v>807.72</v>
      </c>
      <c r="N36" s="32">
        <f t="shared" si="1"/>
        <v>827.3</v>
      </c>
      <c r="O36" s="834" t="s">
        <v>760</v>
      </c>
      <c r="P36" s="119" t="s">
        <v>480</v>
      </c>
      <c r="Q36" s="160" t="s">
        <v>33</v>
      </c>
      <c r="R36" s="161" t="s">
        <v>33</v>
      </c>
      <c r="S36" s="162" t="s">
        <v>1050</v>
      </c>
      <c r="T36" s="163" t="s">
        <v>481</v>
      </c>
      <c r="U36" s="164" t="s">
        <v>33</v>
      </c>
      <c r="V36" s="238" t="s">
        <v>104</v>
      </c>
      <c r="W36" s="303" t="s">
        <v>750</v>
      </c>
      <c r="X36" s="174">
        <v>80</v>
      </c>
      <c r="Y36" s="174">
        <v>74</v>
      </c>
      <c r="Z36" s="151" t="s">
        <v>824</v>
      </c>
    </row>
    <row r="37" spans="1:26" ht="12.75">
      <c r="A37" s="46" t="s">
        <v>827</v>
      </c>
      <c r="B37" s="409">
        <v>22960</v>
      </c>
      <c r="C37" s="410">
        <v>0.88</v>
      </c>
      <c r="D37" s="64">
        <v>0.65</v>
      </c>
      <c r="E37" s="411">
        <v>40</v>
      </c>
      <c r="F37" s="412">
        <v>245</v>
      </c>
      <c r="G37" s="76">
        <v>10</v>
      </c>
      <c r="H37" s="413">
        <v>900</v>
      </c>
      <c r="I37" s="414">
        <v>618</v>
      </c>
      <c r="J37" s="132">
        <v>0.89</v>
      </c>
      <c r="K37" s="71">
        <v>28</v>
      </c>
      <c r="L37" s="256">
        <v>3.95</v>
      </c>
      <c r="M37" s="32">
        <f t="shared" si="0"/>
        <v>809.83999999999992</v>
      </c>
      <c r="N37" s="32">
        <f t="shared" si="1"/>
        <v>832.8</v>
      </c>
      <c r="O37" s="834" t="s">
        <v>760</v>
      </c>
      <c r="P37" s="119" t="s">
        <v>480</v>
      </c>
      <c r="Q37" s="160" t="s">
        <v>33</v>
      </c>
      <c r="R37" s="161" t="s">
        <v>33</v>
      </c>
      <c r="S37" s="162" t="s">
        <v>1050</v>
      </c>
      <c r="T37" s="163" t="s">
        <v>481</v>
      </c>
      <c r="U37" s="164" t="s">
        <v>33</v>
      </c>
      <c r="V37" s="238" t="s">
        <v>104</v>
      </c>
      <c r="W37" s="303" t="s">
        <v>750</v>
      </c>
      <c r="X37" s="174">
        <v>80</v>
      </c>
      <c r="Y37" s="174">
        <v>74</v>
      </c>
      <c r="Z37" s="151" t="s">
        <v>828</v>
      </c>
    </row>
    <row r="38" spans="1:26" ht="12.75">
      <c r="A38" s="46" t="s">
        <v>825</v>
      </c>
      <c r="B38" s="449">
        <v>19580</v>
      </c>
      <c r="C38" s="446">
        <v>0.86</v>
      </c>
      <c r="D38" s="64">
        <v>0.65</v>
      </c>
      <c r="E38" s="411">
        <v>40</v>
      </c>
      <c r="F38" s="450">
        <v>350</v>
      </c>
      <c r="G38" s="76">
        <v>10</v>
      </c>
      <c r="H38" s="413">
        <v>900</v>
      </c>
      <c r="I38" s="451">
        <v>588</v>
      </c>
      <c r="J38" s="452">
        <v>0.88</v>
      </c>
      <c r="K38" s="156">
        <v>26</v>
      </c>
      <c r="L38" s="279">
        <v>3.75</v>
      </c>
      <c r="M38" s="32">
        <f t="shared" si="0"/>
        <v>815.72</v>
      </c>
      <c r="N38" s="32">
        <f t="shared" si="1"/>
        <v>835.3</v>
      </c>
      <c r="O38" s="834" t="s">
        <v>760</v>
      </c>
      <c r="P38" s="119" t="s">
        <v>480</v>
      </c>
      <c r="Q38" s="160" t="s">
        <v>33</v>
      </c>
      <c r="R38" s="161" t="s">
        <v>33</v>
      </c>
      <c r="S38" s="162" t="s">
        <v>1050</v>
      </c>
      <c r="T38" s="163" t="s">
        <v>481</v>
      </c>
      <c r="U38" s="164" t="s">
        <v>33</v>
      </c>
      <c r="V38" s="238" t="s">
        <v>104</v>
      </c>
      <c r="W38" s="303" t="s">
        <v>750</v>
      </c>
      <c r="X38" s="174">
        <v>80</v>
      </c>
      <c r="Y38" s="174">
        <v>74</v>
      </c>
      <c r="Z38" s="151" t="s">
        <v>826</v>
      </c>
    </row>
    <row r="39" spans="1:26" ht="12.75">
      <c r="A39" s="46" t="s">
        <v>790</v>
      </c>
      <c r="B39" s="302">
        <v>65880</v>
      </c>
      <c r="C39" s="288">
        <v>0.95</v>
      </c>
      <c r="D39" s="64">
        <v>0.65</v>
      </c>
      <c r="E39" s="244">
        <v>71</v>
      </c>
      <c r="F39" s="231">
        <v>30</v>
      </c>
      <c r="G39" s="76">
        <v>10</v>
      </c>
      <c r="H39" s="269">
        <v>1200</v>
      </c>
      <c r="I39" s="265">
        <v>888</v>
      </c>
      <c r="J39" s="290">
        <v>0.62</v>
      </c>
      <c r="K39" s="156">
        <v>26</v>
      </c>
      <c r="L39" s="271">
        <v>7.2</v>
      </c>
      <c r="M39" s="32">
        <f t="shared" si="0"/>
        <v>776.92000000000007</v>
      </c>
      <c r="N39" s="32">
        <f t="shared" si="1"/>
        <v>842.8</v>
      </c>
      <c r="O39" s="834" t="s">
        <v>760</v>
      </c>
      <c r="P39" s="119" t="s">
        <v>480</v>
      </c>
      <c r="Q39" s="160" t="s">
        <v>33</v>
      </c>
      <c r="R39" s="161" t="s">
        <v>33</v>
      </c>
      <c r="S39" s="162" t="s">
        <v>1050</v>
      </c>
      <c r="T39" s="163" t="s">
        <v>481</v>
      </c>
      <c r="U39" s="164" t="s">
        <v>33</v>
      </c>
      <c r="V39" s="238" t="s">
        <v>104</v>
      </c>
      <c r="W39" s="303" t="s">
        <v>750</v>
      </c>
      <c r="X39" s="174">
        <v>80</v>
      </c>
      <c r="Y39" s="174">
        <v>74</v>
      </c>
      <c r="Z39" s="151" t="s">
        <v>792</v>
      </c>
    </row>
    <row r="40" spans="1:26" ht="12.75">
      <c r="A40" s="46" t="s">
        <v>847</v>
      </c>
      <c r="B40" s="307">
        <v>56164</v>
      </c>
      <c r="C40" s="320">
        <v>0.93</v>
      </c>
      <c r="D40" s="64">
        <v>0.65</v>
      </c>
      <c r="E40" s="65">
        <v>86</v>
      </c>
      <c r="F40" s="331">
        <v>400</v>
      </c>
      <c r="G40" s="76">
        <v>10</v>
      </c>
      <c r="H40" s="317">
        <v>1100</v>
      </c>
      <c r="I40" s="318">
        <v>861</v>
      </c>
      <c r="J40" s="270">
        <v>0.61</v>
      </c>
      <c r="K40" s="156">
        <v>26</v>
      </c>
      <c r="L40" s="332">
        <v>4.4000000000000004</v>
      </c>
      <c r="M40" s="32">
        <f t="shared" si="0"/>
        <v>794.93600000000004</v>
      </c>
      <c r="N40" s="32">
        <f t="shared" si="1"/>
        <v>851.1</v>
      </c>
      <c r="O40" s="834" t="s">
        <v>760</v>
      </c>
      <c r="P40" s="119" t="s">
        <v>509</v>
      </c>
      <c r="Q40" s="160" t="s">
        <v>52</v>
      </c>
      <c r="R40" s="161" t="s">
        <v>510</v>
      </c>
      <c r="S40" s="162" t="s">
        <v>33</v>
      </c>
      <c r="T40" s="163" t="s">
        <v>33</v>
      </c>
      <c r="U40" s="164" t="s">
        <v>511</v>
      </c>
      <c r="V40" s="165"/>
      <c r="W40" s="303" t="s">
        <v>512</v>
      </c>
      <c r="X40" s="174">
        <v>80</v>
      </c>
      <c r="Y40" s="470">
        <v>46</v>
      </c>
      <c r="Z40" s="151" t="s">
        <v>848</v>
      </c>
    </row>
    <row r="41" spans="1:26" ht="12.75">
      <c r="A41" s="27" t="s">
        <v>355</v>
      </c>
      <c r="B41" s="28">
        <v>20380</v>
      </c>
      <c r="C41" s="29">
        <v>0.62</v>
      </c>
      <c r="D41" s="29">
        <v>0.84</v>
      </c>
      <c r="E41" s="30">
        <v>21</v>
      </c>
      <c r="F41" s="30">
        <v>800</v>
      </c>
      <c r="G41" s="30">
        <v>30</v>
      </c>
      <c r="H41" s="30">
        <v>400</v>
      </c>
      <c r="I41" s="30">
        <v>528</v>
      </c>
      <c r="J41" s="29">
        <v>0.91</v>
      </c>
      <c r="K41" s="30">
        <v>91</v>
      </c>
      <c r="L41" s="31">
        <v>3.1</v>
      </c>
      <c r="M41" s="32">
        <f t="shared" si="0"/>
        <v>837.42</v>
      </c>
      <c r="N41" s="32">
        <f t="shared" si="1"/>
        <v>857.8</v>
      </c>
      <c r="O41" s="835" t="s">
        <v>340</v>
      </c>
      <c r="P41" s="34" t="s">
        <v>43</v>
      </c>
      <c r="Q41" s="160" t="s">
        <v>52</v>
      </c>
      <c r="R41" s="36" t="s">
        <v>33</v>
      </c>
      <c r="S41" s="36" t="s">
        <v>46</v>
      </c>
      <c r="T41" s="163"/>
      <c r="U41" s="42"/>
      <c r="V41" s="42"/>
      <c r="W41" s="41" t="s">
        <v>48</v>
      </c>
      <c r="X41" s="174">
        <v>30</v>
      </c>
      <c r="Y41" s="174">
        <v>33</v>
      </c>
      <c r="Z41" s="39" t="s">
        <v>356</v>
      </c>
    </row>
    <row r="42" spans="1:26" ht="12.75">
      <c r="A42" s="46" t="s">
        <v>849</v>
      </c>
      <c r="B42" s="328">
        <v>140850</v>
      </c>
      <c r="C42" s="320">
        <v>0.93</v>
      </c>
      <c r="D42" s="64">
        <v>0.65</v>
      </c>
      <c r="E42" s="65">
        <v>86</v>
      </c>
      <c r="F42" s="329">
        <v>550</v>
      </c>
      <c r="G42" s="76">
        <v>10</v>
      </c>
      <c r="H42" s="317">
        <v>1100</v>
      </c>
      <c r="I42" s="318">
        <v>861</v>
      </c>
      <c r="J42" s="270">
        <v>0.61</v>
      </c>
      <c r="K42" s="156">
        <v>26</v>
      </c>
      <c r="L42" s="330">
        <v>4.8</v>
      </c>
      <c r="M42" s="32">
        <f t="shared" si="0"/>
        <v>721.25</v>
      </c>
      <c r="N42" s="32">
        <f t="shared" si="1"/>
        <v>862.1</v>
      </c>
      <c r="O42" s="834" t="s">
        <v>760</v>
      </c>
      <c r="P42" s="119" t="s">
        <v>509</v>
      </c>
      <c r="Q42" s="160" t="s">
        <v>52</v>
      </c>
      <c r="R42" s="161" t="s">
        <v>510</v>
      </c>
      <c r="S42" s="162" t="s">
        <v>33</v>
      </c>
      <c r="T42" s="163" t="s">
        <v>33</v>
      </c>
      <c r="U42" s="164" t="s">
        <v>511</v>
      </c>
      <c r="V42" s="165"/>
      <c r="W42" s="303" t="s">
        <v>512</v>
      </c>
      <c r="X42" s="174">
        <v>80</v>
      </c>
      <c r="Y42" s="470">
        <v>46</v>
      </c>
      <c r="Z42" s="151" t="s">
        <v>850</v>
      </c>
    </row>
    <row r="43" spans="1:26" ht="12.75">
      <c r="A43" s="27" t="s">
        <v>357</v>
      </c>
      <c r="B43" s="28">
        <v>19650</v>
      </c>
      <c r="C43" s="29">
        <v>0.64</v>
      </c>
      <c r="D43" s="29">
        <v>0.85</v>
      </c>
      <c r="E43" s="30">
        <v>21</v>
      </c>
      <c r="F43" s="30">
        <v>750</v>
      </c>
      <c r="G43" s="30">
        <v>30</v>
      </c>
      <c r="H43" s="30">
        <v>400</v>
      </c>
      <c r="I43" s="30">
        <v>525</v>
      </c>
      <c r="J43" s="29">
        <v>0.89</v>
      </c>
      <c r="K43" s="30">
        <v>90</v>
      </c>
      <c r="L43" s="31">
        <v>1.66</v>
      </c>
      <c r="M43" s="32">
        <f t="shared" si="0"/>
        <v>846.25</v>
      </c>
      <c r="N43" s="32">
        <f t="shared" si="1"/>
        <v>865.9</v>
      </c>
      <c r="O43" s="835" t="s">
        <v>340</v>
      </c>
      <c r="P43" s="34" t="s">
        <v>43</v>
      </c>
      <c r="Q43" s="160" t="s">
        <v>52</v>
      </c>
      <c r="R43" s="36" t="s">
        <v>33</v>
      </c>
      <c r="S43" s="36" t="s">
        <v>46</v>
      </c>
      <c r="T43" s="163"/>
      <c r="U43" s="42"/>
      <c r="V43" s="42"/>
      <c r="W43" s="41" t="s">
        <v>48</v>
      </c>
      <c r="X43" s="174">
        <v>30</v>
      </c>
      <c r="Y43" s="174">
        <v>33</v>
      </c>
      <c r="Z43" s="39" t="s">
        <v>358</v>
      </c>
    </row>
    <row r="44" spans="1:26" ht="12.75">
      <c r="A44" s="27" t="s">
        <v>359</v>
      </c>
      <c r="B44" s="28">
        <v>28800</v>
      </c>
      <c r="C44" s="29">
        <v>0.63</v>
      </c>
      <c r="D44" s="29">
        <v>0.85</v>
      </c>
      <c r="E44" s="30">
        <v>21</v>
      </c>
      <c r="F44" s="30">
        <v>800</v>
      </c>
      <c r="G44" s="30">
        <v>30</v>
      </c>
      <c r="H44" s="30">
        <v>400</v>
      </c>
      <c r="I44" s="30">
        <v>512</v>
      </c>
      <c r="J44" s="29">
        <v>0.91</v>
      </c>
      <c r="K44" s="30">
        <v>94</v>
      </c>
      <c r="L44" s="31">
        <v>2.9</v>
      </c>
      <c r="M44" s="32">
        <f t="shared" si="0"/>
        <v>837.40000000000009</v>
      </c>
      <c r="N44" s="32">
        <f t="shared" si="1"/>
        <v>866.2</v>
      </c>
      <c r="O44" s="835" t="s">
        <v>340</v>
      </c>
      <c r="P44" s="35" t="s">
        <v>43</v>
      </c>
      <c r="Q44" s="160" t="s">
        <v>52</v>
      </c>
      <c r="R44" s="36" t="s">
        <v>33</v>
      </c>
      <c r="S44" s="36" t="s">
        <v>46</v>
      </c>
      <c r="T44" s="163"/>
      <c r="U44" s="37"/>
      <c r="V44" s="37"/>
      <c r="W44" s="36" t="s">
        <v>48</v>
      </c>
      <c r="X44" s="174">
        <v>30</v>
      </c>
      <c r="Y44" s="174">
        <v>33</v>
      </c>
      <c r="Z44" s="39" t="s">
        <v>360</v>
      </c>
    </row>
    <row r="45" spans="1:26" ht="12.75">
      <c r="A45" s="27" t="s">
        <v>361</v>
      </c>
      <c r="B45" s="28">
        <v>22350</v>
      </c>
      <c r="C45" s="29">
        <v>0.7</v>
      </c>
      <c r="D45" s="29">
        <v>0.84</v>
      </c>
      <c r="E45" s="30">
        <v>21</v>
      </c>
      <c r="F45" s="30">
        <v>813</v>
      </c>
      <c r="G45" s="30">
        <v>30</v>
      </c>
      <c r="H45" s="30">
        <v>400</v>
      </c>
      <c r="I45" s="30">
        <v>528</v>
      </c>
      <c r="J45" s="29">
        <v>0.92</v>
      </c>
      <c r="K45" s="30">
        <v>91</v>
      </c>
      <c r="L45" s="31">
        <v>3.1</v>
      </c>
      <c r="M45" s="32">
        <f t="shared" si="0"/>
        <v>845.75</v>
      </c>
      <c r="N45" s="32">
        <f t="shared" si="1"/>
        <v>868.09999999999991</v>
      </c>
      <c r="O45" s="835" t="s">
        <v>340</v>
      </c>
      <c r="P45" s="35" t="s">
        <v>43</v>
      </c>
      <c r="Q45" s="160" t="s">
        <v>52</v>
      </c>
      <c r="R45" s="44" t="s">
        <v>33</v>
      </c>
      <c r="S45" s="36" t="s">
        <v>46</v>
      </c>
      <c r="T45" s="163"/>
      <c r="U45" s="37"/>
      <c r="V45" s="37"/>
      <c r="W45" s="36" t="s">
        <v>48</v>
      </c>
      <c r="X45" s="174">
        <v>30</v>
      </c>
      <c r="Y45" s="174">
        <v>33</v>
      </c>
      <c r="Z45" s="39" t="s">
        <v>362</v>
      </c>
    </row>
    <row r="46" spans="1:26" ht="12.75">
      <c r="A46" s="27" t="s">
        <v>363</v>
      </c>
      <c r="B46" s="28">
        <v>23680</v>
      </c>
      <c r="C46" s="29">
        <v>0.71</v>
      </c>
      <c r="D46" s="29">
        <v>0.84</v>
      </c>
      <c r="E46" s="30">
        <v>21</v>
      </c>
      <c r="F46" s="30">
        <v>830</v>
      </c>
      <c r="G46" s="30">
        <v>30</v>
      </c>
      <c r="H46" s="30">
        <v>400</v>
      </c>
      <c r="I46" s="30">
        <v>528</v>
      </c>
      <c r="J46" s="29">
        <v>0.93</v>
      </c>
      <c r="K46" s="30">
        <v>97</v>
      </c>
      <c r="L46" s="31">
        <v>3.22</v>
      </c>
      <c r="M46" s="32">
        <f t="shared" si="0"/>
        <v>858.92</v>
      </c>
      <c r="N46" s="32">
        <f t="shared" si="1"/>
        <v>882.59999999999991</v>
      </c>
      <c r="O46" s="835" t="s">
        <v>340</v>
      </c>
      <c r="P46" s="35" t="s">
        <v>43</v>
      </c>
      <c r="Q46" s="160" t="s">
        <v>52</v>
      </c>
      <c r="R46" s="44" t="s">
        <v>33</v>
      </c>
      <c r="S46" s="36" t="s">
        <v>46</v>
      </c>
      <c r="T46" s="163"/>
      <c r="U46" s="37"/>
      <c r="V46" s="37"/>
      <c r="W46" s="36" t="s">
        <v>48</v>
      </c>
      <c r="X46" s="174">
        <v>30</v>
      </c>
      <c r="Y46" s="174">
        <v>33</v>
      </c>
      <c r="Z46" s="39" t="s">
        <v>364</v>
      </c>
    </row>
    <row r="47" spans="1:26" ht="12.75">
      <c r="A47" s="46" t="s">
        <v>829</v>
      </c>
      <c r="B47" s="449">
        <v>19580</v>
      </c>
      <c r="C47" s="446">
        <v>0.86</v>
      </c>
      <c r="D47" s="64">
        <v>0.65</v>
      </c>
      <c r="E47" s="411">
        <v>40</v>
      </c>
      <c r="F47" s="455">
        <v>270</v>
      </c>
      <c r="G47" s="131">
        <v>20</v>
      </c>
      <c r="H47" s="413">
        <v>900</v>
      </c>
      <c r="I47" s="414">
        <v>618</v>
      </c>
      <c r="J47" s="452">
        <v>0.88</v>
      </c>
      <c r="K47" s="71">
        <v>27</v>
      </c>
      <c r="L47" s="456">
        <v>3.6</v>
      </c>
      <c r="M47" s="32">
        <f t="shared" si="0"/>
        <v>864.22</v>
      </c>
      <c r="N47" s="32">
        <f t="shared" si="1"/>
        <v>883.8</v>
      </c>
      <c r="O47" s="834" t="s">
        <v>760</v>
      </c>
      <c r="P47" s="119" t="s">
        <v>480</v>
      </c>
      <c r="Q47" s="160" t="s">
        <v>33</v>
      </c>
      <c r="R47" s="161" t="s">
        <v>33</v>
      </c>
      <c r="S47" s="162" t="s">
        <v>1050</v>
      </c>
      <c r="T47" s="163" t="s">
        <v>481</v>
      </c>
      <c r="U47" s="164" t="s">
        <v>33</v>
      </c>
      <c r="V47" s="238" t="s">
        <v>104</v>
      </c>
      <c r="W47" s="303" t="s">
        <v>750</v>
      </c>
      <c r="X47" s="174">
        <v>80</v>
      </c>
      <c r="Y47" s="174">
        <v>74</v>
      </c>
      <c r="Z47" s="151" t="s">
        <v>830</v>
      </c>
    </row>
    <row r="48" spans="1:26" ht="12.75">
      <c r="A48" s="27" t="s">
        <v>373</v>
      </c>
      <c r="B48" s="28">
        <v>16880</v>
      </c>
      <c r="C48" s="29">
        <v>0.6</v>
      </c>
      <c r="D48" s="29">
        <v>0.84</v>
      </c>
      <c r="E48" s="30">
        <v>18</v>
      </c>
      <c r="F48" s="30">
        <v>850</v>
      </c>
      <c r="G48" s="30">
        <v>30</v>
      </c>
      <c r="H48" s="30">
        <v>300</v>
      </c>
      <c r="I48" s="30">
        <v>434</v>
      </c>
      <c r="J48" s="29">
        <v>0.89</v>
      </c>
      <c r="K48" s="30">
        <v>96</v>
      </c>
      <c r="L48" s="31">
        <v>1.6</v>
      </c>
      <c r="M48" s="32">
        <f t="shared" si="0"/>
        <v>874.52</v>
      </c>
      <c r="N48" s="32">
        <f t="shared" si="1"/>
        <v>891.4</v>
      </c>
      <c r="O48" s="835" t="s">
        <v>340</v>
      </c>
      <c r="P48" s="34" t="s">
        <v>44</v>
      </c>
      <c r="Q48" s="160" t="s">
        <v>62</v>
      </c>
      <c r="R48" s="161" t="s">
        <v>33</v>
      </c>
      <c r="S48" s="162" t="s">
        <v>33</v>
      </c>
      <c r="T48" s="41" t="s">
        <v>47</v>
      </c>
      <c r="U48" s="42"/>
      <c r="V48" s="42"/>
      <c r="W48" s="41" t="s">
        <v>49</v>
      </c>
      <c r="X48" s="38">
        <v>38</v>
      </c>
      <c r="Y48" s="174">
        <v>40</v>
      </c>
      <c r="Z48" s="39" t="s">
        <v>374</v>
      </c>
    </row>
    <row r="49" spans="1:26" ht="12.75">
      <c r="A49" s="46" t="s">
        <v>469</v>
      </c>
      <c r="B49" s="396">
        <v>38580</v>
      </c>
      <c r="C49" s="139">
        <v>0.87</v>
      </c>
      <c r="D49" s="427">
        <v>0.7</v>
      </c>
      <c r="E49" s="355">
        <v>53</v>
      </c>
      <c r="F49" s="432">
        <v>630</v>
      </c>
      <c r="G49" s="429">
        <v>25</v>
      </c>
      <c r="H49" s="68">
        <v>1000</v>
      </c>
      <c r="I49" s="430">
        <v>877</v>
      </c>
      <c r="J49" s="395">
        <v>0.91</v>
      </c>
      <c r="K49" s="359">
        <v>37</v>
      </c>
      <c r="L49" s="433">
        <v>3.95</v>
      </c>
      <c r="M49" s="32">
        <f t="shared" si="0"/>
        <v>862.62</v>
      </c>
      <c r="N49" s="32">
        <f t="shared" si="1"/>
        <v>901.2</v>
      </c>
      <c r="O49" s="836" t="s">
        <v>405</v>
      </c>
      <c r="P49" s="380" t="s">
        <v>470</v>
      </c>
      <c r="Q49" s="160" t="s">
        <v>33</v>
      </c>
      <c r="R49" s="161" t="s">
        <v>33</v>
      </c>
      <c r="S49" s="162" t="s">
        <v>46</v>
      </c>
      <c r="T49" s="163" t="s">
        <v>33</v>
      </c>
      <c r="U49" s="164" t="s">
        <v>33</v>
      </c>
      <c r="V49" s="238" t="s">
        <v>260</v>
      </c>
      <c r="W49" s="303" t="s">
        <v>473</v>
      </c>
      <c r="X49" s="250">
        <v>55</v>
      </c>
      <c r="Y49" s="283">
        <v>40</v>
      </c>
      <c r="Z49" s="151" t="s">
        <v>474</v>
      </c>
    </row>
    <row r="50" spans="1:26" ht="12.75">
      <c r="A50" s="46" t="s">
        <v>477</v>
      </c>
      <c r="B50" s="426">
        <v>43680</v>
      </c>
      <c r="C50" s="139">
        <v>0.87</v>
      </c>
      <c r="D50" s="427">
        <v>0.7</v>
      </c>
      <c r="E50" s="355">
        <v>53</v>
      </c>
      <c r="F50" s="428">
        <v>645</v>
      </c>
      <c r="G50" s="429">
        <v>25</v>
      </c>
      <c r="H50" s="68">
        <v>1000</v>
      </c>
      <c r="I50" s="430">
        <v>877</v>
      </c>
      <c r="J50" s="431">
        <v>0.93</v>
      </c>
      <c r="K50" s="359">
        <v>37</v>
      </c>
      <c r="L50" s="276">
        <v>4.1500000000000004</v>
      </c>
      <c r="M50" s="32">
        <f t="shared" si="0"/>
        <v>859.02</v>
      </c>
      <c r="N50" s="32">
        <f t="shared" si="1"/>
        <v>902.7</v>
      </c>
      <c r="O50" s="836" t="s">
        <v>405</v>
      </c>
      <c r="P50" s="380" t="s">
        <v>470</v>
      </c>
      <c r="Q50" s="160" t="s">
        <v>33</v>
      </c>
      <c r="R50" s="161" t="s">
        <v>33</v>
      </c>
      <c r="S50" s="162" t="s">
        <v>46</v>
      </c>
      <c r="T50" s="163" t="s">
        <v>33</v>
      </c>
      <c r="U50" s="164" t="s">
        <v>33</v>
      </c>
      <c r="V50" s="238" t="s">
        <v>260</v>
      </c>
      <c r="W50" s="303" t="s">
        <v>473</v>
      </c>
      <c r="X50" s="250">
        <v>55</v>
      </c>
      <c r="Y50" s="283">
        <v>40</v>
      </c>
      <c r="Z50" s="151" t="s">
        <v>478</v>
      </c>
    </row>
    <row r="51" spans="1:26" ht="12.75">
      <c r="A51" s="46" t="s">
        <v>475</v>
      </c>
      <c r="B51" s="374">
        <v>41480</v>
      </c>
      <c r="C51" s="139">
        <v>0.87</v>
      </c>
      <c r="D51" s="427">
        <v>0.7</v>
      </c>
      <c r="E51" s="355">
        <v>53</v>
      </c>
      <c r="F51" s="326">
        <v>684</v>
      </c>
      <c r="G51" s="429">
        <v>25</v>
      </c>
      <c r="H51" s="68">
        <v>1000</v>
      </c>
      <c r="I51" s="430">
        <v>877</v>
      </c>
      <c r="J51" s="70">
        <v>0.92</v>
      </c>
      <c r="K51" s="359">
        <v>37</v>
      </c>
      <c r="L51" s="84">
        <v>4</v>
      </c>
      <c r="M51" s="32">
        <f t="shared" si="0"/>
        <v>865.62</v>
      </c>
      <c r="N51" s="32">
        <f t="shared" si="1"/>
        <v>907.1</v>
      </c>
      <c r="O51" s="836" t="s">
        <v>405</v>
      </c>
      <c r="P51" s="380" t="s">
        <v>470</v>
      </c>
      <c r="Q51" s="160" t="s">
        <v>33</v>
      </c>
      <c r="R51" s="161" t="s">
        <v>33</v>
      </c>
      <c r="S51" s="162" t="s">
        <v>46</v>
      </c>
      <c r="T51" s="163" t="s">
        <v>33</v>
      </c>
      <c r="U51" s="164" t="s">
        <v>33</v>
      </c>
      <c r="V51" s="238" t="s">
        <v>260</v>
      </c>
      <c r="W51" s="303" t="s">
        <v>473</v>
      </c>
      <c r="X51" s="250">
        <v>55</v>
      </c>
      <c r="Y51" s="283">
        <v>40</v>
      </c>
      <c r="Z51" s="151" t="s">
        <v>476</v>
      </c>
    </row>
    <row r="52" spans="1:26" ht="12.75">
      <c r="A52" s="27" t="s">
        <v>365</v>
      </c>
      <c r="B52" s="28">
        <v>21880</v>
      </c>
      <c r="C52" s="29">
        <v>0.66</v>
      </c>
      <c r="D52" s="29">
        <v>0.84</v>
      </c>
      <c r="E52" s="30">
        <v>21</v>
      </c>
      <c r="F52" s="30">
        <v>800</v>
      </c>
      <c r="G52" s="30">
        <v>30</v>
      </c>
      <c r="H52" s="30">
        <v>400</v>
      </c>
      <c r="I52" s="30">
        <v>528</v>
      </c>
      <c r="J52" s="29">
        <v>0.91</v>
      </c>
      <c r="K52" s="30">
        <v>116</v>
      </c>
      <c r="L52" s="31">
        <v>2.97</v>
      </c>
      <c r="M52" s="32">
        <f t="shared" si="0"/>
        <v>891.22</v>
      </c>
      <c r="N52" s="32">
        <f t="shared" si="1"/>
        <v>913.09999999999991</v>
      </c>
      <c r="O52" s="835" t="s">
        <v>340</v>
      </c>
      <c r="P52" s="35" t="s">
        <v>43</v>
      </c>
      <c r="Q52" s="160" t="s">
        <v>52</v>
      </c>
      <c r="R52" s="44" t="s">
        <v>33</v>
      </c>
      <c r="S52" s="36" t="s">
        <v>46</v>
      </c>
      <c r="T52" s="163"/>
      <c r="U52" s="37"/>
      <c r="V52" s="37"/>
      <c r="W52" s="36" t="s">
        <v>48</v>
      </c>
      <c r="X52" s="174">
        <v>30</v>
      </c>
      <c r="Y52" s="174">
        <v>33</v>
      </c>
      <c r="Z52" s="39" t="s">
        <v>366</v>
      </c>
    </row>
    <row r="53" spans="1:26" ht="12.75">
      <c r="A53" s="46" t="s">
        <v>519</v>
      </c>
      <c r="B53" s="513">
        <v>17880</v>
      </c>
      <c r="C53" s="514">
        <v>0.83</v>
      </c>
      <c r="D53" s="229">
        <v>0.65</v>
      </c>
      <c r="E53" s="143">
        <v>40</v>
      </c>
      <c r="F53" s="474">
        <v>700</v>
      </c>
      <c r="G53" s="254">
        <v>20</v>
      </c>
      <c r="H53" s="515">
        <v>900</v>
      </c>
      <c r="I53" s="516">
        <v>618</v>
      </c>
      <c r="J53" s="517">
        <v>0.82</v>
      </c>
      <c r="K53" s="156">
        <v>27</v>
      </c>
      <c r="L53" s="313">
        <v>3.86</v>
      </c>
      <c r="M53" s="32">
        <f t="shared" si="0"/>
        <v>897.31999999999994</v>
      </c>
      <c r="N53" s="32">
        <f t="shared" si="1"/>
        <v>915.19999999999993</v>
      </c>
      <c r="O53" s="836" t="s">
        <v>405</v>
      </c>
      <c r="P53" s="380" t="s">
        <v>480</v>
      </c>
      <c r="Q53" s="160" t="s">
        <v>33</v>
      </c>
      <c r="R53" s="161" t="s">
        <v>33</v>
      </c>
      <c r="S53" s="162" t="s">
        <v>1050</v>
      </c>
      <c r="T53" s="163" t="s">
        <v>481</v>
      </c>
      <c r="U53" s="164" t="s">
        <v>33</v>
      </c>
      <c r="V53" s="238" t="s">
        <v>104</v>
      </c>
      <c r="W53" s="303">
        <v>74</v>
      </c>
      <c r="X53" s="166">
        <v>80</v>
      </c>
      <c r="Y53" s="166">
        <v>74</v>
      </c>
      <c r="Z53" s="151" t="s">
        <v>522</v>
      </c>
    </row>
    <row r="54" spans="1:26" ht="12.75">
      <c r="A54" s="46" t="s">
        <v>831</v>
      </c>
      <c r="B54" s="453">
        <v>25580</v>
      </c>
      <c r="C54" s="446">
        <v>0.86</v>
      </c>
      <c r="D54" s="64">
        <v>0.65</v>
      </c>
      <c r="E54" s="411">
        <v>40</v>
      </c>
      <c r="F54" s="454">
        <v>600</v>
      </c>
      <c r="G54" s="131">
        <v>20</v>
      </c>
      <c r="H54" s="413">
        <v>900</v>
      </c>
      <c r="I54" s="414">
        <v>618</v>
      </c>
      <c r="J54" s="452">
        <v>0.88</v>
      </c>
      <c r="K54" s="71">
        <v>27</v>
      </c>
      <c r="L54" s="248">
        <v>3.7</v>
      </c>
      <c r="M54" s="32">
        <f t="shared" si="0"/>
        <v>890.22</v>
      </c>
      <c r="N54" s="32">
        <f t="shared" si="1"/>
        <v>915.8</v>
      </c>
      <c r="O54" s="834" t="s">
        <v>760</v>
      </c>
      <c r="P54" s="119" t="s">
        <v>480</v>
      </c>
      <c r="Q54" s="160" t="s">
        <v>33</v>
      </c>
      <c r="R54" s="161" t="s">
        <v>33</v>
      </c>
      <c r="S54" s="162" t="s">
        <v>1050</v>
      </c>
      <c r="T54" s="163" t="s">
        <v>481</v>
      </c>
      <c r="U54" s="164" t="s">
        <v>33</v>
      </c>
      <c r="V54" s="238" t="s">
        <v>104</v>
      </c>
      <c r="W54" s="303" t="s">
        <v>750</v>
      </c>
      <c r="X54" s="174">
        <v>80</v>
      </c>
      <c r="Y54" s="174">
        <v>74</v>
      </c>
      <c r="Z54" s="151" t="s">
        <v>832</v>
      </c>
    </row>
    <row r="55" spans="1:26" ht="12.75">
      <c r="A55" s="27" t="s">
        <v>367</v>
      </c>
      <c r="B55" s="28">
        <v>22650</v>
      </c>
      <c r="C55" s="29">
        <v>0.67</v>
      </c>
      <c r="D55" s="29">
        <v>0.84</v>
      </c>
      <c r="E55" s="30">
        <v>21</v>
      </c>
      <c r="F55" s="30">
        <v>820</v>
      </c>
      <c r="G55" s="30">
        <v>30</v>
      </c>
      <c r="H55" s="30">
        <v>400</v>
      </c>
      <c r="I55" s="30">
        <v>528</v>
      </c>
      <c r="J55" s="29">
        <v>0.92</v>
      </c>
      <c r="K55" s="30">
        <v>116</v>
      </c>
      <c r="L55" s="31">
        <v>2.97</v>
      </c>
      <c r="M55" s="32">
        <f t="shared" si="0"/>
        <v>894.44999999999993</v>
      </c>
      <c r="N55" s="32">
        <f t="shared" si="1"/>
        <v>917.09999999999991</v>
      </c>
      <c r="O55" s="835" t="s">
        <v>340</v>
      </c>
      <c r="P55" s="35" t="s">
        <v>43</v>
      </c>
      <c r="Q55" s="160" t="s">
        <v>52</v>
      </c>
      <c r="R55" s="36" t="s">
        <v>33</v>
      </c>
      <c r="S55" s="36" t="s">
        <v>46</v>
      </c>
      <c r="T55" s="163"/>
      <c r="U55" s="37"/>
      <c r="V55" s="37"/>
      <c r="W55" s="36" t="s">
        <v>48</v>
      </c>
      <c r="X55" s="174">
        <v>30</v>
      </c>
      <c r="Y55" s="174">
        <v>33</v>
      </c>
      <c r="Z55" s="39" t="s">
        <v>368</v>
      </c>
    </row>
    <row r="56" spans="1:26" ht="12.75">
      <c r="A56" s="27" t="s">
        <v>384</v>
      </c>
      <c r="B56" s="28">
        <v>37500</v>
      </c>
      <c r="C56" s="29">
        <v>0.83</v>
      </c>
      <c r="D56" s="29">
        <v>0.88</v>
      </c>
      <c r="E56" s="30">
        <v>23</v>
      </c>
      <c r="F56" s="30">
        <v>950</v>
      </c>
      <c r="G56" s="30">
        <v>40</v>
      </c>
      <c r="H56" s="30">
        <v>400</v>
      </c>
      <c r="I56" s="30">
        <v>420</v>
      </c>
      <c r="J56" s="29">
        <v>0.89</v>
      </c>
      <c r="K56" s="30">
        <v>78</v>
      </c>
      <c r="L56" s="31">
        <v>2.1</v>
      </c>
      <c r="M56" s="32">
        <f t="shared" si="0"/>
        <v>883.5</v>
      </c>
      <c r="N56" s="32">
        <f t="shared" si="1"/>
        <v>921</v>
      </c>
      <c r="O56" s="835" t="s">
        <v>340</v>
      </c>
      <c r="P56" s="35" t="s">
        <v>43</v>
      </c>
      <c r="Q56" s="160" t="s">
        <v>52</v>
      </c>
      <c r="R56" s="44" t="s">
        <v>33</v>
      </c>
      <c r="S56" s="36" t="s">
        <v>46</v>
      </c>
      <c r="T56" s="163"/>
      <c r="U56" s="37"/>
      <c r="V56" s="37"/>
      <c r="W56" s="36" t="s">
        <v>48</v>
      </c>
      <c r="X56" s="174">
        <v>30</v>
      </c>
      <c r="Y56" s="174">
        <v>33</v>
      </c>
      <c r="Z56" s="39" t="s">
        <v>385</v>
      </c>
    </row>
    <row r="57" spans="1:26" ht="12.75">
      <c r="A57" s="27" t="s">
        <v>369</v>
      </c>
      <c r="B57" s="28">
        <v>24560</v>
      </c>
      <c r="C57" s="29">
        <v>0.69</v>
      </c>
      <c r="D57" s="29">
        <v>0.84</v>
      </c>
      <c r="E57" s="30">
        <v>21</v>
      </c>
      <c r="F57" s="30">
        <v>835</v>
      </c>
      <c r="G57" s="30">
        <v>30</v>
      </c>
      <c r="H57" s="30">
        <v>400</v>
      </c>
      <c r="I57" s="30">
        <v>528</v>
      </c>
      <c r="J57" s="29">
        <v>0.94</v>
      </c>
      <c r="K57" s="30">
        <v>116</v>
      </c>
      <c r="L57" s="31">
        <v>3.07</v>
      </c>
      <c r="M57" s="32">
        <f t="shared" si="0"/>
        <v>897.04</v>
      </c>
      <c r="N57" s="32">
        <f t="shared" si="1"/>
        <v>921.59999999999991</v>
      </c>
      <c r="O57" s="835" t="s">
        <v>340</v>
      </c>
      <c r="P57" s="35" t="s">
        <v>43</v>
      </c>
      <c r="Q57" s="160" t="s">
        <v>52</v>
      </c>
      <c r="R57" s="44" t="s">
        <v>33</v>
      </c>
      <c r="S57" s="36" t="s">
        <v>46</v>
      </c>
      <c r="T57" s="163"/>
      <c r="U57" s="37"/>
      <c r="V57" s="37"/>
      <c r="W57" s="36" t="s">
        <v>48</v>
      </c>
      <c r="X57" s="174">
        <v>30</v>
      </c>
      <c r="Y57" s="174">
        <v>33</v>
      </c>
      <c r="Z57" s="39" t="s">
        <v>370</v>
      </c>
    </row>
    <row r="58" spans="1:26" ht="12.75">
      <c r="A58" s="46" t="s">
        <v>706</v>
      </c>
      <c r="B58" s="674">
        <v>25860</v>
      </c>
      <c r="C58" s="670">
        <v>0.77</v>
      </c>
      <c r="D58" s="506">
        <v>0.77</v>
      </c>
      <c r="E58" s="65">
        <v>36</v>
      </c>
      <c r="F58" s="81">
        <v>650</v>
      </c>
      <c r="G58" s="76">
        <v>30</v>
      </c>
      <c r="H58" s="68">
        <v>1000</v>
      </c>
      <c r="I58" s="675">
        <v>914</v>
      </c>
      <c r="J58" s="70">
        <v>0.92</v>
      </c>
      <c r="K58" s="676">
        <v>47</v>
      </c>
      <c r="L58" s="487">
        <v>3.2</v>
      </c>
      <c r="M58" s="32">
        <f t="shared" si="0"/>
        <v>920.54</v>
      </c>
      <c r="N58" s="32">
        <f t="shared" si="1"/>
        <v>946.4</v>
      </c>
      <c r="O58" s="836" t="s">
        <v>405</v>
      </c>
      <c r="P58" s="380" t="s">
        <v>509</v>
      </c>
      <c r="Q58" s="160" t="s">
        <v>52</v>
      </c>
      <c r="R58" s="161" t="s">
        <v>510</v>
      </c>
      <c r="S58" s="162" t="s">
        <v>33</v>
      </c>
      <c r="T58" s="163" t="s">
        <v>33</v>
      </c>
      <c r="U58" s="164" t="s">
        <v>511</v>
      </c>
      <c r="V58" s="165"/>
      <c r="W58" s="303" t="s">
        <v>512</v>
      </c>
      <c r="X58" s="174">
        <v>52</v>
      </c>
      <c r="Y58" s="470">
        <v>46</v>
      </c>
      <c r="Z58" s="151" t="s">
        <v>707</v>
      </c>
    </row>
    <row r="59" spans="1:26" ht="12.75">
      <c r="A59" s="46" t="s">
        <v>708</v>
      </c>
      <c r="B59" s="677">
        <v>26880</v>
      </c>
      <c r="C59" s="670">
        <v>0.77</v>
      </c>
      <c r="D59" s="506">
        <v>0.77</v>
      </c>
      <c r="E59" s="65">
        <v>36</v>
      </c>
      <c r="F59" s="678">
        <v>655</v>
      </c>
      <c r="G59" s="76">
        <v>30</v>
      </c>
      <c r="H59" s="68">
        <v>1000</v>
      </c>
      <c r="I59" s="318">
        <v>924</v>
      </c>
      <c r="J59" s="431">
        <v>0.93</v>
      </c>
      <c r="K59" s="676">
        <v>47</v>
      </c>
      <c r="L59" s="487">
        <v>3.2</v>
      </c>
      <c r="M59" s="32">
        <f t="shared" si="0"/>
        <v>922.02</v>
      </c>
      <c r="N59" s="32">
        <f t="shared" si="1"/>
        <v>948.9</v>
      </c>
      <c r="O59" s="836" t="s">
        <v>405</v>
      </c>
      <c r="P59" s="380" t="s">
        <v>509</v>
      </c>
      <c r="Q59" s="160" t="s">
        <v>52</v>
      </c>
      <c r="R59" s="161" t="s">
        <v>510</v>
      </c>
      <c r="S59" s="162" t="s">
        <v>33</v>
      </c>
      <c r="T59" s="163" t="s">
        <v>33</v>
      </c>
      <c r="U59" s="164" t="s">
        <v>511</v>
      </c>
      <c r="V59" s="165"/>
      <c r="W59" s="303" t="s">
        <v>512</v>
      </c>
      <c r="X59" s="174">
        <v>52</v>
      </c>
      <c r="Y59" s="470">
        <v>46</v>
      </c>
      <c r="Z59" s="151" t="s">
        <v>709</v>
      </c>
    </row>
    <row r="60" spans="1:26" ht="12.75">
      <c r="A60" s="46" t="s">
        <v>702</v>
      </c>
      <c r="B60" s="628">
        <v>29560</v>
      </c>
      <c r="C60" s="670">
        <v>0.77</v>
      </c>
      <c r="D60" s="64">
        <v>0.76</v>
      </c>
      <c r="E60" s="65">
        <v>36</v>
      </c>
      <c r="F60" s="81">
        <v>650</v>
      </c>
      <c r="G60" s="76">
        <v>30</v>
      </c>
      <c r="H60" s="68">
        <v>1000</v>
      </c>
      <c r="I60" s="336">
        <v>932</v>
      </c>
      <c r="J60" s="491">
        <v>0.94</v>
      </c>
      <c r="K60" s="498">
        <v>45</v>
      </c>
      <c r="L60" s="679">
        <v>2.46</v>
      </c>
      <c r="M60" s="32">
        <f t="shared" si="0"/>
        <v>923.04000000000008</v>
      </c>
      <c r="N60" s="32">
        <f t="shared" si="1"/>
        <v>952.6</v>
      </c>
      <c r="O60" s="836" t="s">
        <v>405</v>
      </c>
      <c r="P60" s="380" t="s">
        <v>509</v>
      </c>
      <c r="Q60" s="160" t="s">
        <v>52</v>
      </c>
      <c r="R60" s="161" t="s">
        <v>510</v>
      </c>
      <c r="S60" s="162" t="s">
        <v>33</v>
      </c>
      <c r="T60" s="163" t="s">
        <v>33</v>
      </c>
      <c r="U60" s="164" t="s">
        <v>511</v>
      </c>
      <c r="V60" s="165"/>
      <c r="W60" s="303" t="s">
        <v>512</v>
      </c>
      <c r="X60" s="174">
        <v>52</v>
      </c>
      <c r="Y60" s="470">
        <v>46</v>
      </c>
      <c r="Z60" s="151" t="s">
        <v>703</v>
      </c>
    </row>
    <row r="61" spans="1:26" ht="12.75">
      <c r="A61" s="46" t="s">
        <v>672</v>
      </c>
      <c r="B61" s="471">
        <v>26950</v>
      </c>
      <c r="C61" s="95">
        <v>0.76</v>
      </c>
      <c r="D61" s="64">
        <v>0.76</v>
      </c>
      <c r="E61" s="65">
        <v>36</v>
      </c>
      <c r="F61" s="81">
        <v>650</v>
      </c>
      <c r="G61" s="76">
        <v>30</v>
      </c>
      <c r="H61" s="68">
        <v>1000</v>
      </c>
      <c r="I61" s="318">
        <v>924</v>
      </c>
      <c r="J61" s="70">
        <v>0.92</v>
      </c>
      <c r="K61" s="624">
        <v>54</v>
      </c>
      <c r="L61" s="314">
        <v>3.3</v>
      </c>
      <c r="M61" s="32">
        <f t="shared" si="0"/>
        <v>931.44999999999993</v>
      </c>
      <c r="N61" s="32">
        <f t="shared" si="1"/>
        <v>958.4</v>
      </c>
      <c r="O61" s="836" t="s">
        <v>405</v>
      </c>
      <c r="P61" s="380" t="s">
        <v>509</v>
      </c>
      <c r="Q61" s="160" t="s">
        <v>52</v>
      </c>
      <c r="R61" s="161" t="s">
        <v>510</v>
      </c>
      <c r="S61" s="162" t="s">
        <v>33</v>
      </c>
      <c r="T61" s="163" t="s">
        <v>33</v>
      </c>
      <c r="U61" s="164" t="s">
        <v>511</v>
      </c>
      <c r="V61" s="165"/>
      <c r="W61" s="303" t="s">
        <v>512</v>
      </c>
      <c r="X61" s="174">
        <v>52</v>
      </c>
      <c r="Y61" s="470">
        <v>46</v>
      </c>
      <c r="Z61" s="151" t="s">
        <v>673</v>
      </c>
    </row>
    <row r="62" spans="1:26" ht="12.75">
      <c r="A62" s="46" t="s">
        <v>668</v>
      </c>
      <c r="B62" s="686">
        <v>46880</v>
      </c>
      <c r="C62" s="95">
        <v>0.76</v>
      </c>
      <c r="D62" s="64">
        <v>0.76</v>
      </c>
      <c r="E62" s="65">
        <v>36</v>
      </c>
      <c r="F62" s="81">
        <v>650</v>
      </c>
      <c r="G62" s="76">
        <v>30</v>
      </c>
      <c r="H62" s="68">
        <v>1000</v>
      </c>
      <c r="I62" s="265">
        <v>940</v>
      </c>
      <c r="J62" s="70">
        <v>0.92</v>
      </c>
      <c r="K62" s="624">
        <v>54</v>
      </c>
      <c r="L62" s="487">
        <v>3.2</v>
      </c>
      <c r="M62" s="32">
        <f t="shared" si="0"/>
        <v>914.12</v>
      </c>
      <c r="N62" s="32">
        <f t="shared" si="1"/>
        <v>961</v>
      </c>
      <c r="O62" s="836" t="s">
        <v>405</v>
      </c>
      <c r="P62" s="380" t="s">
        <v>509</v>
      </c>
      <c r="Q62" s="160" t="s">
        <v>52</v>
      </c>
      <c r="R62" s="161" t="s">
        <v>510</v>
      </c>
      <c r="S62" s="162" t="s">
        <v>33</v>
      </c>
      <c r="T62" s="163" t="s">
        <v>33</v>
      </c>
      <c r="U62" s="164" t="s">
        <v>511</v>
      </c>
      <c r="V62" s="165"/>
      <c r="W62" s="303" t="s">
        <v>512</v>
      </c>
      <c r="X62" s="174">
        <v>52</v>
      </c>
      <c r="Y62" s="470">
        <v>46</v>
      </c>
      <c r="Z62" s="151" t="s">
        <v>669</v>
      </c>
    </row>
    <row r="63" spans="1:26" ht="12.75">
      <c r="A63" s="46" t="s">
        <v>508</v>
      </c>
      <c r="B63" s="272">
        <v>75930</v>
      </c>
      <c r="C63" s="636">
        <v>0.78</v>
      </c>
      <c r="D63" s="64">
        <v>0.76</v>
      </c>
      <c r="E63" s="382">
        <v>39</v>
      </c>
      <c r="F63" s="524">
        <v>600</v>
      </c>
      <c r="G63" s="76">
        <v>30</v>
      </c>
      <c r="H63" s="68">
        <v>1000</v>
      </c>
      <c r="I63" s="637">
        <v>689</v>
      </c>
      <c r="J63" s="70">
        <v>0.92</v>
      </c>
      <c r="K63" s="619">
        <v>66</v>
      </c>
      <c r="L63" s="138">
        <v>3.5</v>
      </c>
      <c r="M63" s="32">
        <f t="shared" si="0"/>
        <v>886.96999999999991</v>
      </c>
      <c r="N63" s="32">
        <f t="shared" si="1"/>
        <v>962.9</v>
      </c>
      <c r="O63" s="836" t="s">
        <v>405</v>
      </c>
      <c r="P63" s="380" t="s">
        <v>509</v>
      </c>
      <c r="Q63" s="160" t="s">
        <v>52</v>
      </c>
      <c r="R63" s="161" t="s">
        <v>510</v>
      </c>
      <c r="S63" s="162" t="s">
        <v>33</v>
      </c>
      <c r="T63" s="163" t="s">
        <v>33</v>
      </c>
      <c r="U63" s="164" t="s">
        <v>511</v>
      </c>
      <c r="V63" s="165"/>
      <c r="W63" s="303" t="s">
        <v>512</v>
      </c>
      <c r="X63" s="614">
        <v>55</v>
      </c>
      <c r="Y63" s="470">
        <v>46</v>
      </c>
      <c r="Z63" s="151" t="s">
        <v>513</v>
      </c>
    </row>
    <row r="64" spans="1:26" ht="12.75">
      <c r="A64" s="46" t="s">
        <v>682</v>
      </c>
      <c r="B64" s="638">
        <v>30980</v>
      </c>
      <c r="C64" s="636">
        <v>0.78</v>
      </c>
      <c r="D64" s="64">
        <v>0.76</v>
      </c>
      <c r="E64" s="65">
        <v>36</v>
      </c>
      <c r="F64" s="524">
        <v>600</v>
      </c>
      <c r="G64" s="76">
        <v>30</v>
      </c>
      <c r="H64" s="68">
        <v>1000</v>
      </c>
      <c r="I64" s="318">
        <v>924</v>
      </c>
      <c r="J64" s="70">
        <v>0.92</v>
      </c>
      <c r="K64" s="71">
        <v>60</v>
      </c>
      <c r="L64" s="523">
        <v>3.4</v>
      </c>
      <c r="M64" s="32">
        <f t="shared" si="0"/>
        <v>935.42</v>
      </c>
      <c r="N64" s="32">
        <f t="shared" si="1"/>
        <v>966.4</v>
      </c>
      <c r="O64" s="836" t="s">
        <v>405</v>
      </c>
      <c r="P64" s="380" t="s">
        <v>509</v>
      </c>
      <c r="Q64" s="160" t="s">
        <v>52</v>
      </c>
      <c r="R64" s="161" t="s">
        <v>510</v>
      </c>
      <c r="S64" s="162" t="s">
        <v>33</v>
      </c>
      <c r="T64" s="163" t="s">
        <v>33</v>
      </c>
      <c r="U64" s="164" t="s">
        <v>511</v>
      </c>
      <c r="V64" s="165"/>
      <c r="W64" s="303" t="s">
        <v>512</v>
      </c>
      <c r="X64" s="174">
        <v>52</v>
      </c>
      <c r="Y64" s="470">
        <v>46</v>
      </c>
      <c r="Z64" s="151" t="s">
        <v>683</v>
      </c>
    </row>
    <row r="65" spans="1:26" ht="12.75">
      <c r="A65" s="46" t="s">
        <v>514</v>
      </c>
      <c r="B65" s="635">
        <v>96880</v>
      </c>
      <c r="C65" s="636">
        <v>0.78</v>
      </c>
      <c r="D65" s="64">
        <v>0.76</v>
      </c>
      <c r="E65" s="143">
        <v>40</v>
      </c>
      <c r="F65" s="474">
        <v>700</v>
      </c>
      <c r="G65" s="76">
        <v>30</v>
      </c>
      <c r="H65" s="68">
        <v>1000</v>
      </c>
      <c r="I65" s="637">
        <v>689</v>
      </c>
      <c r="J65" s="70">
        <v>0.92</v>
      </c>
      <c r="K65" s="619">
        <v>66</v>
      </c>
      <c r="L65" s="523">
        <v>3.4</v>
      </c>
      <c r="M65" s="32">
        <f t="shared" si="0"/>
        <v>878.02</v>
      </c>
      <c r="N65" s="32">
        <f t="shared" si="1"/>
        <v>974.9</v>
      </c>
      <c r="O65" s="836" t="s">
        <v>405</v>
      </c>
      <c r="P65" s="380" t="s">
        <v>509</v>
      </c>
      <c r="Q65" s="160" t="s">
        <v>52</v>
      </c>
      <c r="R65" s="161" t="s">
        <v>510</v>
      </c>
      <c r="S65" s="162" t="s">
        <v>33</v>
      </c>
      <c r="T65" s="163" t="s">
        <v>33</v>
      </c>
      <c r="U65" s="164" t="s">
        <v>511</v>
      </c>
      <c r="V65" s="165"/>
      <c r="W65" s="303" t="s">
        <v>512</v>
      </c>
      <c r="X65" s="614">
        <v>55</v>
      </c>
      <c r="Y65" s="470">
        <v>46</v>
      </c>
      <c r="Z65" s="151" t="s">
        <v>515</v>
      </c>
    </row>
    <row r="66" spans="1:26" ht="12.75">
      <c r="A66" s="46" t="s">
        <v>533</v>
      </c>
      <c r="B66" s="687">
        <v>26690</v>
      </c>
      <c r="C66" s="95">
        <v>0.76</v>
      </c>
      <c r="D66" s="476">
        <v>0.8</v>
      </c>
      <c r="E66" s="485">
        <v>34</v>
      </c>
      <c r="F66" s="524">
        <v>600</v>
      </c>
      <c r="G66" s="76">
        <v>30</v>
      </c>
      <c r="H66" s="68">
        <v>1000</v>
      </c>
      <c r="I66" s="688">
        <v>952</v>
      </c>
      <c r="J66" s="70">
        <v>0.92</v>
      </c>
      <c r="K66" s="580">
        <v>64</v>
      </c>
      <c r="L66" s="487">
        <v>3.2</v>
      </c>
      <c r="M66" s="32">
        <f t="shared" si="0"/>
        <v>956.51</v>
      </c>
      <c r="N66" s="32">
        <f t="shared" si="1"/>
        <v>983.2</v>
      </c>
      <c r="O66" s="836" t="s">
        <v>405</v>
      </c>
      <c r="P66" s="380" t="s">
        <v>534</v>
      </c>
      <c r="Q66" s="160" t="s">
        <v>52</v>
      </c>
      <c r="R66" s="161" t="s">
        <v>657</v>
      </c>
      <c r="S66" s="162" t="s">
        <v>33</v>
      </c>
      <c r="T66" s="163" t="s">
        <v>33</v>
      </c>
      <c r="U66" s="164" t="s">
        <v>658</v>
      </c>
      <c r="V66" s="165"/>
      <c r="W66" s="303" t="s">
        <v>537</v>
      </c>
      <c r="X66" s="174">
        <v>47</v>
      </c>
      <c r="Y66" s="174">
        <v>53</v>
      </c>
      <c r="Z66" s="151" t="s">
        <v>538</v>
      </c>
    </row>
    <row r="67" spans="1:26" ht="12.75">
      <c r="A67" s="46" t="s">
        <v>590</v>
      </c>
      <c r="B67" s="435">
        <v>35860</v>
      </c>
      <c r="C67" s="139">
        <v>0.87</v>
      </c>
      <c r="D67" s="397">
        <v>0.79</v>
      </c>
      <c r="E67" s="113">
        <v>35</v>
      </c>
      <c r="F67" s="75">
        <v>635</v>
      </c>
      <c r="G67" s="76">
        <v>30</v>
      </c>
      <c r="H67" s="68">
        <v>1000</v>
      </c>
      <c r="I67" s="378">
        <v>1042</v>
      </c>
      <c r="J67" s="70">
        <v>0.92</v>
      </c>
      <c r="K67" s="379">
        <v>61</v>
      </c>
      <c r="L67" s="436">
        <v>4.13</v>
      </c>
      <c r="M67" s="32">
        <f t="shared" si="0"/>
        <v>955.54000000000008</v>
      </c>
      <c r="N67" s="32">
        <f t="shared" si="1"/>
        <v>991.40000000000009</v>
      </c>
      <c r="O67" s="836" t="s">
        <v>405</v>
      </c>
      <c r="P67" s="380" t="s">
        <v>534</v>
      </c>
      <c r="Q67" s="160" t="s">
        <v>52</v>
      </c>
      <c r="R67" s="161" t="s">
        <v>657</v>
      </c>
      <c r="S67" s="162" t="s">
        <v>33</v>
      </c>
      <c r="T67" s="163" t="s">
        <v>33</v>
      </c>
      <c r="U67" s="164" t="s">
        <v>658</v>
      </c>
      <c r="V67" s="165"/>
      <c r="W67" s="303" t="s">
        <v>537</v>
      </c>
      <c r="X67" s="174">
        <v>47</v>
      </c>
      <c r="Y67" s="174">
        <v>53</v>
      </c>
      <c r="Z67" s="151" t="s">
        <v>591</v>
      </c>
    </row>
    <row r="68" spans="1:26" ht="12.75">
      <c r="A68" s="27" t="s">
        <v>375</v>
      </c>
      <c r="B68" s="28">
        <v>18560</v>
      </c>
      <c r="C68" s="29">
        <v>0.83</v>
      </c>
      <c r="D68" s="29">
        <v>0.86</v>
      </c>
      <c r="E68" s="30">
        <v>18</v>
      </c>
      <c r="F68" s="30">
        <v>650</v>
      </c>
      <c r="G68" s="30">
        <v>64</v>
      </c>
      <c r="H68" s="30">
        <v>300</v>
      </c>
      <c r="I68" s="30">
        <v>420</v>
      </c>
      <c r="J68" s="29">
        <v>0.93</v>
      </c>
      <c r="K68" s="30">
        <v>85</v>
      </c>
      <c r="L68" s="31">
        <v>2.2999999999999998</v>
      </c>
      <c r="M68" s="32">
        <f t="shared" si="0"/>
        <v>973.44</v>
      </c>
      <c r="N68" s="32">
        <f t="shared" si="1"/>
        <v>992</v>
      </c>
      <c r="O68" s="835" t="s">
        <v>340</v>
      </c>
      <c r="P68" s="35" t="s">
        <v>92</v>
      </c>
      <c r="Q68" s="36" t="s">
        <v>33</v>
      </c>
      <c r="R68" s="36" t="s">
        <v>35</v>
      </c>
      <c r="S68" s="36"/>
      <c r="T68" s="41"/>
      <c r="U68" s="42"/>
      <c r="V68" s="42"/>
      <c r="W68" s="37" t="s">
        <v>93</v>
      </c>
      <c r="X68" s="38">
        <v>24</v>
      </c>
      <c r="Y68" s="38">
        <v>30</v>
      </c>
      <c r="Z68" s="39" t="s">
        <v>376</v>
      </c>
    </row>
    <row r="69" spans="1:26" ht="12.75">
      <c r="A69" s="46" t="s">
        <v>594</v>
      </c>
      <c r="B69" s="396">
        <v>38580</v>
      </c>
      <c r="C69" s="393">
        <v>0.89</v>
      </c>
      <c r="D69" s="397">
        <v>0.79</v>
      </c>
      <c r="E69" s="113">
        <v>35</v>
      </c>
      <c r="F69" s="81">
        <v>650</v>
      </c>
      <c r="G69" s="76">
        <v>30</v>
      </c>
      <c r="H69" s="68">
        <v>1000</v>
      </c>
      <c r="I69" s="378">
        <v>1042</v>
      </c>
      <c r="J69" s="395">
        <v>0.91</v>
      </c>
      <c r="K69" s="379">
        <v>61</v>
      </c>
      <c r="L69" s="276">
        <v>4.1500000000000004</v>
      </c>
      <c r="M69" s="32">
        <f t="shared" si="0"/>
        <v>955.12000000000012</v>
      </c>
      <c r="N69" s="32">
        <f t="shared" si="1"/>
        <v>993.7</v>
      </c>
      <c r="O69" s="836" t="s">
        <v>405</v>
      </c>
      <c r="P69" s="380" t="s">
        <v>534</v>
      </c>
      <c r="Q69" s="160" t="s">
        <v>52</v>
      </c>
      <c r="R69" s="161" t="s">
        <v>657</v>
      </c>
      <c r="S69" s="162" t="s">
        <v>33</v>
      </c>
      <c r="T69" s="163" t="s">
        <v>33</v>
      </c>
      <c r="U69" s="164" t="s">
        <v>658</v>
      </c>
      <c r="V69" s="165"/>
      <c r="W69" s="303" t="s">
        <v>537</v>
      </c>
      <c r="X69" s="174">
        <v>47</v>
      </c>
      <c r="Y69" s="174">
        <v>53</v>
      </c>
      <c r="Z69" s="151" t="s">
        <v>595</v>
      </c>
    </row>
    <row r="70" spans="1:26" ht="12.75">
      <c r="A70" s="46" t="s">
        <v>588</v>
      </c>
      <c r="B70" s="415">
        <v>36980</v>
      </c>
      <c r="C70" s="416">
        <v>0.88</v>
      </c>
      <c r="D70" s="397">
        <v>0.79</v>
      </c>
      <c r="E70" s="113">
        <v>35</v>
      </c>
      <c r="F70" s="417">
        <v>665</v>
      </c>
      <c r="G70" s="76">
        <v>30</v>
      </c>
      <c r="H70" s="68">
        <v>1000</v>
      </c>
      <c r="I70" s="378">
        <v>1042</v>
      </c>
      <c r="J70" s="395">
        <v>0.91</v>
      </c>
      <c r="K70" s="379">
        <v>61</v>
      </c>
      <c r="L70" s="276">
        <v>4.1500000000000004</v>
      </c>
      <c r="M70" s="32">
        <f t="shared" si="0"/>
        <v>957.22</v>
      </c>
      <c r="N70" s="32">
        <f t="shared" si="1"/>
        <v>994.2</v>
      </c>
      <c r="O70" s="836" t="s">
        <v>405</v>
      </c>
      <c r="P70" s="380" t="s">
        <v>534</v>
      </c>
      <c r="Q70" s="160" t="s">
        <v>52</v>
      </c>
      <c r="R70" s="161" t="s">
        <v>657</v>
      </c>
      <c r="S70" s="162" t="s">
        <v>33</v>
      </c>
      <c r="T70" s="163" t="s">
        <v>33</v>
      </c>
      <c r="U70" s="164" t="s">
        <v>658</v>
      </c>
      <c r="V70" s="165"/>
      <c r="W70" s="303" t="s">
        <v>537</v>
      </c>
      <c r="X70" s="174">
        <v>47</v>
      </c>
      <c r="Y70" s="174">
        <v>53</v>
      </c>
      <c r="Z70" s="151" t="s">
        <v>589</v>
      </c>
    </row>
    <row r="71" spans="1:26" ht="12.75">
      <c r="A71" s="46" t="s">
        <v>734</v>
      </c>
      <c r="B71" s="272">
        <v>76880</v>
      </c>
      <c r="C71" s="344">
        <v>0.79</v>
      </c>
      <c r="D71" s="64">
        <v>0.76</v>
      </c>
      <c r="E71" s="65">
        <v>36</v>
      </c>
      <c r="F71" s="81">
        <v>650</v>
      </c>
      <c r="G71" s="76">
        <v>30</v>
      </c>
      <c r="H71" s="68">
        <v>1000</v>
      </c>
      <c r="I71" s="265">
        <v>940</v>
      </c>
      <c r="J71" s="70">
        <v>0.92</v>
      </c>
      <c r="K71" s="619">
        <v>66</v>
      </c>
      <c r="L71" s="620">
        <v>2.5</v>
      </c>
      <c r="M71" s="32">
        <f t="shared" si="0"/>
        <v>918.12</v>
      </c>
      <c r="N71" s="32">
        <f t="shared" si="1"/>
        <v>995</v>
      </c>
      <c r="O71" s="836" t="s">
        <v>405</v>
      </c>
      <c r="P71" s="380" t="s">
        <v>509</v>
      </c>
      <c r="Q71" s="160" t="s">
        <v>52</v>
      </c>
      <c r="R71" s="161" t="s">
        <v>510</v>
      </c>
      <c r="S71" s="162" t="s">
        <v>33</v>
      </c>
      <c r="T71" s="163" t="s">
        <v>33</v>
      </c>
      <c r="U71" s="164" t="s">
        <v>511</v>
      </c>
      <c r="V71" s="165"/>
      <c r="W71" s="303" t="s">
        <v>512</v>
      </c>
      <c r="X71" s="174">
        <v>52</v>
      </c>
      <c r="Y71" s="470">
        <v>46</v>
      </c>
      <c r="Z71" s="151" t="s">
        <v>735</v>
      </c>
    </row>
    <row r="72" spans="1:26" ht="12.75">
      <c r="A72" s="46" t="s">
        <v>578</v>
      </c>
      <c r="B72" s="494">
        <v>33860</v>
      </c>
      <c r="C72" s="129">
        <v>0.85</v>
      </c>
      <c r="D72" s="397">
        <v>0.79</v>
      </c>
      <c r="E72" s="113">
        <v>35</v>
      </c>
      <c r="F72" s="245">
        <v>680</v>
      </c>
      <c r="G72" s="76">
        <v>30</v>
      </c>
      <c r="H72" s="68">
        <v>1000</v>
      </c>
      <c r="I72" s="378">
        <v>1042</v>
      </c>
      <c r="J72" s="70">
        <v>0.92</v>
      </c>
      <c r="K72" s="379">
        <v>61</v>
      </c>
      <c r="L72" s="80">
        <v>3.88</v>
      </c>
      <c r="M72" s="32">
        <f t="shared" si="0"/>
        <v>962.54000000000008</v>
      </c>
      <c r="N72" s="32">
        <f t="shared" si="1"/>
        <v>996.40000000000009</v>
      </c>
      <c r="O72" s="836" t="s">
        <v>405</v>
      </c>
      <c r="P72" s="380" t="s">
        <v>534</v>
      </c>
      <c r="Q72" s="160" t="s">
        <v>52</v>
      </c>
      <c r="R72" s="161" t="s">
        <v>657</v>
      </c>
      <c r="S72" s="162" t="s">
        <v>33</v>
      </c>
      <c r="T72" s="163" t="s">
        <v>33</v>
      </c>
      <c r="U72" s="164" t="s">
        <v>658</v>
      </c>
      <c r="V72" s="165"/>
      <c r="W72" s="303" t="s">
        <v>537</v>
      </c>
      <c r="X72" s="174">
        <v>47</v>
      </c>
      <c r="Y72" s="174">
        <v>53</v>
      </c>
      <c r="Z72" s="151" t="s">
        <v>579</v>
      </c>
    </row>
    <row r="73" spans="1:26" ht="12.75">
      <c r="A73" s="46" t="s">
        <v>580</v>
      </c>
      <c r="B73" s="435">
        <v>35680</v>
      </c>
      <c r="C73" s="284">
        <v>0.86</v>
      </c>
      <c r="D73" s="397">
        <v>0.79</v>
      </c>
      <c r="E73" s="113">
        <v>35</v>
      </c>
      <c r="F73" s="474">
        <v>700</v>
      </c>
      <c r="G73" s="76">
        <v>30</v>
      </c>
      <c r="H73" s="68">
        <v>1000</v>
      </c>
      <c r="I73" s="378">
        <v>1042</v>
      </c>
      <c r="J73" s="70">
        <v>0.92</v>
      </c>
      <c r="K73" s="379">
        <v>61</v>
      </c>
      <c r="L73" s="475">
        <v>3.9</v>
      </c>
      <c r="M73" s="32">
        <f t="shared" si="0"/>
        <v>963.52</v>
      </c>
      <c r="N73" s="32">
        <f t="shared" si="1"/>
        <v>999.2</v>
      </c>
      <c r="O73" s="836" t="s">
        <v>405</v>
      </c>
      <c r="P73" s="380" t="s">
        <v>534</v>
      </c>
      <c r="Q73" s="160" t="s">
        <v>52</v>
      </c>
      <c r="R73" s="161" t="s">
        <v>657</v>
      </c>
      <c r="S73" s="162" t="s">
        <v>33</v>
      </c>
      <c r="T73" s="163" t="s">
        <v>33</v>
      </c>
      <c r="U73" s="164" t="s">
        <v>658</v>
      </c>
      <c r="V73" s="165"/>
      <c r="W73" s="303" t="s">
        <v>537</v>
      </c>
      <c r="X73" s="174">
        <v>47</v>
      </c>
      <c r="Y73" s="174">
        <v>53</v>
      </c>
      <c r="Z73" s="151" t="s">
        <v>581</v>
      </c>
    </row>
    <row r="74" spans="1:26" ht="12.75">
      <c r="A74" s="46" t="s">
        <v>678</v>
      </c>
      <c r="B74" s="638">
        <v>30980</v>
      </c>
      <c r="C74" s="636">
        <v>0.78</v>
      </c>
      <c r="D74" s="64">
        <v>0.76</v>
      </c>
      <c r="E74" s="65">
        <v>36</v>
      </c>
      <c r="F74" s="524">
        <v>600</v>
      </c>
      <c r="G74" s="76">
        <v>30</v>
      </c>
      <c r="H74" s="68">
        <v>1000</v>
      </c>
      <c r="I74" s="318">
        <v>924</v>
      </c>
      <c r="J74" s="70">
        <v>0.92</v>
      </c>
      <c r="K74" s="127">
        <v>78</v>
      </c>
      <c r="L74" s="523">
        <v>3.4</v>
      </c>
      <c r="M74" s="32">
        <f t="shared" si="0"/>
        <v>971.42</v>
      </c>
      <c r="N74" s="32">
        <f t="shared" si="1"/>
        <v>1002.4</v>
      </c>
      <c r="O74" s="836" t="s">
        <v>405</v>
      </c>
      <c r="P74" s="380" t="s">
        <v>509</v>
      </c>
      <c r="Q74" s="160" t="s">
        <v>52</v>
      </c>
      <c r="R74" s="161" t="s">
        <v>510</v>
      </c>
      <c r="S74" s="162" t="s">
        <v>33</v>
      </c>
      <c r="T74" s="163" t="s">
        <v>33</v>
      </c>
      <c r="U74" s="164" t="s">
        <v>511</v>
      </c>
      <c r="V74" s="165"/>
      <c r="W74" s="303" t="s">
        <v>512</v>
      </c>
      <c r="X74" s="174">
        <v>52</v>
      </c>
      <c r="Y74" s="470">
        <v>46</v>
      </c>
      <c r="Z74" s="151" t="s">
        <v>679</v>
      </c>
    </row>
    <row r="75" spans="1:26" ht="12.75">
      <c r="A75" s="46" t="s">
        <v>592</v>
      </c>
      <c r="B75" s="374">
        <v>41560</v>
      </c>
      <c r="C75" s="375">
        <v>0.9</v>
      </c>
      <c r="D75" s="376">
        <v>0.82</v>
      </c>
      <c r="E75" s="113">
        <v>35</v>
      </c>
      <c r="F75" s="377">
        <v>620</v>
      </c>
      <c r="G75" s="76">
        <v>30</v>
      </c>
      <c r="H75" s="68">
        <v>1000</v>
      </c>
      <c r="I75" s="378">
        <v>1042</v>
      </c>
      <c r="J75" s="70">
        <v>0.92</v>
      </c>
      <c r="K75" s="379">
        <v>61</v>
      </c>
      <c r="L75" s="282">
        <v>3.48</v>
      </c>
      <c r="M75" s="32">
        <f t="shared" si="0"/>
        <v>960.84</v>
      </c>
      <c r="N75" s="32">
        <f t="shared" si="1"/>
        <v>1002.4000000000001</v>
      </c>
      <c r="O75" s="836" t="s">
        <v>405</v>
      </c>
      <c r="P75" s="380" t="s">
        <v>534</v>
      </c>
      <c r="Q75" s="160" t="s">
        <v>52</v>
      </c>
      <c r="R75" s="161" t="s">
        <v>657</v>
      </c>
      <c r="S75" s="162" t="s">
        <v>33</v>
      </c>
      <c r="T75" s="163" t="s">
        <v>33</v>
      </c>
      <c r="U75" s="164" t="s">
        <v>658</v>
      </c>
      <c r="V75" s="165"/>
      <c r="W75" s="303" t="s">
        <v>537</v>
      </c>
      <c r="X75" s="174">
        <v>47</v>
      </c>
      <c r="Y75" s="174">
        <v>53</v>
      </c>
      <c r="Z75" s="151" t="s">
        <v>593</v>
      </c>
    </row>
    <row r="76" spans="1:26" ht="12.75">
      <c r="A76" s="46" t="s">
        <v>584</v>
      </c>
      <c r="B76" s="294">
        <v>38980</v>
      </c>
      <c r="C76" s="139">
        <v>0.87</v>
      </c>
      <c r="D76" s="397">
        <v>0.79</v>
      </c>
      <c r="E76" s="113">
        <v>35</v>
      </c>
      <c r="F76" s="434">
        <v>730</v>
      </c>
      <c r="G76" s="76">
        <v>30</v>
      </c>
      <c r="H76" s="68">
        <v>1000</v>
      </c>
      <c r="I76" s="378">
        <v>1042</v>
      </c>
      <c r="J76" s="431">
        <v>0.93</v>
      </c>
      <c r="K76" s="379">
        <v>61</v>
      </c>
      <c r="L76" s="84">
        <v>4</v>
      </c>
      <c r="M76" s="32">
        <f t="shared" si="0"/>
        <v>964.22</v>
      </c>
      <c r="N76" s="32">
        <f t="shared" si="1"/>
        <v>1003.2</v>
      </c>
      <c r="O76" s="836" t="s">
        <v>405</v>
      </c>
      <c r="P76" s="380" t="s">
        <v>534</v>
      </c>
      <c r="Q76" s="160" t="s">
        <v>52</v>
      </c>
      <c r="R76" s="161" t="s">
        <v>657</v>
      </c>
      <c r="S76" s="162" t="s">
        <v>33</v>
      </c>
      <c r="T76" s="163" t="s">
        <v>33</v>
      </c>
      <c r="U76" s="164" t="s">
        <v>658</v>
      </c>
      <c r="V76" s="165"/>
      <c r="W76" s="303" t="s">
        <v>537</v>
      </c>
      <c r="X76" s="174">
        <v>47</v>
      </c>
      <c r="Y76" s="174">
        <v>53</v>
      </c>
      <c r="Z76" s="151" t="s">
        <v>585</v>
      </c>
    </row>
    <row r="77" spans="1:26" ht="12.75">
      <c r="A77" s="46" t="s">
        <v>674</v>
      </c>
      <c r="B77" s="690">
        <v>23580</v>
      </c>
      <c r="C77" s="691">
        <v>0.75</v>
      </c>
      <c r="D77" s="64">
        <v>0.76</v>
      </c>
      <c r="E77" s="65">
        <v>36</v>
      </c>
      <c r="F77" s="81">
        <v>650</v>
      </c>
      <c r="G77" s="76">
        <v>30</v>
      </c>
      <c r="H77" s="68">
        <v>1000</v>
      </c>
      <c r="I77" s="318">
        <v>919</v>
      </c>
      <c r="J77" s="70">
        <v>0.92</v>
      </c>
      <c r="K77" s="127">
        <v>78</v>
      </c>
      <c r="L77" s="314">
        <v>3.3</v>
      </c>
      <c r="M77" s="32">
        <f t="shared" si="0"/>
        <v>981.31999999999994</v>
      </c>
      <c r="N77" s="32">
        <f t="shared" si="1"/>
        <v>1004.9</v>
      </c>
      <c r="O77" s="836" t="s">
        <v>405</v>
      </c>
      <c r="P77" s="380" t="s">
        <v>509</v>
      </c>
      <c r="Q77" s="160" t="s">
        <v>52</v>
      </c>
      <c r="R77" s="161" t="s">
        <v>510</v>
      </c>
      <c r="S77" s="162" t="s">
        <v>33</v>
      </c>
      <c r="T77" s="163" t="s">
        <v>33</v>
      </c>
      <c r="U77" s="164" t="s">
        <v>511</v>
      </c>
      <c r="V77" s="165"/>
      <c r="W77" s="303" t="s">
        <v>512</v>
      </c>
      <c r="X77" s="174">
        <v>52</v>
      </c>
      <c r="Y77" s="470">
        <v>46</v>
      </c>
      <c r="Z77" s="151" t="s">
        <v>675</v>
      </c>
    </row>
    <row r="78" spans="1:26" ht="12.75">
      <c r="A78" s="46" t="s">
        <v>680</v>
      </c>
      <c r="B78" s="384">
        <v>31850</v>
      </c>
      <c r="C78" s="636">
        <v>0.78</v>
      </c>
      <c r="D78" s="64">
        <v>0.76</v>
      </c>
      <c r="E78" s="65">
        <v>36</v>
      </c>
      <c r="F78" s="75">
        <v>635</v>
      </c>
      <c r="G78" s="76">
        <v>30</v>
      </c>
      <c r="H78" s="68">
        <v>1000</v>
      </c>
      <c r="I78" s="318">
        <v>924</v>
      </c>
      <c r="J78" s="70">
        <v>0.92</v>
      </c>
      <c r="K78" s="127">
        <v>78</v>
      </c>
      <c r="L78" s="523">
        <v>3.4</v>
      </c>
      <c r="M78" s="32">
        <f t="shared" si="0"/>
        <v>974.05</v>
      </c>
      <c r="N78" s="32">
        <f t="shared" si="1"/>
        <v>1005.9</v>
      </c>
      <c r="O78" s="836" t="s">
        <v>405</v>
      </c>
      <c r="P78" s="380" t="s">
        <v>509</v>
      </c>
      <c r="Q78" s="160" t="s">
        <v>52</v>
      </c>
      <c r="R78" s="161" t="s">
        <v>510</v>
      </c>
      <c r="S78" s="162" t="s">
        <v>33</v>
      </c>
      <c r="T78" s="163" t="s">
        <v>33</v>
      </c>
      <c r="U78" s="164" t="s">
        <v>511</v>
      </c>
      <c r="V78" s="165"/>
      <c r="W78" s="303" t="s">
        <v>512</v>
      </c>
      <c r="X78" s="174">
        <v>52</v>
      </c>
      <c r="Y78" s="470">
        <v>46</v>
      </c>
      <c r="Z78" s="151" t="s">
        <v>681</v>
      </c>
    </row>
    <row r="79" spans="1:26" ht="12.75">
      <c r="A79" s="46" t="s">
        <v>694</v>
      </c>
      <c r="B79" s="471">
        <v>26950</v>
      </c>
      <c r="C79" s="95">
        <v>0.76</v>
      </c>
      <c r="D79" s="64">
        <v>0.76</v>
      </c>
      <c r="E79" s="65">
        <v>36</v>
      </c>
      <c r="F79" s="81">
        <v>650</v>
      </c>
      <c r="G79" s="76">
        <v>30</v>
      </c>
      <c r="H79" s="68">
        <v>1000</v>
      </c>
      <c r="I79" s="318">
        <v>924</v>
      </c>
      <c r="J79" s="70">
        <v>0.92</v>
      </c>
      <c r="K79" s="127">
        <v>78</v>
      </c>
      <c r="L79" s="314">
        <v>3.3</v>
      </c>
      <c r="M79" s="32">
        <f t="shared" si="0"/>
        <v>979.44999999999993</v>
      </c>
      <c r="N79" s="32">
        <f t="shared" si="1"/>
        <v>1006.4</v>
      </c>
      <c r="O79" s="836" t="s">
        <v>405</v>
      </c>
      <c r="P79" s="380" t="s">
        <v>509</v>
      </c>
      <c r="Q79" s="160" t="s">
        <v>52</v>
      </c>
      <c r="R79" s="161" t="s">
        <v>510</v>
      </c>
      <c r="S79" s="162" t="s">
        <v>33</v>
      </c>
      <c r="T79" s="163" t="s">
        <v>33</v>
      </c>
      <c r="U79" s="164" t="s">
        <v>511</v>
      </c>
      <c r="V79" s="165"/>
      <c r="W79" s="303" t="s">
        <v>512</v>
      </c>
      <c r="X79" s="174">
        <v>52</v>
      </c>
      <c r="Y79" s="470">
        <v>46</v>
      </c>
      <c r="Z79" s="151" t="s">
        <v>695</v>
      </c>
    </row>
    <row r="80" spans="1:26" ht="12.75">
      <c r="A80" s="46" t="s">
        <v>582</v>
      </c>
      <c r="B80" s="322">
        <v>40580</v>
      </c>
      <c r="C80" s="393">
        <v>0.89</v>
      </c>
      <c r="D80" s="397">
        <v>0.79</v>
      </c>
      <c r="E80" s="113">
        <v>35</v>
      </c>
      <c r="F80" s="398">
        <v>693</v>
      </c>
      <c r="G80" s="76">
        <v>30</v>
      </c>
      <c r="H80" s="68">
        <v>1000</v>
      </c>
      <c r="I80" s="69">
        <v>1148</v>
      </c>
      <c r="J80" s="395">
        <v>0.91</v>
      </c>
      <c r="K80" s="379">
        <v>61</v>
      </c>
      <c r="L80" s="399">
        <v>4.05</v>
      </c>
      <c r="M80" s="32">
        <f t="shared" si="0"/>
        <v>969.02</v>
      </c>
      <c r="N80" s="32">
        <f t="shared" si="1"/>
        <v>1009.5999999999999</v>
      </c>
      <c r="O80" s="836" t="s">
        <v>405</v>
      </c>
      <c r="P80" s="380" t="s">
        <v>534</v>
      </c>
      <c r="Q80" s="160" t="s">
        <v>52</v>
      </c>
      <c r="R80" s="161" t="s">
        <v>657</v>
      </c>
      <c r="S80" s="162" t="s">
        <v>33</v>
      </c>
      <c r="T80" s="163" t="s">
        <v>33</v>
      </c>
      <c r="U80" s="164" t="s">
        <v>658</v>
      </c>
      <c r="V80" s="165"/>
      <c r="W80" s="303" t="s">
        <v>537</v>
      </c>
      <c r="X80" s="174">
        <v>47</v>
      </c>
      <c r="Y80" s="174">
        <v>53</v>
      </c>
      <c r="Z80" s="151" t="s">
        <v>583</v>
      </c>
    </row>
    <row r="81" spans="1:26" ht="12.75">
      <c r="A81" s="27" t="s">
        <v>401</v>
      </c>
      <c r="B81" s="28">
        <v>122520</v>
      </c>
      <c r="C81" s="29">
        <v>0.7</v>
      </c>
      <c r="D81" s="29">
        <v>0.84</v>
      </c>
      <c r="E81" s="30">
        <v>25</v>
      </c>
      <c r="F81" s="30">
        <v>1100</v>
      </c>
      <c r="G81" s="30">
        <v>30</v>
      </c>
      <c r="H81" s="30">
        <v>300</v>
      </c>
      <c r="I81" s="30">
        <v>420</v>
      </c>
      <c r="J81" s="29">
        <v>0.99</v>
      </c>
      <c r="K81" s="30">
        <v>136</v>
      </c>
      <c r="L81" s="31">
        <v>2.78</v>
      </c>
      <c r="M81" s="32">
        <f t="shared" si="0"/>
        <v>887.68000000000006</v>
      </c>
      <c r="N81" s="32">
        <f t="shared" si="1"/>
        <v>1010.2</v>
      </c>
      <c r="O81" s="835" t="s">
        <v>340</v>
      </c>
      <c r="P81" s="35" t="s">
        <v>44</v>
      </c>
      <c r="Q81" s="160" t="s">
        <v>62</v>
      </c>
      <c r="R81" s="161" t="s">
        <v>33</v>
      </c>
      <c r="S81" s="162" t="s">
        <v>33</v>
      </c>
      <c r="T81" s="36" t="s">
        <v>47</v>
      </c>
      <c r="U81" s="37"/>
      <c r="V81" s="37"/>
      <c r="W81" s="36" t="s">
        <v>49</v>
      </c>
      <c r="X81" s="38">
        <v>38</v>
      </c>
      <c r="Y81" s="174">
        <v>40</v>
      </c>
      <c r="Z81" s="39" t="s">
        <v>402</v>
      </c>
    </row>
    <row r="82" spans="1:26" ht="12.75">
      <c r="A82" s="46" t="s">
        <v>686</v>
      </c>
      <c r="B82" s="494">
        <v>33980</v>
      </c>
      <c r="C82" s="587">
        <v>0.8</v>
      </c>
      <c r="D82" s="64">
        <v>0.76</v>
      </c>
      <c r="E82" s="65">
        <v>36</v>
      </c>
      <c r="F82" s="81">
        <v>650</v>
      </c>
      <c r="G82" s="76">
        <v>30</v>
      </c>
      <c r="H82" s="68">
        <v>1000</v>
      </c>
      <c r="I82" s="590">
        <v>933</v>
      </c>
      <c r="J82" s="491">
        <v>0.94</v>
      </c>
      <c r="K82" s="127">
        <v>78</v>
      </c>
      <c r="L82" s="512">
        <v>3.55</v>
      </c>
      <c r="M82" s="32">
        <f t="shared" si="0"/>
        <v>976.81999999999994</v>
      </c>
      <c r="N82" s="32">
        <f t="shared" si="1"/>
        <v>1010.8</v>
      </c>
      <c r="O82" s="836" t="s">
        <v>405</v>
      </c>
      <c r="P82" s="380" t="s">
        <v>509</v>
      </c>
      <c r="Q82" s="160" t="s">
        <v>52</v>
      </c>
      <c r="R82" s="161" t="s">
        <v>510</v>
      </c>
      <c r="S82" s="162" t="s">
        <v>33</v>
      </c>
      <c r="T82" s="163" t="s">
        <v>33</v>
      </c>
      <c r="U82" s="164" t="s">
        <v>511</v>
      </c>
      <c r="V82" s="165"/>
      <c r="W82" s="303" t="s">
        <v>512</v>
      </c>
      <c r="X82" s="174">
        <v>52</v>
      </c>
      <c r="Y82" s="470">
        <v>46</v>
      </c>
      <c r="Z82" s="151" t="s">
        <v>687</v>
      </c>
    </row>
    <row r="83" spans="1:26" ht="12.75">
      <c r="A83" s="46" t="s">
        <v>684</v>
      </c>
      <c r="B83" s="560">
        <v>38360</v>
      </c>
      <c r="C83" s="320">
        <v>0.81</v>
      </c>
      <c r="D83" s="64">
        <v>0.76</v>
      </c>
      <c r="E83" s="65">
        <v>36</v>
      </c>
      <c r="F83" s="81">
        <v>650</v>
      </c>
      <c r="G83" s="76">
        <v>30</v>
      </c>
      <c r="H83" s="68">
        <v>1000</v>
      </c>
      <c r="I83" s="265">
        <v>940</v>
      </c>
      <c r="J83" s="491">
        <v>0.94</v>
      </c>
      <c r="K83" s="127">
        <v>78</v>
      </c>
      <c r="L83" s="561">
        <v>3.65</v>
      </c>
      <c r="M83" s="32">
        <f t="shared" si="0"/>
        <v>973.14</v>
      </c>
      <c r="N83" s="32">
        <f t="shared" si="1"/>
        <v>1011.5</v>
      </c>
      <c r="O83" s="836" t="s">
        <v>405</v>
      </c>
      <c r="P83" s="380" t="s">
        <v>509</v>
      </c>
      <c r="Q83" s="160" t="s">
        <v>52</v>
      </c>
      <c r="R83" s="161" t="s">
        <v>510</v>
      </c>
      <c r="S83" s="162" t="s">
        <v>33</v>
      </c>
      <c r="T83" s="163" t="s">
        <v>33</v>
      </c>
      <c r="U83" s="164" t="s">
        <v>511</v>
      </c>
      <c r="V83" s="165"/>
      <c r="W83" s="303" t="s">
        <v>512</v>
      </c>
      <c r="X83" s="174">
        <v>52</v>
      </c>
      <c r="Y83" s="470">
        <v>46</v>
      </c>
      <c r="Z83" s="151" t="s">
        <v>685</v>
      </c>
    </row>
    <row r="84" spans="1:26" ht="12.75">
      <c r="A84" s="46" t="s">
        <v>666</v>
      </c>
      <c r="B84" s="415">
        <v>36880</v>
      </c>
      <c r="C84" s="344">
        <v>0.79</v>
      </c>
      <c r="D84" s="64">
        <v>0.76</v>
      </c>
      <c r="E84" s="65">
        <v>36</v>
      </c>
      <c r="F84" s="81">
        <v>650</v>
      </c>
      <c r="G84" s="76">
        <v>30</v>
      </c>
      <c r="H84" s="68">
        <v>1000</v>
      </c>
      <c r="I84" s="265">
        <v>940</v>
      </c>
      <c r="J84" s="70">
        <v>0.92</v>
      </c>
      <c r="K84" s="127">
        <v>78</v>
      </c>
      <c r="L84" s="487">
        <v>3.2</v>
      </c>
      <c r="M84" s="32">
        <f t="shared" si="0"/>
        <v>975.12</v>
      </c>
      <c r="N84" s="32">
        <f t="shared" si="1"/>
        <v>1012</v>
      </c>
      <c r="O84" s="836" t="s">
        <v>405</v>
      </c>
      <c r="P84" s="380" t="s">
        <v>509</v>
      </c>
      <c r="Q84" s="160" t="s">
        <v>52</v>
      </c>
      <c r="R84" s="161" t="s">
        <v>510</v>
      </c>
      <c r="S84" s="162" t="s">
        <v>33</v>
      </c>
      <c r="T84" s="163" t="s">
        <v>33</v>
      </c>
      <c r="U84" s="164" t="s">
        <v>511</v>
      </c>
      <c r="V84" s="165"/>
      <c r="W84" s="303" t="s">
        <v>512</v>
      </c>
      <c r="X84" s="174">
        <v>52</v>
      </c>
      <c r="Y84" s="470">
        <v>46</v>
      </c>
      <c r="Z84" s="151" t="s">
        <v>667</v>
      </c>
    </row>
    <row r="85" spans="1:26" ht="12.75">
      <c r="A85" s="46" t="s">
        <v>692</v>
      </c>
      <c r="B85" s="322">
        <v>40680</v>
      </c>
      <c r="C85" s="344">
        <v>0.79</v>
      </c>
      <c r="D85" s="64">
        <v>0.76</v>
      </c>
      <c r="E85" s="65">
        <v>36</v>
      </c>
      <c r="F85" s="81">
        <v>650</v>
      </c>
      <c r="G85" s="76">
        <v>30</v>
      </c>
      <c r="H85" s="68">
        <v>1000</v>
      </c>
      <c r="I85" s="626">
        <v>956</v>
      </c>
      <c r="J85" s="491">
        <v>0.94</v>
      </c>
      <c r="K85" s="127">
        <v>78</v>
      </c>
      <c r="L85" s="523">
        <v>3.4</v>
      </c>
      <c r="M85" s="32">
        <f t="shared" si="0"/>
        <v>972.92</v>
      </c>
      <c r="N85" s="32">
        <f t="shared" si="1"/>
        <v>1013.6</v>
      </c>
      <c r="O85" s="836" t="s">
        <v>405</v>
      </c>
      <c r="P85" s="380" t="s">
        <v>509</v>
      </c>
      <c r="Q85" s="160" t="s">
        <v>52</v>
      </c>
      <c r="R85" s="161" t="s">
        <v>510</v>
      </c>
      <c r="S85" s="162" t="s">
        <v>33</v>
      </c>
      <c r="T85" s="163" t="s">
        <v>33</v>
      </c>
      <c r="U85" s="164" t="s">
        <v>511</v>
      </c>
      <c r="V85" s="165"/>
      <c r="W85" s="303" t="s">
        <v>512</v>
      </c>
      <c r="X85" s="174">
        <v>52</v>
      </c>
      <c r="Y85" s="470">
        <v>46</v>
      </c>
      <c r="Z85" s="151" t="s">
        <v>693</v>
      </c>
    </row>
    <row r="86" spans="1:26" ht="12.75">
      <c r="A86" s="46" t="s">
        <v>688</v>
      </c>
      <c r="B86" s="396">
        <v>38580</v>
      </c>
      <c r="C86" s="344">
        <v>0.79</v>
      </c>
      <c r="D86" s="64">
        <v>0.76</v>
      </c>
      <c r="E86" s="65">
        <v>36</v>
      </c>
      <c r="F86" s="524">
        <v>600</v>
      </c>
      <c r="G86" s="76">
        <v>30</v>
      </c>
      <c r="H86" s="68">
        <v>1000</v>
      </c>
      <c r="I86" s="255">
        <v>951</v>
      </c>
      <c r="J86" s="431">
        <v>0.93</v>
      </c>
      <c r="K86" s="127">
        <v>78</v>
      </c>
      <c r="L86" s="625">
        <v>2.71</v>
      </c>
      <c r="M86" s="32">
        <f t="shared" si="0"/>
        <v>975.42</v>
      </c>
      <c r="N86" s="32">
        <f t="shared" si="1"/>
        <v>1014</v>
      </c>
      <c r="O86" s="836" t="s">
        <v>405</v>
      </c>
      <c r="P86" s="380" t="s">
        <v>509</v>
      </c>
      <c r="Q86" s="160" t="s">
        <v>52</v>
      </c>
      <c r="R86" s="161" t="s">
        <v>510</v>
      </c>
      <c r="S86" s="162" t="s">
        <v>33</v>
      </c>
      <c r="T86" s="163" t="s">
        <v>33</v>
      </c>
      <c r="U86" s="164" t="s">
        <v>511</v>
      </c>
      <c r="V86" s="165"/>
      <c r="W86" s="303" t="s">
        <v>512</v>
      </c>
      <c r="X86" s="174">
        <v>52</v>
      </c>
      <c r="Y86" s="470">
        <v>46</v>
      </c>
      <c r="Z86" s="151" t="s">
        <v>689</v>
      </c>
    </row>
    <row r="87" spans="1:26" ht="12.75">
      <c r="A87" s="46" t="s">
        <v>698</v>
      </c>
      <c r="B87" s="621">
        <v>30380</v>
      </c>
      <c r="C87" s="344">
        <v>0.79</v>
      </c>
      <c r="D87" s="64">
        <v>0.76</v>
      </c>
      <c r="E87" s="65">
        <v>36</v>
      </c>
      <c r="F87" s="622">
        <v>660</v>
      </c>
      <c r="G87" s="76">
        <v>30</v>
      </c>
      <c r="H87" s="68">
        <v>1000</v>
      </c>
      <c r="I87" s="265">
        <v>940</v>
      </c>
      <c r="J87" s="491">
        <v>0.94</v>
      </c>
      <c r="K87" s="127">
        <v>78</v>
      </c>
      <c r="L87" s="314">
        <v>3.3</v>
      </c>
      <c r="M87" s="32">
        <f t="shared" si="0"/>
        <v>983.62</v>
      </c>
      <c r="N87" s="32">
        <f t="shared" si="1"/>
        <v>1014</v>
      </c>
      <c r="O87" s="836" t="s">
        <v>405</v>
      </c>
      <c r="P87" s="380" t="s">
        <v>509</v>
      </c>
      <c r="Q87" s="160" t="s">
        <v>52</v>
      </c>
      <c r="R87" s="161" t="s">
        <v>510</v>
      </c>
      <c r="S87" s="162" t="s">
        <v>33</v>
      </c>
      <c r="T87" s="163" t="s">
        <v>33</v>
      </c>
      <c r="U87" s="164" t="s">
        <v>511</v>
      </c>
      <c r="V87" s="165"/>
      <c r="W87" s="303" t="s">
        <v>512</v>
      </c>
      <c r="X87" s="174">
        <v>52</v>
      </c>
      <c r="Y87" s="470">
        <v>46</v>
      </c>
      <c r="Z87" s="151" t="s">
        <v>699</v>
      </c>
    </row>
    <row r="88" spans="1:26" ht="12.75">
      <c r="A88" s="46" t="s">
        <v>732</v>
      </c>
      <c r="B88" s="617">
        <v>126880</v>
      </c>
      <c r="C88" s="344">
        <v>0.79</v>
      </c>
      <c r="D88" s="64">
        <v>0.76</v>
      </c>
      <c r="E88" s="618">
        <v>38</v>
      </c>
      <c r="F88" s="81">
        <v>650</v>
      </c>
      <c r="G88" s="76">
        <v>30</v>
      </c>
      <c r="H88" s="68">
        <v>1000</v>
      </c>
      <c r="I88" s="265">
        <v>940</v>
      </c>
      <c r="J88" s="70">
        <v>0.92</v>
      </c>
      <c r="K88" s="127">
        <v>78</v>
      </c>
      <c r="L88" s="487">
        <v>3.2</v>
      </c>
      <c r="M88" s="32">
        <f t="shared" si="0"/>
        <v>887.12</v>
      </c>
      <c r="N88" s="32">
        <f t="shared" si="1"/>
        <v>1014</v>
      </c>
      <c r="O88" s="836" t="s">
        <v>405</v>
      </c>
      <c r="P88" s="380" t="s">
        <v>509</v>
      </c>
      <c r="Q88" s="160" t="s">
        <v>52</v>
      </c>
      <c r="R88" s="161" t="s">
        <v>510</v>
      </c>
      <c r="S88" s="162" t="s">
        <v>33</v>
      </c>
      <c r="T88" s="163" t="s">
        <v>33</v>
      </c>
      <c r="U88" s="164" t="s">
        <v>511</v>
      </c>
      <c r="V88" s="165"/>
      <c r="W88" s="303" t="s">
        <v>512</v>
      </c>
      <c r="X88" s="174">
        <v>52</v>
      </c>
      <c r="Y88" s="470">
        <v>46</v>
      </c>
      <c r="Z88" s="151" t="s">
        <v>733</v>
      </c>
    </row>
    <row r="89" spans="1:26" ht="12.75">
      <c r="A89" s="46" t="s">
        <v>736</v>
      </c>
      <c r="B89" s="287">
        <v>86880</v>
      </c>
      <c r="C89" s="344">
        <v>0.79</v>
      </c>
      <c r="D89" s="64">
        <v>0.76</v>
      </c>
      <c r="E89" s="532">
        <v>37</v>
      </c>
      <c r="F89" s="504">
        <v>850</v>
      </c>
      <c r="G89" s="76">
        <v>30</v>
      </c>
      <c r="H89" s="68">
        <v>1000</v>
      </c>
      <c r="I89" s="265">
        <v>940</v>
      </c>
      <c r="J89" s="70">
        <v>0.92</v>
      </c>
      <c r="K89" s="619">
        <v>66</v>
      </c>
      <c r="L89" s="124">
        <v>2.6</v>
      </c>
      <c r="M89" s="32">
        <f t="shared" si="0"/>
        <v>928.12</v>
      </c>
      <c r="N89" s="32">
        <f t="shared" si="1"/>
        <v>1015</v>
      </c>
      <c r="O89" s="836" t="s">
        <v>405</v>
      </c>
      <c r="P89" s="380" t="s">
        <v>509</v>
      </c>
      <c r="Q89" s="160" t="s">
        <v>52</v>
      </c>
      <c r="R89" s="161" t="s">
        <v>510</v>
      </c>
      <c r="S89" s="162" t="s">
        <v>33</v>
      </c>
      <c r="T89" s="163" t="s">
        <v>33</v>
      </c>
      <c r="U89" s="164" t="s">
        <v>511</v>
      </c>
      <c r="V89" s="165"/>
      <c r="W89" s="303" t="s">
        <v>512</v>
      </c>
      <c r="X89" s="174">
        <v>52</v>
      </c>
      <c r="Y89" s="470">
        <v>46</v>
      </c>
      <c r="Z89" s="151" t="s">
        <v>737</v>
      </c>
    </row>
    <row r="90" spans="1:26" ht="12.75">
      <c r="A90" s="46" t="s">
        <v>740</v>
      </c>
      <c r="B90" s="294">
        <v>38980</v>
      </c>
      <c r="C90" s="320">
        <v>0.81</v>
      </c>
      <c r="D90" s="472">
        <v>0.73</v>
      </c>
      <c r="E90" s="532">
        <v>37</v>
      </c>
      <c r="F90" s="81">
        <v>650</v>
      </c>
      <c r="G90" s="567">
        <v>45</v>
      </c>
      <c r="H90" s="68">
        <v>1000</v>
      </c>
      <c r="I90" s="568">
        <v>965</v>
      </c>
      <c r="J90" s="70">
        <v>0.92</v>
      </c>
      <c r="K90" s="569">
        <v>55</v>
      </c>
      <c r="L90" s="570">
        <v>4.8</v>
      </c>
      <c r="M90" s="32">
        <f t="shared" si="0"/>
        <v>988.52</v>
      </c>
      <c r="N90" s="32">
        <f t="shared" si="1"/>
        <v>1027.5</v>
      </c>
      <c r="O90" s="837" t="s">
        <v>517</v>
      </c>
      <c r="P90" s="380" t="s">
        <v>509</v>
      </c>
      <c r="Q90" s="160" t="s">
        <v>52</v>
      </c>
      <c r="R90" s="161" t="s">
        <v>510</v>
      </c>
      <c r="S90" s="162" t="s">
        <v>33</v>
      </c>
      <c r="T90" s="163" t="s">
        <v>33</v>
      </c>
      <c r="U90" s="164" t="s">
        <v>511</v>
      </c>
      <c r="V90" s="165"/>
      <c r="W90" s="303" t="s">
        <v>512</v>
      </c>
      <c r="X90" s="174">
        <v>52</v>
      </c>
      <c r="Y90" s="470">
        <v>46</v>
      </c>
      <c r="Z90" s="151" t="s">
        <v>741</v>
      </c>
    </row>
    <row r="91" spans="1:26" ht="12.75">
      <c r="A91" s="46" t="s">
        <v>700</v>
      </c>
      <c r="B91" s="562">
        <v>31580</v>
      </c>
      <c r="C91" s="320">
        <v>0.81</v>
      </c>
      <c r="D91" s="64">
        <v>0.76</v>
      </c>
      <c r="E91" s="65">
        <v>36</v>
      </c>
      <c r="F91" s="563">
        <v>640</v>
      </c>
      <c r="G91" s="76">
        <v>30</v>
      </c>
      <c r="H91" s="68">
        <v>1000</v>
      </c>
      <c r="I91" s="255">
        <v>951</v>
      </c>
      <c r="J91" s="564">
        <v>0.96</v>
      </c>
      <c r="K91" s="565">
        <v>87</v>
      </c>
      <c r="L91" s="360">
        <v>3.7</v>
      </c>
      <c r="M91" s="32">
        <f t="shared" si="0"/>
        <v>999.52</v>
      </c>
      <c r="N91" s="32">
        <f t="shared" si="1"/>
        <v>1031.0999999999999</v>
      </c>
      <c r="O91" s="836" t="s">
        <v>405</v>
      </c>
      <c r="P91" s="380" t="s">
        <v>509</v>
      </c>
      <c r="Q91" s="160" t="s">
        <v>52</v>
      </c>
      <c r="R91" s="161" t="s">
        <v>510</v>
      </c>
      <c r="S91" s="162" t="s">
        <v>33</v>
      </c>
      <c r="T91" s="163" t="s">
        <v>33</v>
      </c>
      <c r="U91" s="164" t="s">
        <v>511</v>
      </c>
      <c r="V91" s="165"/>
      <c r="W91" s="303" t="s">
        <v>512</v>
      </c>
      <c r="X91" s="174">
        <v>52</v>
      </c>
      <c r="Y91" s="470">
        <v>46</v>
      </c>
      <c r="Z91" s="151" t="s">
        <v>701</v>
      </c>
    </row>
    <row r="92" spans="1:26" ht="12.75">
      <c r="A92" s="46" t="s">
        <v>670</v>
      </c>
      <c r="B92" s="623">
        <v>70000</v>
      </c>
      <c r="C92" s="670">
        <v>0.77</v>
      </c>
      <c r="D92" s="64">
        <v>0.76</v>
      </c>
      <c r="E92" s="65">
        <v>36</v>
      </c>
      <c r="F92" s="81">
        <v>650</v>
      </c>
      <c r="G92" s="567">
        <v>45</v>
      </c>
      <c r="H92" s="68">
        <v>1000</v>
      </c>
      <c r="I92" s="265">
        <v>940</v>
      </c>
      <c r="J92" s="70">
        <v>0.92</v>
      </c>
      <c r="K92" s="624">
        <v>54</v>
      </c>
      <c r="L92" s="118">
        <v>3.1</v>
      </c>
      <c r="M92" s="32">
        <f t="shared" si="0"/>
        <v>968</v>
      </c>
      <c r="N92" s="32">
        <f t="shared" si="1"/>
        <v>1038</v>
      </c>
      <c r="O92" s="836" t="s">
        <v>405</v>
      </c>
      <c r="P92" s="380" t="s">
        <v>509</v>
      </c>
      <c r="Q92" s="160" t="s">
        <v>52</v>
      </c>
      <c r="R92" s="161" t="s">
        <v>510</v>
      </c>
      <c r="S92" s="162" t="s">
        <v>33</v>
      </c>
      <c r="T92" s="163" t="s">
        <v>33</v>
      </c>
      <c r="U92" s="164" t="s">
        <v>511</v>
      </c>
      <c r="V92" s="165"/>
      <c r="W92" s="303" t="s">
        <v>512</v>
      </c>
      <c r="X92" s="174">
        <v>52</v>
      </c>
      <c r="Y92" s="470">
        <v>46</v>
      </c>
      <c r="Z92" s="151" t="s">
        <v>671</v>
      </c>
    </row>
    <row r="93" spans="1:26" ht="12.75">
      <c r="A93" s="27" t="s">
        <v>375</v>
      </c>
      <c r="B93" s="28">
        <v>18560</v>
      </c>
      <c r="C93" s="29">
        <v>0.83</v>
      </c>
      <c r="D93" s="29">
        <v>0.86</v>
      </c>
      <c r="E93" s="30">
        <v>18</v>
      </c>
      <c r="F93" s="30">
        <v>650</v>
      </c>
      <c r="G93" s="30">
        <v>64</v>
      </c>
      <c r="H93" s="30">
        <v>300</v>
      </c>
      <c r="I93" s="30">
        <v>420</v>
      </c>
      <c r="J93" s="29">
        <v>0.93</v>
      </c>
      <c r="K93" s="30">
        <v>85</v>
      </c>
      <c r="L93" s="31">
        <v>2.2999999999999998</v>
      </c>
      <c r="M93" s="32">
        <f t="shared" si="0"/>
        <v>1021.44</v>
      </c>
      <c r="N93" s="32">
        <f t="shared" si="1"/>
        <v>1040</v>
      </c>
      <c r="O93" s="835" t="s">
        <v>340</v>
      </c>
      <c r="P93" s="34" t="s">
        <v>44</v>
      </c>
      <c r="Q93" s="160" t="s">
        <v>62</v>
      </c>
      <c r="R93" s="161" t="s">
        <v>33</v>
      </c>
      <c r="S93" s="162" t="s">
        <v>33</v>
      </c>
      <c r="T93" s="41" t="s">
        <v>47</v>
      </c>
      <c r="U93" s="42"/>
      <c r="V93" s="42"/>
      <c r="W93" s="41" t="s">
        <v>49</v>
      </c>
      <c r="X93" s="38">
        <v>38</v>
      </c>
      <c r="Y93" s="174">
        <v>40</v>
      </c>
      <c r="Z93" s="39" t="s">
        <v>376</v>
      </c>
    </row>
    <row r="94" spans="1:26" ht="12.75">
      <c r="A94" s="46" t="s">
        <v>696</v>
      </c>
      <c r="B94" s="495">
        <v>33680</v>
      </c>
      <c r="C94" s="702">
        <v>0.74</v>
      </c>
      <c r="D94" s="64">
        <v>0.76</v>
      </c>
      <c r="E94" s="65">
        <v>36</v>
      </c>
      <c r="F94" s="81">
        <v>650</v>
      </c>
      <c r="G94" s="567">
        <v>45</v>
      </c>
      <c r="H94" s="68">
        <v>1000</v>
      </c>
      <c r="I94" s="312">
        <v>947</v>
      </c>
      <c r="J94" s="491">
        <v>0.94</v>
      </c>
      <c r="K94" s="619">
        <v>66</v>
      </c>
      <c r="L94" s="704">
        <v>3.62</v>
      </c>
      <c r="M94" s="32">
        <f t="shared" si="0"/>
        <v>1022.82</v>
      </c>
      <c r="N94" s="32">
        <f t="shared" si="1"/>
        <v>1056.5</v>
      </c>
      <c r="O94" s="836" t="s">
        <v>405</v>
      </c>
      <c r="P94" s="380" t="s">
        <v>509</v>
      </c>
      <c r="Q94" s="160" t="s">
        <v>52</v>
      </c>
      <c r="R94" s="161" t="s">
        <v>510</v>
      </c>
      <c r="S94" s="162" t="s">
        <v>33</v>
      </c>
      <c r="T94" s="163" t="s">
        <v>33</v>
      </c>
      <c r="U94" s="164" t="s">
        <v>511</v>
      </c>
      <c r="V94" s="165"/>
      <c r="W94" s="303" t="s">
        <v>512</v>
      </c>
      <c r="X94" s="174">
        <v>52</v>
      </c>
      <c r="Y94" s="470">
        <v>46</v>
      </c>
      <c r="Z94" s="151" t="s">
        <v>697</v>
      </c>
    </row>
    <row r="95" spans="1:26" ht="12.75">
      <c r="A95" s="46" t="s">
        <v>676</v>
      </c>
      <c r="B95" s="553">
        <v>68880</v>
      </c>
      <c r="C95" s="344">
        <v>0.79</v>
      </c>
      <c r="D95" s="64">
        <v>0.76</v>
      </c>
      <c r="E95" s="113">
        <v>35</v>
      </c>
      <c r="F95" s="81">
        <v>650</v>
      </c>
      <c r="G95" s="567">
        <v>45</v>
      </c>
      <c r="H95" s="68">
        <v>1000</v>
      </c>
      <c r="I95" s="265">
        <v>940</v>
      </c>
      <c r="J95" s="70">
        <v>0.92</v>
      </c>
      <c r="K95" s="619">
        <v>66</v>
      </c>
      <c r="L95" s="523">
        <v>3.4</v>
      </c>
      <c r="M95" s="32">
        <f t="shared" si="0"/>
        <v>991.12</v>
      </c>
      <c r="N95" s="32">
        <f t="shared" si="1"/>
        <v>1060</v>
      </c>
      <c r="O95" s="836" t="s">
        <v>405</v>
      </c>
      <c r="P95" s="380" t="s">
        <v>509</v>
      </c>
      <c r="Q95" s="160" t="s">
        <v>52</v>
      </c>
      <c r="R95" s="161" t="s">
        <v>510</v>
      </c>
      <c r="S95" s="162" t="s">
        <v>33</v>
      </c>
      <c r="T95" s="163" t="s">
        <v>33</v>
      </c>
      <c r="U95" s="164" t="s">
        <v>511</v>
      </c>
      <c r="V95" s="165"/>
      <c r="W95" s="303" t="s">
        <v>512</v>
      </c>
      <c r="X95" s="174">
        <v>52</v>
      </c>
      <c r="Y95" s="470">
        <v>46</v>
      </c>
      <c r="Z95" s="151" t="s">
        <v>677</v>
      </c>
    </row>
    <row r="96" spans="1:26" ht="12.75">
      <c r="A96" s="46" t="s">
        <v>714</v>
      </c>
      <c r="B96" s="294">
        <v>38950</v>
      </c>
      <c r="C96" s="344">
        <v>0.79</v>
      </c>
      <c r="D96" s="64">
        <v>0.76</v>
      </c>
      <c r="E96" s="113">
        <v>35</v>
      </c>
      <c r="F96" s="486">
        <v>880</v>
      </c>
      <c r="G96" s="567">
        <v>45</v>
      </c>
      <c r="H96" s="68">
        <v>1000</v>
      </c>
      <c r="I96" s="265">
        <v>940</v>
      </c>
      <c r="J96" s="70">
        <v>0.92</v>
      </c>
      <c r="K96" s="71">
        <v>60</v>
      </c>
      <c r="L96" s="536">
        <v>3</v>
      </c>
      <c r="M96" s="32">
        <f t="shared" si="0"/>
        <v>1036.05</v>
      </c>
      <c r="N96" s="32">
        <f t="shared" si="1"/>
        <v>1075</v>
      </c>
      <c r="O96" s="836" t="s">
        <v>405</v>
      </c>
      <c r="P96" s="380" t="s">
        <v>509</v>
      </c>
      <c r="Q96" s="160" t="s">
        <v>52</v>
      </c>
      <c r="R96" s="161" t="s">
        <v>510</v>
      </c>
      <c r="S96" s="162" t="s">
        <v>33</v>
      </c>
      <c r="T96" s="163" t="s">
        <v>33</v>
      </c>
      <c r="U96" s="164" t="s">
        <v>511</v>
      </c>
      <c r="V96" s="165"/>
      <c r="W96" s="303" t="s">
        <v>512</v>
      </c>
      <c r="X96" s="174">
        <v>52</v>
      </c>
      <c r="Y96" s="470">
        <v>46</v>
      </c>
      <c r="Z96" s="151" t="s">
        <v>715</v>
      </c>
    </row>
    <row r="97" spans="1:26" ht="12.75">
      <c r="A97" s="46" t="s">
        <v>1043</v>
      </c>
      <c r="B97" s="669">
        <v>65860</v>
      </c>
      <c r="C97" s="670">
        <v>0.77</v>
      </c>
      <c r="D97" s="354">
        <v>0.72</v>
      </c>
      <c r="E97" s="382">
        <v>39</v>
      </c>
      <c r="F97" s="539">
        <v>750</v>
      </c>
      <c r="G97" s="131">
        <v>60</v>
      </c>
      <c r="H97" s="515">
        <v>900</v>
      </c>
      <c r="I97" s="672">
        <v>777</v>
      </c>
      <c r="J97" s="70">
        <v>0.92</v>
      </c>
      <c r="K97" s="569">
        <v>55</v>
      </c>
      <c r="L97" s="673">
        <v>3.87</v>
      </c>
      <c r="M97" s="32">
        <f t="shared" si="0"/>
        <v>1024.1400000000001</v>
      </c>
      <c r="N97" s="32">
        <f t="shared" si="1"/>
        <v>1090</v>
      </c>
      <c r="O97" s="837" t="s">
        <v>517</v>
      </c>
      <c r="P97" s="380" t="s">
        <v>509</v>
      </c>
      <c r="Q97" s="160" t="s">
        <v>52</v>
      </c>
      <c r="R97" s="161" t="s">
        <v>510</v>
      </c>
      <c r="S97" s="162" t="s">
        <v>33</v>
      </c>
      <c r="T97" s="163" t="s">
        <v>33</v>
      </c>
      <c r="U97" s="164" t="s">
        <v>511</v>
      </c>
      <c r="V97" s="165"/>
      <c r="W97" s="303" t="s">
        <v>512</v>
      </c>
      <c r="X97" s="174">
        <v>52</v>
      </c>
      <c r="Y97" s="470">
        <v>46</v>
      </c>
      <c r="Z97" s="151" t="s">
        <v>739</v>
      </c>
    </row>
    <row r="98" spans="1:26" ht="12.75">
      <c r="A98" s="46" t="s">
        <v>704</v>
      </c>
      <c r="B98" s="623">
        <v>70000</v>
      </c>
      <c r="C98" s="344">
        <v>0.79</v>
      </c>
      <c r="D98" s="64">
        <v>0.76</v>
      </c>
      <c r="E98" s="532">
        <v>37</v>
      </c>
      <c r="F98" s="474">
        <v>700</v>
      </c>
      <c r="G98" s="131">
        <v>60</v>
      </c>
      <c r="H98" s="68">
        <v>1000</v>
      </c>
      <c r="I98" s="405">
        <v>945</v>
      </c>
      <c r="J98" s="70">
        <v>0.92</v>
      </c>
      <c r="K98" s="624">
        <v>54</v>
      </c>
      <c r="L98" s="561">
        <v>3.65</v>
      </c>
      <c r="M98" s="32">
        <f t="shared" si="0"/>
        <v>1046</v>
      </c>
      <c r="N98" s="32">
        <f t="shared" si="1"/>
        <v>1116</v>
      </c>
      <c r="O98" s="836" t="s">
        <v>405</v>
      </c>
      <c r="P98" s="380" t="s">
        <v>509</v>
      </c>
      <c r="Q98" s="160" t="s">
        <v>52</v>
      </c>
      <c r="R98" s="161" t="s">
        <v>510</v>
      </c>
      <c r="S98" s="162" t="s">
        <v>33</v>
      </c>
      <c r="T98" s="163" t="s">
        <v>33</v>
      </c>
      <c r="U98" s="164" t="s">
        <v>511</v>
      </c>
      <c r="V98" s="165"/>
      <c r="W98" s="303" t="s">
        <v>512</v>
      </c>
      <c r="X98" s="174">
        <v>52</v>
      </c>
      <c r="Y98" s="470">
        <v>46</v>
      </c>
      <c r="Z98" s="151" t="s">
        <v>705</v>
      </c>
    </row>
  </sheetData>
  <autoFilter ref="A2:Z98" xr:uid="{00000000-0009-0000-0000-00000E000000}">
    <sortState xmlns:xlrd2="http://schemas.microsoft.com/office/spreadsheetml/2017/richdata2" ref="A2:Z98">
      <sortCondition ref="N2:N98"/>
      <sortCondition ref="O2:O98"/>
      <sortCondition ref="P2:P98"/>
    </sortState>
  </autoFilter>
  <conditionalFormatting sqref="B3:B98">
    <cfRule type="colorScale" priority="25">
      <colorScale>
        <cfvo type="min"/>
        <cfvo type="percentile" val="50"/>
        <cfvo type="max"/>
        <color rgb="FF93C47D"/>
        <color rgb="FFD9D9D9"/>
        <color rgb="FFE06666"/>
      </colorScale>
    </cfRule>
  </conditionalFormatting>
  <conditionalFormatting sqref="C3:C98">
    <cfRule type="colorScale" priority="14">
      <colorScale>
        <cfvo type="min"/>
        <cfvo type="percentile" val="50"/>
        <cfvo type="max"/>
        <color rgb="FFEAD1DC"/>
        <color rgb="FFD5A6BD"/>
        <color rgb="FFC27BA0"/>
      </colorScale>
    </cfRule>
  </conditionalFormatting>
  <conditionalFormatting sqref="D3:D98">
    <cfRule type="colorScale" priority="15">
      <colorScale>
        <cfvo type="min"/>
        <cfvo type="percentile" val="50"/>
        <cfvo type="max"/>
        <color rgb="FFD9D2E9"/>
        <color rgb="FFB4A7D6"/>
        <color rgb="FF8E7CC3"/>
      </colorScale>
    </cfRule>
  </conditionalFormatting>
  <conditionalFormatting sqref="E3:E98">
    <cfRule type="colorScale" priority="16">
      <colorScale>
        <cfvo type="min"/>
        <cfvo type="percentile" val="50"/>
        <cfvo type="max"/>
        <color rgb="FFF4CCCC"/>
        <color rgb="FFEA9999"/>
        <color rgb="FFE06666"/>
      </colorScale>
    </cfRule>
  </conditionalFormatting>
  <conditionalFormatting sqref="F3:F98">
    <cfRule type="colorScale" priority="17">
      <colorScale>
        <cfvo type="min"/>
        <cfvo type="percentile" val="50"/>
        <cfvo type="max"/>
        <color rgb="FFD9EAD3"/>
        <color rgb="FFB6D7A8"/>
        <color rgb="FF6AA84F"/>
      </colorScale>
    </cfRule>
  </conditionalFormatting>
  <conditionalFormatting sqref="G3:G98">
    <cfRule type="colorScale" priority="18">
      <colorScale>
        <cfvo type="min"/>
        <cfvo type="percentile" val="50"/>
        <cfvo type="max"/>
        <color rgb="FFD0E0E3"/>
        <color rgb="FFA2C4C9"/>
        <color rgb="FF45818E"/>
      </colorScale>
    </cfRule>
  </conditionalFormatting>
  <conditionalFormatting sqref="H3:H98">
    <cfRule type="colorScale" priority="19">
      <colorScale>
        <cfvo type="min"/>
        <cfvo type="percentile" val="50"/>
        <cfvo type="max"/>
        <color rgb="FFC9DAF8"/>
        <color rgb="FFA4C2F4"/>
        <color rgb="FF3C78D8"/>
      </colorScale>
    </cfRule>
  </conditionalFormatting>
  <conditionalFormatting sqref="I3:I98">
    <cfRule type="colorScale" priority="20">
      <colorScale>
        <cfvo type="min"/>
        <cfvo type="percentile" val="50"/>
        <cfvo type="max"/>
        <color rgb="FFFFF2CC"/>
        <color rgb="FFFFE599"/>
        <color rgb="FFF1C232"/>
      </colorScale>
    </cfRule>
  </conditionalFormatting>
  <conditionalFormatting sqref="J3:J98">
    <cfRule type="colorScale" priority="21">
      <colorScale>
        <cfvo type="min"/>
        <cfvo type="percentile" val="50"/>
        <cfvo type="max"/>
        <color rgb="FFFCE5CD"/>
        <color rgb="FFF9CB9C"/>
        <color rgb="FFE69138"/>
      </colorScale>
    </cfRule>
  </conditionalFormatting>
  <conditionalFormatting sqref="K3:K98">
    <cfRule type="colorScale" priority="22">
      <colorScale>
        <cfvo type="min"/>
        <cfvo type="percentile" val="50"/>
        <cfvo type="max"/>
        <color rgb="FFE6B8AF"/>
        <color rgb="FFDD7E6B"/>
        <color rgb="FFCC4125"/>
      </colorScale>
    </cfRule>
  </conditionalFormatting>
  <conditionalFormatting sqref="L3:L98">
    <cfRule type="colorScale" priority="23">
      <colorScale>
        <cfvo type="min"/>
        <cfvo type="percentile" val="50"/>
        <cfvo type="max"/>
        <color rgb="FFEFEFEF"/>
        <color rgb="FFCCCCCC"/>
        <color rgb="FF666666"/>
      </colorScale>
    </cfRule>
  </conditionalFormatting>
  <conditionalFormatting sqref="M3:M98">
    <cfRule type="colorScale" priority="27">
      <colorScale>
        <cfvo type="min"/>
        <cfvo type="percentile" val="50"/>
        <cfvo type="max"/>
        <color rgb="FF4A86E8"/>
        <color rgb="FFD9D9D9"/>
        <color rgb="FFFF9900"/>
      </colorScale>
    </cfRule>
  </conditionalFormatting>
  <conditionalFormatting sqref="N3:N98">
    <cfRule type="colorScale" priority="26">
      <colorScale>
        <cfvo type="min"/>
        <cfvo type="percentile" val="50"/>
        <cfvo type="max"/>
        <color rgb="FF4A86E8"/>
        <color rgb="FFD9D9D9"/>
        <color rgb="FFFF9900"/>
      </colorScale>
    </cfRule>
  </conditionalFormatting>
  <conditionalFormatting sqref="P3:P98">
    <cfRule type="notContainsBlanks" dxfId="391" priority="24">
      <formula>LEN(TRIM(P3))&gt;0</formula>
    </cfRule>
  </conditionalFormatting>
  <conditionalFormatting sqref="Q3:Q98 V97:V98">
    <cfRule type="containsBlanks" dxfId="390" priority="2">
      <formula>LEN(TRIM(Q3))=0</formula>
    </cfRule>
  </conditionalFormatting>
  <conditionalFormatting sqref="Q3:Q98">
    <cfRule type="notContainsBlanks" dxfId="389" priority="1">
      <formula>LEN(TRIM(Q3))&gt;0</formula>
    </cfRule>
  </conditionalFormatting>
  <conditionalFormatting sqref="R3:R98">
    <cfRule type="notContainsBlanks" dxfId="388" priority="3">
      <formula>LEN(TRIM(R3))&gt;0</formula>
    </cfRule>
    <cfRule type="containsBlanks" dxfId="387" priority="4">
      <formula>LEN(TRIM(R3))=0</formula>
    </cfRule>
  </conditionalFormatting>
  <conditionalFormatting sqref="S3:S98">
    <cfRule type="notContainsBlanks" dxfId="386" priority="5">
      <formula>LEN(TRIM(S3))&gt;0</formula>
    </cfRule>
    <cfRule type="containsBlanks" dxfId="385" priority="6">
      <formula>LEN(TRIM(S3))=0</formula>
    </cfRule>
  </conditionalFormatting>
  <conditionalFormatting sqref="T3:T98">
    <cfRule type="notContainsBlanks" dxfId="384" priority="7">
      <formula>LEN(TRIM(T3))&gt;0</formula>
    </cfRule>
    <cfRule type="containsBlanks" dxfId="383" priority="8">
      <formula>LEN(TRIM(T3))=0</formula>
    </cfRule>
  </conditionalFormatting>
  <conditionalFormatting sqref="U3:U98">
    <cfRule type="notContainsBlanks" dxfId="382" priority="9">
      <formula>LEN(TRIM(U3))&gt;0</formula>
    </cfRule>
    <cfRule type="containsBlanks" dxfId="381" priority="10">
      <formula>LEN(TRIM(U3))=0</formula>
    </cfRule>
  </conditionalFormatting>
  <conditionalFormatting sqref="V3:V98">
    <cfRule type="notContainsBlanks" dxfId="380" priority="11">
      <formula>LEN(TRIM(V3))&gt;0</formula>
    </cfRule>
    <cfRule type="containsBlanks" dxfId="379" priority="12">
      <formula>LEN(TRIM(V3))=0</formula>
    </cfRule>
  </conditionalFormatting>
  <conditionalFormatting sqref="W3:W98">
    <cfRule type="notContainsBlanks" dxfId="378" priority="13">
      <formula>LEN(TRIM(W3))&gt;0</formula>
    </cfRule>
  </conditionalFormatting>
  <conditionalFormatting sqref="X3:X98 Y97:Y98">
    <cfRule type="colorScale" priority="28">
      <colorScale>
        <cfvo type="min"/>
        <cfvo type="percentile" val="50"/>
        <cfvo type="max"/>
        <color rgb="FFE06666"/>
        <color rgb="FFD9D9D9"/>
        <color rgb="FF93C47D"/>
      </colorScale>
    </cfRule>
  </conditionalFormatting>
  <conditionalFormatting sqref="Y3:Y98">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A61C00"/>
    <outlinePr summaryBelow="0" summaryRight="0"/>
  </sheetPr>
  <dimension ref="A1:Z44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7.5703125" customWidth="1"/>
    <col min="17" max="26" width="5.42578125" customWidth="1"/>
  </cols>
  <sheetData>
    <row r="1" spans="1:26" ht="21" customHeight="1">
      <c r="A1" s="226" t="s">
        <v>1034</v>
      </c>
      <c r="B1" s="4"/>
      <c r="C1" s="4"/>
      <c r="D1" s="4"/>
      <c r="E1" s="4"/>
      <c r="F1" s="4"/>
      <c r="G1" s="4"/>
      <c r="H1" s="4"/>
      <c r="I1" s="4"/>
      <c r="J1" s="4"/>
      <c r="K1" s="4"/>
      <c r="L1" s="4"/>
      <c r="M1" s="4"/>
      <c r="N1" s="4"/>
      <c r="O1" s="4"/>
      <c r="P1" s="4"/>
      <c r="Q1" s="4"/>
      <c r="R1" s="4"/>
      <c r="S1" s="4"/>
      <c r="T1" s="4"/>
      <c r="U1" s="4"/>
      <c r="V1" s="4"/>
      <c r="W1" s="4"/>
      <c r="X1" s="4"/>
      <c r="Y1" s="4"/>
      <c r="Z1" s="5" t="s">
        <v>2</v>
      </c>
    </row>
    <row r="2" spans="1:26" ht="155.25">
      <c r="A2" s="6" t="s">
        <v>1051</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183</v>
      </c>
      <c r="B3" s="674">
        <v>8560</v>
      </c>
      <c r="C3" s="719">
        <v>0.72</v>
      </c>
      <c r="D3" s="721">
        <v>0.75</v>
      </c>
      <c r="E3" s="532">
        <v>25</v>
      </c>
      <c r="F3" s="720">
        <v>230</v>
      </c>
      <c r="G3" s="582">
        <v>7</v>
      </c>
      <c r="H3" s="77">
        <v>300</v>
      </c>
      <c r="I3" s="693">
        <v>355</v>
      </c>
      <c r="J3" s="722">
        <v>0.82</v>
      </c>
      <c r="K3" s="87">
        <v>32</v>
      </c>
      <c r="L3" s="310">
        <v>1.08</v>
      </c>
      <c r="M3" s="32">
        <f t="shared" ref="M3:M257" si="0">(-B3*0.001)+(K3*2)+(-L3*10)+(C3*100)+(D3*100)+(E3)+(F3*0.1)+(G3*5)+(H3*0.1)+(I3*0.1)+(J3*100)+(X3*2)+(Y3*2)</f>
        <v>530.14</v>
      </c>
      <c r="N3" s="32">
        <f t="shared" ref="N3:N257" si="1">(K3*2)+(-L3*10)+(C3*100)+(D3*100)+(E3)+(F3*0.1)+(G3*5)+(H3*0.1)+(I3*0.1)+(J3*100)+(X3*2)+(Y3*2)</f>
        <v>538.70000000000005</v>
      </c>
      <c r="O3" s="832" t="s">
        <v>31</v>
      </c>
      <c r="P3" s="380" t="s">
        <v>1052</v>
      </c>
      <c r="Q3" s="160" t="s">
        <v>33</v>
      </c>
      <c r="R3" s="161" t="s">
        <v>35</v>
      </c>
      <c r="S3" s="165"/>
      <c r="T3" s="165"/>
      <c r="U3" s="165"/>
      <c r="V3" s="165"/>
      <c r="W3" s="303" t="s">
        <v>93</v>
      </c>
      <c r="X3" s="390">
        <v>24</v>
      </c>
      <c r="Y3" s="368">
        <v>30</v>
      </c>
      <c r="Z3" s="151" t="s">
        <v>185</v>
      </c>
    </row>
    <row r="4" spans="1:26" ht="12.75">
      <c r="A4" s="46" t="s">
        <v>209</v>
      </c>
      <c r="B4" s="384">
        <v>9860</v>
      </c>
      <c r="C4" s="104">
        <v>0.59</v>
      </c>
      <c r="D4" s="756">
        <v>0.79</v>
      </c>
      <c r="E4" s="708">
        <v>20</v>
      </c>
      <c r="F4" s="253">
        <v>210</v>
      </c>
      <c r="G4" s="386">
        <v>8</v>
      </c>
      <c r="H4" s="387">
        <v>400</v>
      </c>
      <c r="I4" s="388">
        <v>552</v>
      </c>
      <c r="J4" s="722">
        <v>0.82</v>
      </c>
      <c r="K4" s="71">
        <v>33</v>
      </c>
      <c r="L4" s="603">
        <v>0.85</v>
      </c>
      <c r="M4" s="32">
        <f t="shared" si="0"/>
        <v>551.83999999999992</v>
      </c>
      <c r="N4" s="32">
        <f t="shared" si="1"/>
        <v>561.70000000000005</v>
      </c>
      <c r="O4" s="832" t="s">
        <v>31</v>
      </c>
      <c r="P4" s="119" t="s">
        <v>92</v>
      </c>
      <c r="Q4" s="160" t="s">
        <v>33</v>
      </c>
      <c r="R4" s="161" t="s">
        <v>35</v>
      </c>
      <c r="S4" s="165"/>
      <c r="T4" s="165"/>
      <c r="U4" s="165"/>
      <c r="V4" s="165"/>
      <c r="W4" s="239" t="s">
        <v>93</v>
      </c>
      <c r="X4" s="390">
        <v>24</v>
      </c>
      <c r="Y4" s="391">
        <v>30</v>
      </c>
      <c r="Z4" s="151" t="s">
        <v>210</v>
      </c>
    </row>
    <row r="5" spans="1:26" ht="12.75">
      <c r="A5" s="46" t="s">
        <v>167</v>
      </c>
      <c r="B5" s="811">
        <v>6580</v>
      </c>
      <c r="C5" s="810">
        <v>0.6</v>
      </c>
      <c r="D5" s="770">
        <v>0.83</v>
      </c>
      <c r="E5" s="97">
        <v>17</v>
      </c>
      <c r="F5" s="245">
        <v>305</v>
      </c>
      <c r="G5" s="386">
        <v>8</v>
      </c>
      <c r="H5" s="77">
        <v>300</v>
      </c>
      <c r="I5" s="78">
        <v>381</v>
      </c>
      <c r="J5" s="697">
        <v>0.83</v>
      </c>
      <c r="K5" s="71">
        <v>33</v>
      </c>
      <c r="L5" s="291">
        <v>1.1499999999999999</v>
      </c>
      <c r="M5" s="32">
        <f t="shared" si="0"/>
        <v>555.52</v>
      </c>
      <c r="N5" s="32">
        <f t="shared" si="1"/>
        <v>562.1</v>
      </c>
      <c r="O5" s="832" t="s">
        <v>31</v>
      </c>
      <c r="P5" s="119" t="s">
        <v>43</v>
      </c>
      <c r="Q5" s="160" t="s">
        <v>52</v>
      </c>
      <c r="R5" s="161" t="s">
        <v>33</v>
      </c>
      <c r="S5" s="162" t="s">
        <v>46</v>
      </c>
      <c r="T5" s="165"/>
      <c r="U5" s="165"/>
      <c r="V5" s="165"/>
      <c r="W5" s="239" t="s">
        <v>48</v>
      </c>
      <c r="X5" s="727">
        <v>30</v>
      </c>
      <c r="Y5" s="728">
        <v>33</v>
      </c>
      <c r="Z5" s="151" t="s">
        <v>168</v>
      </c>
    </row>
    <row r="6" spans="1:26" ht="12.75">
      <c r="A6" s="46" t="s">
        <v>169</v>
      </c>
      <c r="B6" s="811">
        <v>6580</v>
      </c>
      <c r="C6" s="810">
        <v>0.6</v>
      </c>
      <c r="D6" s="770">
        <v>0.83</v>
      </c>
      <c r="E6" s="97">
        <v>17</v>
      </c>
      <c r="F6" s="245">
        <v>305</v>
      </c>
      <c r="G6" s="386">
        <v>8</v>
      </c>
      <c r="H6" s="77">
        <v>300</v>
      </c>
      <c r="I6" s="78">
        <v>381</v>
      </c>
      <c r="J6" s="697">
        <v>0.83</v>
      </c>
      <c r="K6" s="71">
        <v>33</v>
      </c>
      <c r="L6" s="291">
        <v>1.1499999999999999</v>
      </c>
      <c r="M6" s="32">
        <f t="shared" si="0"/>
        <v>555.52</v>
      </c>
      <c r="N6" s="32">
        <f t="shared" si="1"/>
        <v>562.1</v>
      </c>
      <c r="O6" s="832" t="s">
        <v>31</v>
      </c>
      <c r="P6" s="119" t="s">
        <v>43</v>
      </c>
      <c r="Q6" s="160" t="s">
        <v>52</v>
      </c>
      <c r="R6" s="161" t="s">
        <v>33</v>
      </c>
      <c r="S6" s="162" t="s">
        <v>46</v>
      </c>
      <c r="T6" s="165"/>
      <c r="U6" s="165"/>
      <c r="V6" s="165"/>
      <c r="W6" s="239" t="s">
        <v>48</v>
      </c>
      <c r="X6" s="727">
        <v>30</v>
      </c>
      <c r="Y6" s="728">
        <v>33</v>
      </c>
      <c r="Z6" s="151" t="s">
        <v>170</v>
      </c>
    </row>
    <row r="7" spans="1:26" ht="12.75">
      <c r="A7" s="46" t="s">
        <v>173</v>
      </c>
      <c r="B7" s="774">
        <v>8190</v>
      </c>
      <c r="C7" s="805">
        <v>0.62</v>
      </c>
      <c r="D7" s="770">
        <v>0.83</v>
      </c>
      <c r="E7" s="97">
        <v>17</v>
      </c>
      <c r="F7" s="788">
        <v>325</v>
      </c>
      <c r="G7" s="386">
        <v>8</v>
      </c>
      <c r="H7" s="77">
        <v>300</v>
      </c>
      <c r="I7" s="78">
        <v>381</v>
      </c>
      <c r="J7" s="70">
        <v>0.84</v>
      </c>
      <c r="K7" s="71">
        <v>33</v>
      </c>
      <c r="L7" s="291">
        <v>1.1499999999999999</v>
      </c>
      <c r="M7" s="32">
        <f t="shared" si="0"/>
        <v>558.91000000000008</v>
      </c>
      <c r="N7" s="32">
        <f t="shared" si="1"/>
        <v>567.1</v>
      </c>
      <c r="O7" s="832" t="s">
        <v>31</v>
      </c>
      <c r="P7" s="119" t="s">
        <v>43</v>
      </c>
      <c r="Q7" s="160" t="s">
        <v>52</v>
      </c>
      <c r="R7" s="161" t="s">
        <v>33</v>
      </c>
      <c r="S7" s="162" t="s">
        <v>46</v>
      </c>
      <c r="T7" s="165"/>
      <c r="U7" s="165"/>
      <c r="V7" s="165"/>
      <c r="W7" s="239" t="s">
        <v>48</v>
      </c>
      <c r="X7" s="727">
        <v>30</v>
      </c>
      <c r="Y7" s="728">
        <v>33</v>
      </c>
      <c r="Z7" s="151" t="s">
        <v>174</v>
      </c>
    </row>
    <row r="8" spans="1:26" ht="12.75">
      <c r="A8" s="46" t="s">
        <v>211</v>
      </c>
      <c r="B8" s="322">
        <v>12350</v>
      </c>
      <c r="C8" s="792">
        <v>0.64</v>
      </c>
      <c r="D8" s="756">
        <v>0.79</v>
      </c>
      <c r="E8" s="708">
        <v>20</v>
      </c>
      <c r="F8" s="692">
        <v>240</v>
      </c>
      <c r="G8" s="386">
        <v>8</v>
      </c>
      <c r="H8" s="387">
        <v>400</v>
      </c>
      <c r="I8" s="388">
        <v>552</v>
      </c>
      <c r="J8" s="70">
        <v>0.84</v>
      </c>
      <c r="K8" s="71">
        <v>33</v>
      </c>
      <c r="L8" s="603">
        <v>0.85</v>
      </c>
      <c r="M8" s="32">
        <f t="shared" si="0"/>
        <v>559.34999999999991</v>
      </c>
      <c r="N8" s="32">
        <f t="shared" si="1"/>
        <v>571.70000000000005</v>
      </c>
      <c r="O8" s="832" t="s">
        <v>31</v>
      </c>
      <c r="P8" s="119" t="s">
        <v>92</v>
      </c>
      <c r="Q8" s="160" t="s">
        <v>33</v>
      </c>
      <c r="R8" s="161" t="s">
        <v>35</v>
      </c>
      <c r="S8" s="165"/>
      <c r="T8" s="165"/>
      <c r="U8" s="165"/>
      <c r="V8" s="165"/>
      <c r="W8" s="239" t="s">
        <v>93</v>
      </c>
      <c r="X8" s="390">
        <v>24</v>
      </c>
      <c r="Y8" s="391">
        <v>30</v>
      </c>
      <c r="Z8" s="151" t="s">
        <v>212</v>
      </c>
    </row>
    <row r="9" spans="1:26" ht="12.75">
      <c r="A9" s="46" t="s">
        <v>230</v>
      </c>
      <c r="B9" s="723">
        <v>5680</v>
      </c>
      <c r="C9" s="719">
        <v>0.72</v>
      </c>
      <c r="D9" s="724">
        <v>0.71</v>
      </c>
      <c r="E9" s="97">
        <v>17</v>
      </c>
      <c r="F9" s="245">
        <v>300</v>
      </c>
      <c r="G9" s="254">
        <v>6</v>
      </c>
      <c r="H9" s="77">
        <v>300</v>
      </c>
      <c r="I9" s="78">
        <v>381</v>
      </c>
      <c r="J9" s="725">
        <v>0.81</v>
      </c>
      <c r="K9" s="726">
        <v>41</v>
      </c>
      <c r="L9" s="456">
        <v>0.54</v>
      </c>
      <c r="M9" s="32">
        <f t="shared" si="0"/>
        <v>566.02</v>
      </c>
      <c r="N9" s="32">
        <f t="shared" si="1"/>
        <v>571.70000000000005</v>
      </c>
      <c r="O9" s="832" t="s">
        <v>31</v>
      </c>
      <c r="P9" s="119" t="s">
        <v>43</v>
      </c>
      <c r="Q9" s="160" t="s">
        <v>52</v>
      </c>
      <c r="R9" s="161" t="s">
        <v>33</v>
      </c>
      <c r="S9" s="162" t="s">
        <v>46</v>
      </c>
      <c r="T9" s="165"/>
      <c r="U9" s="165"/>
      <c r="V9" s="165"/>
      <c r="W9" s="239" t="s">
        <v>48</v>
      </c>
      <c r="X9" s="727">
        <v>30</v>
      </c>
      <c r="Y9" s="728">
        <v>33</v>
      </c>
      <c r="Z9" s="151" t="s">
        <v>231</v>
      </c>
    </row>
    <row r="10" spans="1:26" ht="12.75">
      <c r="A10" s="46" t="s">
        <v>175</v>
      </c>
      <c r="B10" s="449">
        <v>4890</v>
      </c>
      <c r="C10" s="815">
        <v>0.57999999999999996</v>
      </c>
      <c r="D10" s="96">
        <v>0.85</v>
      </c>
      <c r="E10" s="97">
        <v>17</v>
      </c>
      <c r="F10" s="816">
        <v>315</v>
      </c>
      <c r="G10" s="386">
        <v>8</v>
      </c>
      <c r="H10" s="77">
        <v>300</v>
      </c>
      <c r="I10" s="78">
        <v>381</v>
      </c>
      <c r="J10" s="70">
        <v>0.84</v>
      </c>
      <c r="K10" s="591">
        <v>42</v>
      </c>
      <c r="L10" s="806">
        <v>0.73</v>
      </c>
      <c r="M10" s="32">
        <f t="shared" si="0"/>
        <v>581.41000000000008</v>
      </c>
      <c r="N10" s="32">
        <f t="shared" si="1"/>
        <v>586.29999999999995</v>
      </c>
      <c r="O10" s="832" t="s">
        <v>31</v>
      </c>
      <c r="P10" s="119" t="s">
        <v>43</v>
      </c>
      <c r="Q10" s="160" t="s">
        <v>52</v>
      </c>
      <c r="R10" s="161" t="s">
        <v>33</v>
      </c>
      <c r="S10" s="162" t="s">
        <v>46</v>
      </c>
      <c r="T10" s="165"/>
      <c r="U10" s="165"/>
      <c r="V10" s="165"/>
      <c r="W10" s="239" t="s">
        <v>48</v>
      </c>
      <c r="X10" s="727">
        <v>30</v>
      </c>
      <c r="Y10" s="728">
        <v>33</v>
      </c>
      <c r="Z10" s="151" t="s">
        <v>176</v>
      </c>
    </row>
    <row r="11" spans="1:26" ht="12.75">
      <c r="A11" s="46" t="s">
        <v>72</v>
      </c>
      <c r="B11" s="537">
        <v>9330</v>
      </c>
      <c r="C11" s="805">
        <v>0.62</v>
      </c>
      <c r="D11" s="96">
        <v>0.85</v>
      </c>
      <c r="E11" s="97">
        <v>17</v>
      </c>
      <c r="F11" s="245">
        <v>305</v>
      </c>
      <c r="G11" s="386">
        <v>8</v>
      </c>
      <c r="H11" s="77">
        <v>300</v>
      </c>
      <c r="I11" s="78">
        <v>381</v>
      </c>
      <c r="J11" s="83">
        <v>0.86</v>
      </c>
      <c r="K11" s="591">
        <v>42</v>
      </c>
      <c r="L11" s="806">
        <v>0.73</v>
      </c>
      <c r="M11" s="32">
        <f t="shared" si="0"/>
        <v>581.97</v>
      </c>
      <c r="N11" s="32">
        <f t="shared" si="1"/>
        <v>591.29999999999995</v>
      </c>
      <c r="O11" s="832" t="s">
        <v>31</v>
      </c>
      <c r="P11" s="119" t="s">
        <v>43</v>
      </c>
      <c r="Q11" s="160" t="s">
        <v>52</v>
      </c>
      <c r="R11" s="161" t="s">
        <v>33</v>
      </c>
      <c r="S11" s="162" t="s">
        <v>46</v>
      </c>
      <c r="T11" s="165"/>
      <c r="U11" s="165"/>
      <c r="V11" s="165"/>
      <c r="W11" s="239" t="s">
        <v>48</v>
      </c>
      <c r="X11" s="727">
        <v>30</v>
      </c>
      <c r="Y11" s="728">
        <v>33</v>
      </c>
      <c r="Z11" s="151" t="s">
        <v>73</v>
      </c>
    </row>
    <row r="12" spans="1:26" ht="12.75">
      <c r="A12" s="46" t="s">
        <v>171</v>
      </c>
      <c r="B12" s="791">
        <v>8340</v>
      </c>
      <c r="C12" s="792">
        <v>0.64</v>
      </c>
      <c r="D12" s="770">
        <v>0.83</v>
      </c>
      <c r="E12" s="97">
        <v>17</v>
      </c>
      <c r="F12" s="347">
        <v>360</v>
      </c>
      <c r="G12" s="386">
        <v>8</v>
      </c>
      <c r="H12" s="77">
        <v>300</v>
      </c>
      <c r="I12" s="78">
        <v>381</v>
      </c>
      <c r="J12" s="83">
        <v>0.86</v>
      </c>
      <c r="K12" s="591">
        <v>42</v>
      </c>
      <c r="L12" s="291">
        <v>1.1499999999999999</v>
      </c>
      <c r="M12" s="32">
        <f t="shared" si="0"/>
        <v>584.26</v>
      </c>
      <c r="N12" s="32">
        <f t="shared" si="1"/>
        <v>592.6</v>
      </c>
      <c r="O12" s="832" t="s">
        <v>31</v>
      </c>
      <c r="P12" s="119" t="s">
        <v>43</v>
      </c>
      <c r="Q12" s="160" t="s">
        <v>52</v>
      </c>
      <c r="R12" s="161" t="s">
        <v>33</v>
      </c>
      <c r="S12" s="162" t="s">
        <v>46</v>
      </c>
      <c r="T12" s="165"/>
      <c r="U12" s="165"/>
      <c r="V12" s="165"/>
      <c r="W12" s="239" t="s">
        <v>48</v>
      </c>
      <c r="X12" s="727">
        <v>30</v>
      </c>
      <c r="Y12" s="728">
        <v>33</v>
      </c>
      <c r="Z12" s="151" t="s">
        <v>172</v>
      </c>
    </row>
    <row r="13" spans="1:26" ht="12.75">
      <c r="A13" s="46" t="s">
        <v>177</v>
      </c>
      <c r="B13" s="809">
        <v>6890</v>
      </c>
      <c r="C13" s="810">
        <v>0.6</v>
      </c>
      <c r="D13" s="96">
        <v>0.85</v>
      </c>
      <c r="E13" s="97">
        <v>17</v>
      </c>
      <c r="F13" s="106">
        <v>340</v>
      </c>
      <c r="G13" s="386">
        <v>8</v>
      </c>
      <c r="H13" s="77">
        <v>300</v>
      </c>
      <c r="I13" s="78">
        <v>381</v>
      </c>
      <c r="J13" s="83">
        <v>0.86</v>
      </c>
      <c r="K13" s="591">
        <v>42</v>
      </c>
      <c r="L13" s="806">
        <v>0.73</v>
      </c>
      <c r="M13" s="32">
        <f t="shared" si="0"/>
        <v>585.91000000000008</v>
      </c>
      <c r="N13" s="32">
        <f t="shared" si="1"/>
        <v>592.79999999999995</v>
      </c>
      <c r="O13" s="832" t="s">
        <v>31</v>
      </c>
      <c r="P13" s="119" t="s">
        <v>43</v>
      </c>
      <c r="Q13" s="160" t="s">
        <v>52</v>
      </c>
      <c r="R13" s="161" t="s">
        <v>33</v>
      </c>
      <c r="S13" s="162" t="s">
        <v>46</v>
      </c>
      <c r="T13" s="165"/>
      <c r="U13" s="165"/>
      <c r="V13" s="165"/>
      <c r="W13" s="239" t="s">
        <v>48</v>
      </c>
      <c r="X13" s="727">
        <v>30</v>
      </c>
      <c r="Y13" s="728">
        <v>33</v>
      </c>
      <c r="Z13" s="151" t="s">
        <v>178</v>
      </c>
    </row>
    <row r="14" spans="1:26" ht="12.75">
      <c r="A14" s="46" t="s">
        <v>202</v>
      </c>
      <c r="B14" s="560">
        <v>11280</v>
      </c>
      <c r="C14" s="755">
        <v>0.68</v>
      </c>
      <c r="D14" s="756">
        <v>0.79</v>
      </c>
      <c r="E14" s="532">
        <v>25</v>
      </c>
      <c r="F14" s="678">
        <v>280</v>
      </c>
      <c r="G14" s="386">
        <v>8</v>
      </c>
      <c r="H14" s="77">
        <v>300</v>
      </c>
      <c r="I14" s="693">
        <v>355</v>
      </c>
      <c r="J14" s="725">
        <v>0.81</v>
      </c>
      <c r="K14" s="87">
        <v>32</v>
      </c>
      <c r="L14" s="310">
        <v>1.08</v>
      </c>
      <c r="M14" s="32">
        <f t="shared" si="0"/>
        <v>584.42000000000007</v>
      </c>
      <c r="N14" s="32">
        <f t="shared" si="1"/>
        <v>595.70000000000005</v>
      </c>
      <c r="O14" s="832" t="s">
        <v>31</v>
      </c>
      <c r="P14" s="380" t="s">
        <v>1053</v>
      </c>
      <c r="Q14" s="160" t="s">
        <v>62</v>
      </c>
      <c r="R14" s="161" t="s">
        <v>33</v>
      </c>
      <c r="S14" s="162" t="s">
        <v>33</v>
      </c>
      <c r="T14" s="163" t="s">
        <v>47</v>
      </c>
      <c r="U14" s="165"/>
      <c r="V14" s="165"/>
      <c r="W14" s="303" t="s">
        <v>49</v>
      </c>
      <c r="X14" s="174">
        <v>38</v>
      </c>
      <c r="Y14" s="174">
        <v>40</v>
      </c>
      <c r="Z14" s="151" t="s">
        <v>204</v>
      </c>
    </row>
    <row r="15" spans="1:26" ht="12.75">
      <c r="A15" s="46" t="s">
        <v>213</v>
      </c>
      <c r="B15" s="766">
        <v>7130</v>
      </c>
      <c r="C15" s="805">
        <v>0.62</v>
      </c>
      <c r="D15" s="96">
        <v>0.85</v>
      </c>
      <c r="E15" s="97">
        <v>17</v>
      </c>
      <c r="F15" s="748">
        <v>405</v>
      </c>
      <c r="G15" s="386">
        <v>8</v>
      </c>
      <c r="H15" s="77">
        <v>300</v>
      </c>
      <c r="I15" s="78">
        <v>381</v>
      </c>
      <c r="J15" s="83">
        <v>0.86</v>
      </c>
      <c r="K15" s="591">
        <v>42</v>
      </c>
      <c r="L15" s="806">
        <v>0.73</v>
      </c>
      <c r="M15" s="32">
        <f t="shared" si="0"/>
        <v>594.17000000000007</v>
      </c>
      <c r="N15" s="32">
        <f t="shared" si="1"/>
        <v>601.29999999999995</v>
      </c>
      <c r="O15" s="832" t="s">
        <v>31</v>
      </c>
      <c r="P15" s="119" t="s">
        <v>43</v>
      </c>
      <c r="Q15" s="160" t="s">
        <v>52</v>
      </c>
      <c r="R15" s="161" t="s">
        <v>33</v>
      </c>
      <c r="S15" s="162" t="s">
        <v>46</v>
      </c>
      <c r="T15" s="165"/>
      <c r="U15" s="165"/>
      <c r="V15" s="165"/>
      <c r="W15" s="239" t="s">
        <v>48</v>
      </c>
      <c r="X15" s="727">
        <v>30</v>
      </c>
      <c r="Y15" s="728">
        <v>33</v>
      </c>
      <c r="Z15" s="151" t="s">
        <v>214</v>
      </c>
    </row>
    <row r="16" spans="1:26" ht="12.75">
      <c r="A16" s="46" t="s">
        <v>125</v>
      </c>
      <c r="B16" s="409">
        <v>5660</v>
      </c>
      <c r="C16" s="95">
        <v>0.63</v>
      </c>
      <c r="D16" s="96">
        <v>0.85</v>
      </c>
      <c r="E16" s="97">
        <v>17</v>
      </c>
      <c r="F16" s="692">
        <v>240</v>
      </c>
      <c r="G16" s="662">
        <v>12</v>
      </c>
      <c r="H16" s="77">
        <v>300</v>
      </c>
      <c r="I16" s="78">
        <v>381</v>
      </c>
      <c r="J16" s="725">
        <v>0.81</v>
      </c>
      <c r="K16" s="109">
        <v>44</v>
      </c>
      <c r="L16" s="530">
        <v>0.83</v>
      </c>
      <c r="M16" s="32">
        <f t="shared" si="0"/>
        <v>598.1400000000001</v>
      </c>
      <c r="N16" s="32">
        <f t="shared" si="1"/>
        <v>603.79999999999995</v>
      </c>
      <c r="O16" s="832" t="s">
        <v>31</v>
      </c>
      <c r="P16" s="119" t="s">
        <v>43</v>
      </c>
      <c r="Q16" s="160" t="s">
        <v>52</v>
      </c>
      <c r="R16" s="161" t="s">
        <v>33</v>
      </c>
      <c r="S16" s="162" t="s">
        <v>46</v>
      </c>
      <c r="T16" s="165"/>
      <c r="U16" s="165"/>
      <c r="V16" s="165"/>
      <c r="W16" s="239" t="s">
        <v>48</v>
      </c>
      <c r="X16" s="727">
        <v>30</v>
      </c>
      <c r="Y16" s="728">
        <v>33</v>
      </c>
      <c r="Z16" s="151" t="s">
        <v>126</v>
      </c>
    </row>
    <row r="17" spans="1:26" ht="12.75">
      <c r="A17" s="46" t="s">
        <v>181</v>
      </c>
      <c r="B17" s="103">
        <v>7580</v>
      </c>
      <c r="C17" s="805">
        <v>0.62</v>
      </c>
      <c r="D17" s="96">
        <v>0.85</v>
      </c>
      <c r="E17" s="97">
        <v>17</v>
      </c>
      <c r="F17" s="377">
        <v>245</v>
      </c>
      <c r="G17" s="662">
        <v>12</v>
      </c>
      <c r="H17" s="77">
        <v>300</v>
      </c>
      <c r="I17" s="78">
        <v>381</v>
      </c>
      <c r="J17" s="83">
        <v>0.86</v>
      </c>
      <c r="K17" s="591">
        <v>42</v>
      </c>
      <c r="L17" s="300">
        <v>0.76</v>
      </c>
      <c r="M17" s="32">
        <f t="shared" si="0"/>
        <v>597.42000000000007</v>
      </c>
      <c r="N17" s="32">
        <f t="shared" si="1"/>
        <v>605</v>
      </c>
      <c r="O17" s="832" t="s">
        <v>31</v>
      </c>
      <c r="P17" s="119" t="s">
        <v>43</v>
      </c>
      <c r="Q17" s="160" t="s">
        <v>52</v>
      </c>
      <c r="R17" s="161" t="s">
        <v>33</v>
      </c>
      <c r="S17" s="162" t="s">
        <v>46</v>
      </c>
      <c r="T17" s="165"/>
      <c r="U17" s="165"/>
      <c r="V17" s="165"/>
      <c r="W17" s="239" t="s">
        <v>48</v>
      </c>
      <c r="X17" s="727">
        <v>30</v>
      </c>
      <c r="Y17" s="728">
        <v>33</v>
      </c>
      <c r="Z17" s="151" t="s">
        <v>182</v>
      </c>
    </row>
    <row r="18" spans="1:26" ht="12.75">
      <c r="A18" s="46" t="s">
        <v>70</v>
      </c>
      <c r="B18" s="801">
        <v>8650</v>
      </c>
      <c r="C18" s="95">
        <v>0.63</v>
      </c>
      <c r="D18" s="64">
        <v>0.82</v>
      </c>
      <c r="E18" s="113">
        <v>21</v>
      </c>
      <c r="F18" s="563">
        <v>265</v>
      </c>
      <c r="G18" s="76">
        <v>13</v>
      </c>
      <c r="H18" s="387">
        <v>400</v>
      </c>
      <c r="I18" s="117">
        <v>473</v>
      </c>
      <c r="J18" s="802">
        <v>0.79</v>
      </c>
      <c r="K18" s="71">
        <v>33</v>
      </c>
      <c r="L18" s="138">
        <v>0.97</v>
      </c>
      <c r="M18" s="32">
        <f t="shared" si="0"/>
        <v>597.45000000000005</v>
      </c>
      <c r="N18" s="32">
        <f t="shared" si="1"/>
        <v>606.1</v>
      </c>
      <c r="O18" s="832" t="s">
        <v>31</v>
      </c>
      <c r="P18" s="380" t="s">
        <v>1054</v>
      </c>
      <c r="Q18" s="160" t="s">
        <v>52</v>
      </c>
      <c r="R18" s="161" t="s">
        <v>33</v>
      </c>
      <c r="S18" s="162" t="s">
        <v>46</v>
      </c>
      <c r="T18" s="163"/>
      <c r="U18" s="165"/>
      <c r="V18" s="165"/>
      <c r="W18" s="303" t="s">
        <v>48</v>
      </c>
      <c r="X18" s="174">
        <v>30</v>
      </c>
      <c r="Y18" s="174">
        <v>33</v>
      </c>
      <c r="Z18" s="151" t="s">
        <v>71</v>
      </c>
    </row>
    <row r="19" spans="1:26" ht="12.75">
      <c r="A19" s="46" t="s">
        <v>91</v>
      </c>
      <c r="B19" s="384">
        <v>9850</v>
      </c>
      <c r="C19" s="228">
        <v>0.89</v>
      </c>
      <c r="D19" s="385">
        <v>0.88</v>
      </c>
      <c r="E19" s="113">
        <v>21</v>
      </c>
      <c r="F19" s="245">
        <v>305</v>
      </c>
      <c r="G19" s="386">
        <v>8</v>
      </c>
      <c r="H19" s="387">
        <v>400</v>
      </c>
      <c r="I19" s="388">
        <v>552</v>
      </c>
      <c r="J19" s="389">
        <v>0.78</v>
      </c>
      <c r="K19" s="71">
        <v>33</v>
      </c>
      <c r="L19" s="282">
        <v>0.95</v>
      </c>
      <c r="M19" s="32">
        <f t="shared" si="0"/>
        <v>596.34999999999991</v>
      </c>
      <c r="N19" s="32">
        <f t="shared" si="1"/>
        <v>606.20000000000005</v>
      </c>
      <c r="O19" s="832" t="s">
        <v>31</v>
      </c>
      <c r="P19" s="119" t="s">
        <v>92</v>
      </c>
      <c r="Q19" s="160" t="s">
        <v>33</v>
      </c>
      <c r="R19" s="161" t="s">
        <v>35</v>
      </c>
      <c r="S19" s="165"/>
      <c r="T19" s="165"/>
      <c r="U19" s="165"/>
      <c r="V19" s="165"/>
      <c r="W19" s="239" t="s">
        <v>93</v>
      </c>
      <c r="X19" s="390">
        <v>24</v>
      </c>
      <c r="Y19" s="391">
        <v>30</v>
      </c>
      <c r="Z19" s="151" t="s">
        <v>94</v>
      </c>
    </row>
    <row r="20" spans="1:26" ht="12.75">
      <c r="A20" s="46" t="s">
        <v>175</v>
      </c>
      <c r="B20" s="449">
        <v>4890</v>
      </c>
      <c r="C20" s="815">
        <v>0.57999999999999996</v>
      </c>
      <c r="D20" s="96">
        <v>0.85</v>
      </c>
      <c r="E20" s="97">
        <v>17</v>
      </c>
      <c r="F20" s="816">
        <v>315</v>
      </c>
      <c r="G20" s="386">
        <v>8</v>
      </c>
      <c r="H20" s="77">
        <v>300</v>
      </c>
      <c r="I20" s="78">
        <v>381</v>
      </c>
      <c r="J20" s="70">
        <v>0.84</v>
      </c>
      <c r="K20" s="591">
        <v>42</v>
      </c>
      <c r="L20" s="806">
        <v>0.73</v>
      </c>
      <c r="M20" s="32">
        <f t="shared" si="0"/>
        <v>611.41000000000008</v>
      </c>
      <c r="N20" s="32">
        <f t="shared" si="1"/>
        <v>616.29999999999995</v>
      </c>
      <c r="O20" s="832" t="s">
        <v>31</v>
      </c>
      <c r="P20" s="380" t="s">
        <v>1053</v>
      </c>
      <c r="Q20" s="160" t="s">
        <v>62</v>
      </c>
      <c r="R20" s="161" t="s">
        <v>33</v>
      </c>
      <c r="S20" s="162" t="s">
        <v>33</v>
      </c>
      <c r="T20" s="163" t="s">
        <v>47</v>
      </c>
      <c r="U20" s="165"/>
      <c r="V20" s="165"/>
      <c r="W20" s="303" t="s">
        <v>49</v>
      </c>
      <c r="X20" s="174">
        <v>38</v>
      </c>
      <c r="Y20" s="174">
        <v>40</v>
      </c>
      <c r="Z20" s="151" t="s">
        <v>176</v>
      </c>
    </row>
    <row r="21" spans="1:26" ht="12.75">
      <c r="A21" s="46" t="s">
        <v>1045</v>
      </c>
      <c r="B21" s="294">
        <v>11380</v>
      </c>
      <c r="C21" s="736">
        <v>0.7</v>
      </c>
      <c r="D21" s="105">
        <v>0.9</v>
      </c>
      <c r="E21" s="532">
        <v>25</v>
      </c>
      <c r="F21" s="245">
        <v>305</v>
      </c>
      <c r="G21" s="386">
        <v>8</v>
      </c>
      <c r="H21" s="77">
        <v>300</v>
      </c>
      <c r="I21" s="663">
        <v>342</v>
      </c>
      <c r="J21" s="83">
        <v>0.86</v>
      </c>
      <c r="K21" s="87">
        <v>32</v>
      </c>
      <c r="L21" s="536">
        <v>0.77</v>
      </c>
      <c r="M21" s="32">
        <f t="shared" si="0"/>
        <v>606.61999999999989</v>
      </c>
      <c r="N21" s="32">
        <f t="shared" si="1"/>
        <v>618</v>
      </c>
      <c r="O21" s="832" t="s">
        <v>31</v>
      </c>
      <c r="P21" s="380" t="s">
        <v>1053</v>
      </c>
      <c r="Q21" s="160" t="s">
        <v>62</v>
      </c>
      <c r="R21" s="161" t="s">
        <v>33</v>
      </c>
      <c r="S21" s="162" t="s">
        <v>33</v>
      </c>
      <c r="T21" s="163" t="s">
        <v>47</v>
      </c>
      <c r="U21" s="165"/>
      <c r="V21" s="165"/>
      <c r="W21" s="303" t="s">
        <v>49</v>
      </c>
      <c r="X21" s="174">
        <v>38</v>
      </c>
      <c r="Y21" s="174">
        <v>40</v>
      </c>
      <c r="Z21" s="151" t="s">
        <v>220</v>
      </c>
    </row>
    <row r="22" spans="1:26" ht="12.75">
      <c r="A22" s="46" t="s">
        <v>1041</v>
      </c>
      <c r="B22" s="630">
        <v>13290</v>
      </c>
      <c r="C22" s="112">
        <v>0.77</v>
      </c>
      <c r="D22" s="660">
        <v>0.76</v>
      </c>
      <c r="E22" s="532">
        <v>25</v>
      </c>
      <c r="F22" s="661">
        <v>200</v>
      </c>
      <c r="G22" s="662">
        <v>12</v>
      </c>
      <c r="H22" s="77">
        <v>300</v>
      </c>
      <c r="I22" s="663">
        <v>342</v>
      </c>
      <c r="J22" s="70">
        <v>0.84</v>
      </c>
      <c r="K22" s="469">
        <v>34</v>
      </c>
      <c r="L22" s="330">
        <v>1.03</v>
      </c>
      <c r="M22" s="32">
        <f t="shared" si="0"/>
        <v>606.6099999999999</v>
      </c>
      <c r="N22" s="32">
        <f t="shared" si="1"/>
        <v>619.9</v>
      </c>
      <c r="O22" s="832" t="s">
        <v>31</v>
      </c>
      <c r="P22" s="380" t="s">
        <v>1053</v>
      </c>
      <c r="Q22" s="160" t="s">
        <v>62</v>
      </c>
      <c r="R22" s="161" t="s">
        <v>33</v>
      </c>
      <c r="S22" s="162" t="s">
        <v>33</v>
      </c>
      <c r="T22" s="163" t="s">
        <v>47</v>
      </c>
      <c r="U22" s="165"/>
      <c r="V22" s="165"/>
      <c r="W22" s="303" t="s">
        <v>49</v>
      </c>
      <c r="X22" s="174">
        <v>38</v>
      </c>
      <c r="Y22" s="174">
        <v>40</v>
      </c>
      <c r="Z22" s="151" t="s">
        <v>218</v>
      </c>
    </row>
    <row r="23" spans="1:26" ht="12.75">
      <c r="A23" s="46" t="s">
        <v>72</v>
      </c>
      <c r="B23" s="537">
        <v>9330</v>
      </c>
      <c r="C23" s="805">
        <v>0.62</v>
      </c>
      <c r="D23" s="96">
        <v>0.85</v>
      </c>
      <c r="E23" s="97">
        <v>17</v>
      </c>
      <c r="F23" s="245">
        <v>305</v>
      </c>
      <c r="G23" s="386">
        <v>8</v>
      </c>
      <c r="H23" s="77">
        <v>300</v>
      </c>
      <c r="I23" s="78">
        <v>381</v>
      </c>
      <c r="J23" s="83">
        <v>0.86</v>
      </c>
      <c r="K23" s="591">
        <v>42</v>
      </c>
      <c r="L23" s="806">
        <v>0.73</v>
      </c>
      <c r="M23" s="32">
        <f t="shared" si="0"/>
        <v>611.97</v>
      </c>
      <c r="N23" s="32">
        <f t="shared" si="1"/>
        <v>621.29999999999995</v>
      </c>
      <c r="O23" s="832" t="s">
        <v>31</v>
      </c>
      <c r="P23" s="380" t="s">
        <v>1053</v>
      </c>
      <c r="Q23" s="160" t="s">
        <v>62</v>
      </c>
      <c r="R23" s="161" t="s">
        <v>33</v>
      </c>
      <c r="S23" s="162" t="s">
        <v>33</v>
      </c>
      <c r="T23" s="163" t="s">
        <v>47</v>
      </c>
      <c r="U23" s="165"/>
      <c r="V23" s="165"/>
      <c r="W23" s="303" t="s">
        <v>49</v>
      </c>
      <c r="X23" s="174">
        <v>38</v>
      </c>
      <c r="Y23" s="174">
        <v>40</v>
      </c>
      <c r="Z23" s="151" t="s">
        <v>73</v>
      </c>
    </row>
    <row r="24" spans="1:26" ht="12.75">
      <c r="A24" s="46" t="s">
        <v>68</v>
      </c>
      <c r="B24" s="799">
        <v>9960</v>
      </c>
      <c r="C24" s="95">
        <v>0.63</v>
      </c>
      <c r="D24" s="721">
        <v>0.75</v>
      </c>
      <c r="E24" s="113">
        <v>21</v>
      </c>
      <c r="F24" s="474">
        <v>350</v>
      </c>
      <c r="G24" s="76">
        <v>13</v>
      </c>
      <c r="H24" s="387">
        <v>400</v>
      </c>
      <c r="I24" s="117">
        <v>473</v>
      </c>
      <c r="J24" s="800">
        <v>0.89</v>
      </c>
      <c r="K24" s="580">
        <v>35</v>
      </c>
      <c r="L24" s="138">
        <v>0.97</v>
      </c>
      <c r="M24" s="32">
        <f t="shared" si="0"/>
        <v>611.6400000000001</v>
      </c>
      <c r="N24" s="32">
        <f t="shared" si="1"/>
        <v>621.6</v>
      </c>
      <c r="O24" s="832" t="s">
        <v>31</v>
      </c>
      <c r="P24" s="380" t="s">
        <v>1054</v>
      </c>
      <c r="Q24" s="160" t="s">
        <v>52</v>
      </c>
      <c r="R24" s="161" t="s">
        <v>33</v>
      </c>
      <c r="S24" s="162" t="s">
        <v>46</v>
      </c>
      <c r="T24" s="163"/>
      <c r="U24" s="165"/>
      <c r="V24" s="165"/>
      <c r="W24" s="303" t="s">
        <v>48</v>
      </c>
      <c r="X24" s="174">
        <v>30</v>
      </c>
      <c r="Y24" s="174">
        <v>33</v>
      </c>
      <c r="Z24" s="151" t="s">
        <v>69</v>
      </c>
    </row>
    <row r="25" spans="1:26" ht="12.75">
      <c r="A25" s="46" t="s">
        <v>177</v>
      </c>
      <c r="B25" s="809">
        <v>6890</v>
      </c>
      <c r="C25" s="810">
        <v>0.6</v>
      </c>
      <c r="D25" s="96">
        <v>0.85</v>
      </c>
      <c r="E25" s="97">
        <v>17</v>
      </c>
      <c r="F25" s="106">
        <v>340</v>
      </c>
      <c r="G25" s="386">
        <v>8</v>
      </c>
      <c r="H25" s="77">
        <v>300</v>
      </c>
      <c r="I25" s="78">
        <v>381</v>
      </c>
      <c r="J25" s="83">
        <v>0.86</v>
      </c>
      <c r="K25" s="591">
        <v>42</v>
      </c>
      <c r="L25" s="806">
        <v>0.73</v>
      </c>
      <c r="M25" s="32">
        <f t="shared" si="0"/>
        <v>615.91000000000008</v>
      </c>
      <c r="N25" s="32">
        <f t="shared" si="1"/>
        <v>622.79999999999995</v>
      </c>
      <c r="O25" s="832" t="s">
        <v>31</v>
      </c>
      <c r="P25" s="380" t="s">
        <v>1053</v>
      </c>
      <c r="Q25" s="160" t="s">
        <v>62</v>
      </c>
      <c r="R25" s="161" t="s">
        <v>33</v>
      </c>
      <c r="S25" s="162" t="s">
        <v>33</v>
      </c>
      <c r="T25" s="163" t="s">
        <v>47</v>
      </c>
      <c r="U25" s="165"/>
      <c r="V25" s="165"/>
      <c r="W25" s="303" t="s">
        <v>49</v>
      </c>
      <c r="X25" s="174">
        <v>38</v>
      </c>
      <c r="Y25" s="174">
        <v>40</v>
      </c>
      <c r="Z25" s="151" t="s">
        <v>178</v>
      </c>
    </row>
    <row r="26" spans="1:26" ht="12.75">
      <c r="A26" s="46" t="s">
        <v>219</v>
      </c>
      <c r="B26" s="171">
        <v>10960</v>
      </c>
      <c r="C26" s="63">
        <v>0.74</v>
      </c>
      <c r="D26" s="64">
        <v>0.82</v>
      </c>
      <c r="E26" s="532">
        <v>25</v>
      </c>
      <c r="F26" s="98">
        <v>250</v>
      </c>
      <c r="G26" s="662">
        <v>12</v>
      </c>
      <c r="H26" s="77">
        <v>300</v>
      </c>
      <c r="I26" s="663">
        <v>342</v>
      </c>
      <c r="J26" s="70">
        <v>0.84</v>
      </c>
      <c r="K26" s="87">
        <v>32</v>
      </c>
      <c r="L26" s="314">
        <v>0.88</v>
      </c>
      <c r="M26" s="32">
        <f t="shared" si="0"/>
        <v>614.44000000000005</v>
      </c>
      <c r="N26" s="32">
        <f t="shared" si="1"/>
        <v>625.4</v>
      </c>
      <c r="O26" s="832" t="s">
        <v>31</v>
      </c>
      <c r="P26" s="380" t="s">
        <v>1053</v>
      </c>
      <c r="Q26" s="160" t="s">
        <v>62</v>
      </c>
      <c r="R26" s="161" t="s">
        <v>33</v>
      </c>
      <c r="S26" s="162" t="s">
        <v>33</v>
      </c>
      <c r="T26" s="163" t="s">
        <v>47</v>
      </c>
      <c r="U26" s="165"/>
      <c r="V26" s="165"/>
      <c r="W26" s="303" t="s">
        <v>49</v>
      </c>
      <c r="X26" s="174">
        <v>38</v>
      </c>
      <c r="Y26" s="174">
        <v>40</v>
      </c>
      <c r="Z26" s="151" t="s">
        <v>221</v>
      </c>
    </row>
    <row r="27" spans="1:26" ht="12.75">
      <c r="A27" s="46" t="s">
        <v>74</v>
      </c>
      <c r="B27" s="674">
        <v>8560</v>
      </c>
      <c r="C27" s="104">
        <v>0.59</v>
      </c>
      <c r="D27" s="770">
        <v>0.83</v>
      </c>
      <c r="E27" s="532">
        <v>25</v>
      </c>
      <c r="F27" s="720">
        <v>230</v>
      </c>
      <c r="G27" s="582">
        <v>7</v>
      </c>
      <c r="H27" s="77">
        <v>300</v>
      </c>
      <c r="I27" s="693">
        <v>355</v>
      </c>
      <c r="J27" s="722">
        <v>0.82</v>
      </c>
      <c r="K27" s="79">
        <v>31</v>
      </c>
      <c r="L27" s="310">
        <v>1.08</v>
      </c>
      <c r="M27" s="32">
        <f t="shared" si="0"/>
        <v>617.14</v>
      </c>
      <c r="N27" s="32">
        <f t="shared" si="1"/>
        <v>625.70000000000005</v>
      </c>
      <c r="O27" s="832" t="s">
        <v>31</v>
      </c>
      <c r="P27" s="119" t="s">
        <v>75</v>
      </c>
      <c r="Q27" s="160" t="s">
        <v>76</v>
      </c>
      <c r="R27" s="161" t="s">
        <v>65</v>
      </c>
      <c r="S27" s="165"/>
      <c r="T27" s="165"/>
      <c r="U27" s="165"/>
      <c r="V27" s="165"/>
      <c r="W27" s="239" t="s">
        <v>66</v>
      </c>
      <c r="X27" s="583">
        <v>19</v>
      </c>
      <c r="Y27" s="368">
        <v>82</v>
      </c>
      <c r="Z27" s="151" t="s">
        <v>78</v>
      </c>
    </row>
    <row r="28" spans="1:26" ht="12.75">
      <c r="A28" s="46" t="s">
        <v>179</v>
      </c>
      <c r="B28" s="103">
        <v>7580</v>
      </c>
      <c r="C28" s="779">
        <v>0.65</v>
      </c>
      <c r="D28" s="96">
        <v>0.85</v>
      </c>
      <c r="E28" s="97">
        <v>17</v>
      </c>
      <c r="F28" s="377">
        <v>245</v>
      </c>
      <c r="G28" s="662">
        <v>12</v>
      </c>
      <c r="H28" s="786">
        <v>375</v>
      </c>
      <c r="I28" s="568">
        <v>476</v>
      </c>
      <c r="J28" s="738">
        <v>0.87</v>
      </c>
      <c r="K28" s="591">
        <v>42</v>
      </c>
      <c r="L28" s="300">
        <v>0.76</v>
      </c>
      <c r="M28" s="32">
        <f t="shared" si="0"/>
        <v>618.42000000000007</v>
      </c>
      <c r="N28" s="32">
        <f t="shared" si="1"/>
        <v>626</v>
      </c>
      <c r="O28" s="832" t="s">
        <v>31</v>
      </c>
      <c r="P28" s="119" t="s">
        <v>43</v>
      </c>
      <c r="Q28" s="160" t="s">
        <v>52</v>
      </c>
      <c r="R28" s="161" t="s">
        <v>33</v>
      </c>
      <c r="S28" s="162" t="s">
        <v>46</v>
      </c>
      <c r="T28" s="165"/>
      <c r="U28" s="165"/>
      <c r="V28" s="165"/>
      <c r="W28" s="239" t="s">
        <v>48</v>
      </c>
      <c r="X28" s="727">
        <v>30</v>
      </c>
      <c r="Y28" s="728">
        <v>33</v>
      </c>
      <c r="Z28" s="151" t="s">
        <v>180</v>
      </c>
    </row>
    <row r="29" spans="1:26" ht="12.75">
      <c r="A29" s="46" t="s">
        <v>127</v>
      </c>
      <c r="B29" s="241">
        <v>7860</v>
      </c>
      <c r="C29" s="104">
        <v>0.59</v>
      </c>
      <c r="D29" s="105">
        <v>0.9</v>
      </c>
      <c r="E29" s="97">
        <v>17</v>
      </c>
      <c r="F29" s="474">
        <v>350</v>
      </c>
      <c r="G29" s="76">
        <v>13</v>
      </c>
      <c r="H29" s="77">
        <v>300</v>
      </c>
      <c r="I29" s="78">
        <v>381</v>
      </c>
      <c r="J29" s="738">
        <v>0.87</v>
      </c>
      <c r="K29" s="109">
        <v>44</v>
      </c>
      <c r="L29" s="337">
        <v>0.68</v>
      </c>
      <c r="M29" s="32">
        <f t="shared" si="0"/>
        <v>620.44000000000005</v>
      </c>
      <c r="N29" s="32">
        <f t="shared" si="1"/>
        <v>628.29999999999995</v>
      </c>
      <c r="O29" s="832" t="s">
        <v>31</v>
      </c>
      <c r="P29" s="119" t="s">
        <v>43</v>
      </c>
      <c r="Q29" s="160" t="s">
        <v>52</v>
      </c>
      <c r="R29" s="161" t="s">
        <v>33</v>
      </c>
      <c r="S29" s="162" t="s">
        <v>46</v>
      </c>
      <c r="T29" s="165"/>
      <c r="U29" s="165"/>
      <c r="V29" s="165"/>
      <c r="W29" s="239" t="s">
        <v>48</v>
      </c>
      <c r="X29" s="727">
        <v>30</v>
      </c>
      <c r="Y29" s="728">
        <v>33</v>
      </c>
      <c r="Z29" s="151" t="s">
        <v>128</v>
      </c>
    </row>
    <row r="30" spans="1:26" ht="12.75">
      <c r="A30" s="46" t="s">
        <v>56</v>
      </c>
      <c r="B30" s="766">
        <v>7120</v>
      </c>
      <c r="C30" s="320">
        <v>0.67</v>
      </c>
      <c r="D30" s="397">
        <v>0.84</v>
      </c>
      <c r="E30" s="113">
        <v>21</v>
      </c>
      <c r="F30" s="245">
        <v>300</v>
      </c>
      <c r="G30" s="684">
        <v>15</v>
      </c>
      <c r="H30" s="387">
        <v>400</v>
      </c>
      <c r="I30" s="568">
        <v>476</v>
      </c>
      <c r="J30" s="70">
        <v>0.84</v>
      </c>
      <c r="K30" s="71">
        <v>33</v>
      </c>
      <c r="L30" s="282">
        <v>0.95</v>
      </c>
      <c r="M30" s="32">
        <f t="shared" si="0"/>
        <v>623.98</v>
      </c>
      <c r="N30" s="32">
        <f t="shared" si="1"/>
        <v>631.1</v>
      </c>
      <c r="O30" s="832" t="s">
        <v>31</v>
      </c>
      <c r="P30" s="380" t="s">
        <v>1054</v>
      </c>
      <c r="Q30" s="160" t="s">
        <v>52</v>
      </c>
      <c r="R30" s="161" t="s">
        <v>33</v>
      </c>
      <c r="S30" s="162" t="s">
        <v>46</v>
      </c>
      <c r="T30" s="163"/>
      <c r="U30" s="165"/>
      <c r="V30" s="165"/>
      <c r="W30" s="303" t="s">
        <v>48</v>
      </c>
      <c r="X30" s="174">
        <v>30</v>
      </c>
      <c r="Y30" s="174">
        <v>33</v>
      </c>
      <c r="Z30" s="151" t="s">
        <v>58</v>
      </c>
    </row>
    <row r="31" spans="1:26" ht="12.75">
      <c r="A31" s="46" t="s">
        <v>59</v>
      </c>
      <c r="B31" s="765">
        <v>8290</v>
      </c>
      <c r="C31" s="320">
        <v>0.67</v>
      </c>
      <c r="D31" s="397">
        <v>0.84</v>
      </c>
      <c r="E31" s="113">
        <v>21</v>
      </c>
      <c r="F31" s="245">
        <v>300</v>
      </c>
      <c r="G31" s="684">
        <v>15</v>
      </c>
      <c r="H31" s="387">
        <v>400</v>
      </c>
      <c r="I31" s="568">
        <v>476</v>
      </c>
      <c r="J31" s="70">
        <v>0.84</v>
      </c>
      <c r="K31" s="71">
        <v>33</v>
      </c>
      <c r="L31" s="282">
        <v>0.95</v>
      </c>
      <c r="M31" s="32">
        <f t="shared" si="0"/>
        <v>622.81000000000006</v>
      </c>
      <c r="N31" s="32">
        <f t="shared" si="1"/>
        <v>631.1</v>
      </c>
      <c r="O31" s="832" t="s">
        <v>31</v>
      </c>
      <c r="P31" s="380" t="s">
        <v>1054</v>
      </c>
      <c r="Q31" s="160" t="s">
        <v>52</v>
      </c>
      <c r="R31" s="161" t="s">
        <v>33</v>
      </c>
      <c r="S31" s="162" t="s">
        <v>46</v>
      </c>
      <c r="T31" s="163"/>
      <c r="U31" s="165"/>
      <c r="V31" s="165"/>
      <c r="W31" s="303" t="s">
        <v>48</v>
      </c>
      <c r="X31" s="174">
        <v>30</v>
      </c>
      <c r="Y31" s="174">
        <v>33</v>
      </c>
      <c r="Z31" s="151" t="s">
        <v>60</v>
      </c>
    </row>
    <row r="32" spans="1:26" ht="12.75">
      <c r="A32" s="46" t="s">
        <v>213</v>
      </c>
      <c r="B32" s="766">
        <v>7130</v>
      </c>
      <c r="C32" s="805">
        <v>0.62</v>
      </c>
      <c r="D32" s="96">
        <v>0.85</v>
      </c>
      <c r="E32" s="97">
        <v>17</v>
      </c>
      <c r="F32" s="748">
        <v>405</v>
      </c>
      <c r="G32" s="386">
        <v>8</v>
      </c>
      <c r="H32" s="77">
        <v>300</v>
      </c>
      <c r="I32" s="78">
        <v>381</v>
      </c>
      <c r="J32" s="83">
        <v>0.86</v>
      </c>
      <c r="K32" s="591">
        <v>42</v>
      </c>
      <c r="L32" s="806">
        <v>0.73</v>
      </c>
      <c r="M32" s="32">
        <f t="shared" si="0"/>
        <v>624.17000000000007</v>
      </c>
      <c r="N32" s="32">
        <f t="shared" si="1"/>
        <v>631.29999999999995</v>
      </c>
      <c r="O32" s="832" t="s">
        <v>31</v>
      </c>
      <c r="P32" s="380" t="s">
        <v>1053</v>
      </c>
      <c r="Q32" s="160" t="s">
        <v>62</v>
      </c>
      <c r="R32" s="161" t="s">
        <v>33</v>
      </c>
      <c r="S32" s="162" t="s">
        <v>33</v>
      </c>
      <c r="T32" s="163" t="s">
        <v>47</v>
      </c>
      <c r="U32" s="165"/>
      <c r="V32" s="165"/>
      <c r="W32" s="303" t="s">
        <v>49</v>
      </c>
      <c r="X32" s="174">
        <v>38</v>
      </c>
      <c r="Y32" s="174">
        <v>40</v>
      </c>
      <c r="Z32" s="151" t="s">
        <v>214</v>
      </c>
    </row>
    <row r="33" spans="1:26" ht="12.75">
      <c r="A33" s="46" t="s">
        <v>188</v>
      </c>
      <c r="B33" s="686">
        <v>15880</v>
      </c>
      <c r="C33" s="587">
        <v>0.66</v>
      </c>
      <c r="D33" s="770">
        <v>0.83</v>
      </c>
      <c r="E33" s="113">
        <v>21</v>
      </c>
      <c r="F33" s="98">
        <v>250</v>
      </c>
      <c r="G33" s="76">
        <v>13</v>
      </c>
      <c r="H33" s="77">
        <v>300</v>
      </c>
      <c r="I33" s="265">
        <v>447</v>
      </c>
      <c r="J33" s="83">
        <v>0.86</v>
      </c>
      <c r="K33" s="87">
        <v>32</v>
      </c>
      <c r="L33" s="102">
        <v>0.91</v>
      </c>
      <c r="M33" s="32">
        <f t="shared" si="0"/>
        <v>615.72</v>
      </c>
      <c r="N33" s="32">
        <f t="shared" si="1"/>
        <v>631.59999999999991</v>
      </c>
      <c r="O33" s="832" t="s">
        <v>31</v>
      </c>
      <c r="P33" s="119" t="s">
        <v>44</v>
      </c>
      <c r="Q33" s="160" t="s">
        <v>62</v>
      </c>
      <c r="R33" s="161" t="s">
        <v>33</v>
      </c>
      <c r="S33" s="162" t="s">
        <v>33</v>
      </c>
      <c r="T33" s="163" t="s">
        <v>47</v>
      </c>
      <c r="U33" s="165"/>
      <c r="V33" s="165"/>
      <c r="W33" s="239" t="s">
        <v>49</v>
      </c>
      <c r="X33" s="174">
        <v>38</v>
      </c>
      <c r="Y33" s="174">
        <v>40</v>
      </c>
      <c r="Z33" s="151" t="s">
        <v>189</v>
      </c>
    </row>
    <row r="34" spans="1:26" ht="12.75">
      <c r="A34" s="46" t="s">
        <v>79</v>
      </c>
      <c r="B34" s="674">
        <v>8560</v>
      </c>
      <c r="C34" s="719">
        <v>0.72</v>
      </c>
      <c r="D34" s="721">
        <v>0.75</v>
      </c>
      <c r="E34" s="532">
        <v>25</v>
      </c>
      <c r="F34" s="720">
        <v>230</v>
      </c>
      <c r="G34" s="582">
        <v>7</v>
      </c>
      <c r="H34" s="77">
        <v>300</v>
      </c>
      <c r="I34" s="693">
        <v>355</v>
      </c>
      <c r="J34" s="722">
        <v>0.82</v>
      </c>
      <c r="K34" s="87">
        <v>32</v>
      </c>
      <c r="L34" s="310">
        <v>1.08</v>
      </c>
      <c r="M34" s="32">
        <f t="shared" si="0"/>
        <v>624.14</v>
      </c>
      <c r="N34" s="32">
        <f t="shared" si="1"/>
        <v>632.70000000000005</v>
      </c>
      <c r="O34" s="832" t="s">
        <v>31</v>
      </c>
      <c r="P34" s="119" t="s">
        <v>75</v>
      </c>
      <c r="Q34" s="160" t="s">
        <v>76</v>
      </c>
      <c r="R34" s="161" t="s">
        <v>65</v>
      </c>
      <c r="S34" s="165"/>
      <c r="T34" s="165"/>
      <c r="U34" s="165"/>
      <c r="V34" s="165"/>
      <c r="W34" s="239" t="s">
        <v>66</v>
      </c>
      <c r="X34" s="583">
        <v>19</v>
      </c>
      <c r="Y34" s="368">
        <v>82</v>
      </c>
      <c r="Z34" s="151" t="s">
        <v>80</v>
      </c>
    </row>
    <row r="35" spans="1:26" ht="12.75">
      <c r="A35" s="46" t="s">
        <v>183</v>
      </c>
      <c r="B35" s="674">
        <v>8560</v>
      </c>
      <c r="C35" s="719">
        <v>0.72</v>
      </c>
      <c r="D35" s="721">
        <v>0.75</v>
      </c>
      <c r="E35" s="532">
        <v>25</v>
      </c>
      <c r="F35" s="720">
        <v>230</v>
      </c>
      <c r="G35" s="582">
        <v>7</v>
      </c>
      <c r="H35" s="77">
        <v>300</v>
      </c>
      <c r="I35" s="693">
        <v>355</v>
      </c>
      <c r="J35" s="722">
        <v>0.82</v>
      </c>
      <c r="K35" s="87">
        <v>32</v>
      </c>
      <c r="L35" s="310">
        <v>1.08</v>
      </c>
      <c r="M35" s="32">
        <f t="shared" si="0"/>
        <v>624.14</v>
      </c>
      <c r="N35" s="32">
        <f t="shared" si="1"/>
        <v>632.70000000000005</v>
      </c>
      <c r="O35" s="832" t="s">
        <v>31</v>
      </c>
      <c r="P35" s="119" t="s">
        <v>75</v>
      </c>
      <c r="Q35" s="160" t="s">
        <v>76</v>
      </c>
      <c r="R35" s="161" t="s">
        <v>65</v>
      </c>
      <c r="S35" s="165"/>
      <c r="T35" s="165"/>
      <c r="U35" s="165"/>
      <c r="V35" s="165"/>
      <c r="W35" s="239" t="s">
        <v>66</v>
      </c>
      <c r="X35" s="583">
        <v>19</v>
      </c>
      <c r="Y35" s="368">
        <v>82</v>
      </c>
      <c r="Z35" s="151" t="s">
        <v>185</v>
      </c>
    </row>
    <row r="36" spans="1:26" ht="12.75">
      <c r="A36" s="46" t="s">
        <v>125</v>
      </c>
      <c r="B36" s="409">
        <v>5660</v>
      </c>
      <c r="C36" s="95">
        <v>0.63</v>
      </c>
      <c r="D36" s="96">
        <v>0.85</v>
      </c>
      <c r="E36" s="97">
        <v>17</v>
      </c>
      <c r="F36" s="692">
        <v>240</v>
      </c>
      <c r="G36" s="662">
        <v>12</v>
      </c>
      <c r="H36" s="77">
        <v>300</v>
      </c>
      <c r="I36" s="78">
        <v>381</v>
      </c>
      <c r="J36" s="725">
        <v>0.81</v>
      </c>
      <c r="K36" s="109">
        <v>44</v>
      </c>
      <c r="L36" s="530">
        <v>0.83</v>
      </c>
      <c r="M36" s="32">
        <f t="shared" si="0"/>
        <v>628.1400000000001</v>
      </c>
      <c r="N36" s="32">
        <f t="shared" si="1"/>
        <v>633.79999999999995</v>
      </c>
      <c r="O36" s="832" t="s">
        <v>31</v>
      </c>
      <c r="P36" s="380" t="s">
        <v>1053</v>
      </c>
      <c r="Q36" s="160" t="s">
        <v>62</v>
      </c>
      <c r="R36" s="161" t="s">
        <v>33</v>
      </c>
      <c r="S36" s="162" t="s">
        <v>33</v>
      </c>
      <c r="T36" s="163" t="s">
        <v>47</v>
      </c>
      <c r="U36" s="165"/>
      <c r="V36" s="165"/>
      <c r="W36" s="303" t="s">
        <v>49</v>
      </c>
      <c r="X36" s="174">
        <v>38</v>
      </c>
      <c r="Y36" s="174">
        <v>40</v>
      </c>
      <c r="Z36" s="151" t="s">
        <v>126</v>
      </c>
    </row>
    <row r="37" spans="1:26" ht="12.75">
      <c r="A37" s="46" t="s">
        <v>181</v>
      </c>
      <c r="B37" s="103">
        <v>7580</v>
      </c>
      <c r="C37" s="805">
        <v>0.62</v>
      </c>
      <c r="D37" s="96">
        <v>0.85</v>
      </c>
      <c r="E37" s="97">
        <v>17</v>
      </c>
      <c r="F37" s="377">
        <v>245</v>
      </c>
      <c r="G37" s="662">
        <v>12</v>
      </c>
      <c r="H37" s="77">
        <v>300</v>
      </c>
      <c r="I37" s="78">
        <v>381</v>
      </c>
      <c r="J37" s="83">
        <v>0.86</v>
      </c>
      <c r="K37" s="591">
        <v>42</v>
      </c>
      <c r="L37" s="300">
        <v>0.76</v>
      </c>
      <c r="M37" s="32">
        <f t="shared" si="0"/>
        <v>627.42000000000007</v>
      </c>
      <c r="N37" s="32">
        <f t="shared" si="1"/>
        <v>635</v>
      </c>
      <c r="O37" s="832" t="s">
        <v>31</v>
      </c>
      <c r="P37" s="380" t="s">
        <v>1053</v>
      </c>
      <c r="Q37" s="160" t="s">
        <v>62</v>
      </c>
      <c r="R37" s="161" t="s">
        <v>33</v>
      </c>
      <c r="S37" s="162" t="s">
        <v>33</v>
      </c>
      <c r="T37" s="163" t="s">
        <v>47</v>
      </c>
      <c r="U37" s="165"/>
      <c r="V37" s="165"/>
      <c r="W37" s="303" t="s">
        <v>49</v>
      </c>
      <c r="X37" s="174">
        <v>38</v>
      </c>
      <c r="Y37" s="174">
        <v>40</v>
      </c>
      <c r="Z37" s="151" t="s">
        <v>182</v>
      </c>
    </row>
    <row r="38" spans="1:26" ht="12.75">
      <c r="A38" s="46" t="s">
        <v>70</v>
      </c>
      <c r="B38" s="801">
        <v>8650</v>
      </c>
      <c r="C38" s="95">
        <v>0.63</v>
      </c>
      <c r="D38" s="64">
        <v>0.82</v>
      </c>
      <c r="E38" s="113">
        <v>21</v>
      </c>
      <c r="F38" s="563">
        <v>265</v>
      </c>
      <c r="G38" s="76">
        <v>13</v>
      </c>
      <c r="H38" s="387">
        <v>400</v>
      </c>
      <c r="I38" s="117">
        <v>473</v>
      </c>
      <c r="J38" s="802">
        <v>0.79</v>
      </c>
      <c r="K38" s="71">
        <v>33</v>
      </c>
      <c r="L38" s="138">
        <v>0.97</v>
      </c>
      <c r="M38" s="32">
        <f t="shared" si="0"/>
        <v>627.45000000000005</v>
      </c>
      <c r="N38" s="32">
        <f t="shared" si="1"/>
        <v>636.1</v>
      </c>
      <c r="O38" s="832" t="s">
        <v>31</v>
      </c>
      <c r="P38" s="119" t="s">
        <v>44</v>
      </c>
      <c r="Q38" s="160" t="s">
        <v>62</v>
      </c>
      <c r="R38" s="161" t="s">
        <v>33</v>
      </c>
      <c r="S38" s="162" t="s">
        <v>33</v>
      </c>
      <c r="T38" s="163" t="s">
        <v>47</v>
      </c>
      <c r="U38" s="165"/>
      <c r="V38" s="165"/>
      <c r="W38" s="239" t="s">
        <v>49</v>
      </c>
      <c r="X38" s="174">
        <v>38</v>
      </c>
      <c r="Y38" s="174">
        <v>40</v>
      </c>
      <c r="Z38" s="151" t="s">
        <v>71</v>
      </c>
    </row>
    <row r="39" spans="1:26" ht="12.75">
      <c r="A39" s="46" t="s">
        <v>190</v>
      </c>
      <c r="B39" s="374">
        <v>12980</v>
      </c>
      <c r="C39" s="95">
        <v>0.63</v>
      </c>
      <c r="D39" s="243">
        <v>0.81</v>
      </c>
      <c r="E39" s="532">
        <v>25</v>
      </c>
      <c r="F39" s="524">
        <v>225</v>
      </c>
      <c r="G39" s="582">
        <v>7</v>
      </c>
      <c r="H39" s="77">
        <v>300</v>
      </c>
      <c r="I39" s="265">
        <v>447</v>
      </c>
      <c r="J39" s="70">
        <v>0.84</v>
      </c>
      <c r="K39" s="79">
        <v>31</v>
      </c>
      <c r="L39" s="581">
        <v>1.1299999999999999</v>
      </c>
      <c r="M39" s="32">
        <f t="shared" si="0"/>
        <v>624.92000000000007</v>
      </c>
      <c r="N39" s="32">
        <f t="shared" si="1"/>
        <v>637.9</v>
      </c>
      <c r="O39" s="832" t="s">
        <v>31</v>
      </c>
      <c r="P39" s="119" t="s">
        <v>75</v>
      </c>
      <c r="Q39" s="160" t="s">
        <v>76</v>
      </c>
      <c r="R39" s="161" t="s">
        <v>65</v>
      </c>
      <c r="S39" s="165"/>
      <c r="T39" s="165"/>
      <c r="U39" s="165"/>
      <c r="V39" s="165"/>
      <c r="W39" s="239" t="s">
        <v>66</v>
      </c>
      <c r="X39" s="583">
        <v>19</v>
      </c>
      <c r="Y39" s="368">
        <v>82</v>
      </c>
      <c r="Z39" s="151" t="s">
        <v>191</v>
      </c>
    </row>
    <row r="40" spans="1:26" ht="12.75">
      <c r="A40" s="46" t="s">
        <v>95</v>
      </c>
      <c r="B40" s="384">
        <v>9850</v>
      </c>
      <c r="C40" s="73">
        <v>0.73</v>
      </c>
      <c r="D40" s="397">
        <v>0.84</v>
      </c>
      <c r="E40" s="113">
        <v>21</v>
      </c>
      <c r="F40" s="75">
        <v>258</v>
      </c>
      <c r="G40" s="555">
        <v>16</v>
      </c>
      <c r="H40" s="387">
        <v>400</v>
      </c>
      <c r="I40" s="715">
        <v>493</v>
      </c>
      <c r="J40" s="70">
        <v>0.84</v>
      </c>
      <c r="K40" s="71">
        <v>33</v>
      </c>
      <c r="L40" s="133">
        <v>1.1200000000000001</v>
      </c>
      <c r="M40" s="32">
        <f t="shared" si="0"/>
        <v>628.04999999999995</v>
      </c>
      <c r="N40" s="32">
        <f t="shared" si="1"/>
        <v>637.90000000000009</v>
      </c>
      <c r="O40" s="832" t="s">
        <v>31</v>
      </c>
      <c r="P40" s="380" t="s">
        <v>1054</v>
      </c>
      <c r="Q40" s="160" t="s">
        <v>52</v>
      </c>
      <c r="R40" s="161" t="s">
        <v>33</v>
      </c>
      <c r="S40" s="162" t="s">
        <v>46</v>
      </c>
      <c r="T40" s="163"/>
      <c r="U40" s="165"/>
      <c r="V40" s="165"/>
      <c r="W40" s="303" t="s">
        <v>48</v>
      </c>
      <c r="X40" s="174">
        <v>30</v>
      </c>
      <c r="Y40" s="174">
        <v>33</v>
      </c>
      <c r="Z40" s="151" t="s">
        <v>96</v>
      </c>
    </row>
    <row r="41" spans="1:26" ht="12.75">
      <c r="A41" s="46" t="s">
        <v>186</v>
      </c>
      <c r="B41" s="374">
        <v>12980</v>
      </c>
      <c r="C41" s="95">
        <v>0.63</v>
      </c>
      <c r="D41" s="243">
        <v>0.81</v>
      </c>
      <c r="E41" s="532">
        <v>25</v>
      </c>
      <c r="F41" s="98">
        <v>250</v>
      </c>
      <c r="G41" s="582">
        <v>7</v>
      </c>
      <c r="H41" s="77">
        <v>300</v>
      </c>
      <c r="I41" s="265">
        <v>447</v>
      </c>
      <c r="J41" s="70">
        <v>0.84</v>
      </c>
      <c r="K41" s="79">
        <v>31</v>
      </c>
      <c r="L41" s="581">
        <v>1.1299999999999999</v>
      </c>
      <c r="M41" s="32">
        <f t="shared" si="0"/>
        <v>627.42000000000007</v>
      </c>
      <c r="N41" s="32">
        <f t="shared" si="1"/>
        <v>640.4</v>
      </c>
      <c r="O41" s="832" t="s">
        <v>31</v>
      </c>
      <c r="P41" s="119" t="s">
        <v>75</v>
      </c>
      <c r="Q41" s="160" t="s">
        <v>76</v>
      </c>
      <c r="R41" s="161" t="s">
        <v>65</v>
      </c>
      <c r="S41" s="165"/>
      <c r="T41" s="165"/>
      <c r="U41" s="165"/>
      <c r="V41" s="165"/>
      <c r="W41" s="239" t="s">
        <v>66</v>
      </c>
      <c r="X41" s="583">
        <v>19</v>
      </c>
      <c r="Y41" s="368">
        <v>82</v>
      </c>
      <c r="Z41" s="151" t="s">
        <v>187</v>
      </c>
    </row>
    <row r="42" spans="1:26" ht="12.75">
      <c r="A42" s="46" t="s">
        <v>202</v>
      </c>
      <c r="B42" s="560">
        <v>11280</v>
      </c>
      <c r="C42" s="755">
        <v>0.68</v>
      </c>
      <c r="D42" s="756">
        <v>0.79</v>
      </c>
      <c r="E42" s="532">
        <v>25</v>
      </c>
      <c r="F42" s="678">
        <v>280</v>
      </c>
      <c r="G42" s="386">
        <v>8</v>
      </c>
      <c r="H42" s="77">
        <v>300</v>
      </c>
      <c r="I42" s="693">
        <v>355</v>
      </c>
      <c r="J42" s="725">
        <v>0.81</v>
      </c>
      <c r="K42" s="87">
        <v>32</v>
      </c>
      <c r="L42" s="310">
        <v>1.08</v>
      </c>
      <c r="M42" s="32">
        <f t="shared" si="0"/>
        <v>630.42000000000007</v>
      </c>
      <c r="N42" s="32">
        <f t="shared" si="1"/>
        <v>641.70000000000005</v>
      </c>
      <c r="O42" s="832" t="s">
        <v>31</v>
      </c>
      <c r="P42" s="119" t="s">
        <v>75</v>
      </c>
      <c r="Q42" s="160" t="s">
        <v>76</v>
      </c>
      <c r="R42" s="161" t="s">
        <v>65</v>
      </c>
      <c r="S42" s="162"/>
      <c r="T42" s="163"/>
      <c r="U42" s="165"/>
      <c r="V42" s="165"/>
      <c r="W42" s="239" t="s">
        <v>66</v>
      </c>
      <c r="X42" s="583">
        <v>19</v>
      </c>
      <c r="Y42" s="368">
        <v>82</v>
      </c>
      <c r="Z42" s="151" t="s">
        <v>204</v>
      </c>
    </row>
    <row r="43" spans="1:26" ht="12.75">
      <c r="A43" s="46" t="s">
        <v>81</v>
      </c>
      <c r="B43" s="718">
        <v>9416</v>
      </c>
      <c r="C43" s="719">
        <v>0.72</v>
      </c>
      <c r="D43" s="712">
        <v>0.77</v>
      </c>
      <c r="E43" s="532">
        <v>25</v>
      </c>
      <c r="F43" s="720">
        <v>230</v>
      </c>
      <c r="G43" s="582">
        <v>7</v>
      </c>
      <c r="H43" s="77">
        <v>300</v>
      </c>
      <c r="I43" s="693">
        <v>355</v>
      </c>
      <c r="J43" s="132">
        <v>0.91</v>
      </c>
      <c r="K43" s="87">
        <v>32</v>
      </c>
      <c r="L43" s="310">
        <v>1.08</v>
      </c>
      <c r="M43" s="32">
        <f t="shared" si="0"/>
        <v>634.28399999999999</v>
      </c>
      <c r="N43" s="32">
        <f t="shared" si="1"/>
        <v>643.70000000000005</v>
      </c>
      <c r="O43" s="832" t="s">
        <v>31</v>
      </c>
      <c r="P43" s="119" t="s">
        <v>75</v>
      </c>
      <c r="Q43" s="160" t="s">
        <v>76</v>
      </c>
      <c r="R43" s="161" t="s">
        <v>65</v>
      </c>
      <c r="S43" s="165"/>
      <c r="T43" s="165"/>
      <c r="U43" s="165"/>
      <c r="V43" s="165"/>
      <c r="W43" s="239" t="s">
        <v>66</v>
      </c>
      <c r="X43" s="583">
        <v>19</v>
      </c>
      <c r="Y43" s="368">
        <v>82</v>
      </c>
      <c r="Z43" s="151" t="s">
        <v>82</v>
      </c>
    </row>
    <row r="44" spans="1:26" ht="12.75">
      <c r="A44" s="46" t="s">
        <v>83</v>
      </c>
      <c r="B44" s="374">
        <v>12860</v>
      </c>
      <c r="C44" s="73">
        <v>0.73</v>
      </c>
      <c r="D44" s="712">
        <v>0.77</v>
      </c>
      <c r="E44" s="532">
        <v>25</v>
      </c>
      <c r="F44" s="692">
        <v>240</v>
      </c>
      <c r="G44" s="582">
        <v>7</v>
      </c>
      <c r="H44" s="77">
        <v>300</v>
      </c>
      <c r="I44" s="693">
        <v>355</v>
      </c>
      <c r="J44" s="501">
        <v>0.88</v>
      </c>
      <c r="K44" s="71">
        <v>33</v>
      </c>
      <c r="L44" s="286">
        <v>1.1100000000000001</v>
      </c>
      <c r="M44" s="32">
        <f t="shared" si="0"/>
        <v>631.54</v>
      </c>
      <c r="N44" s="32">
        <f t="shared" si="1"/>
        <v>644.4</v>
      </c>
      <c r="O44" s="832" t="s">
        <v>31</v>
      </c>
      <c r="P44" s="119" t="s">
        <v>75</v>
      </c>
      <c r="Q44" s="160" t="s">
        <v>76</v>
      </c>
      <c r="R44" s="161" t="s">
        <v>65</v>
      </c>
      <c r="S44" s="165"/>
      <c r="T44" s="165"/>
      <c r="U44" s="165"/>
      <c r="V44" s="165"/>
      <c r="W44" s="239" t="s">
        <v>66</v>
      </c>
      <c r="X44" s="583">
        <v>19</v>
      </c>
      <c r="Y44" s="368">
        <v>82</v>
      </c>
      <c r="Z44" s="151" t="s">
        <v>84</v>
      </c>
    </row>
    <row r="45" spans="1:26" ht="12.75">
      <c r="A45" s="46" t="s">
        <v>196</v>
      </c>
      <c r="B45" s="307">
        <v>14980</v>
      </c>
      <c r="C45" s="95">
        <v>0.63</v>
      </c>
      <c r="D45" s="243">
        <v>0.81</v>
      </c>
      <c r="E45" s="708">
        <v>20</v>
      </c>
      <c r="F45" s="141">
        <v>380</v>
      </c>
      <c r="G45" s="684">
        <v>15</v>
      </c>
      <c r="H45" s="77">
        <v>300</v>
      </c>
      <c r="I45" s="265">
        <v>447</v>
      </c>
      <c r="J45" s="70">
        <v>0.84</v>
      </c>
      <c r="K45" s="79">
        <v>31</v>
      </c>
      <c r="L45" s="118">
        <v>0.8</v>
      </c>
      <c r="M45" s="32">
        <f t="shared" si="0"/>
        <v>630.72</v>
      </c>
      <c r="N45" s="32">
        <f t="shared" si="1"/>
        <v>645.70000000000005</v>
      </c>
      <c r="O45" s="832" t="s">
        <v>31</v>
      </c>
      <c r="P45" s="119" t="s">
        <v>44</v>
      </c>
      <c r="Q45" s="160" t="s">
        <v>62</v>
      </c>
      <c r="R45" s="161" t="s">
        <v>33</v>
      </c>
      <c r="S45" s="162" t="s">
        <v>33</v>
      </c>
      <c r="T45" s="163" t="s">
        <v>47</v>
      </c>
      <c r="U45" s="165"/>
      <c r="V45" s="165"/>
      <c r="W45" s="239" t="s">
        <v>49</v>
      </c>
      <c r="X45" s="174">
        <v>38</v>
      </c>
      <c r="Y45" s="174">
        <v>40</v>
      </c>
      <c r="Z45" s="151" t="s">
        <v>197</v>
      </c>
    </row>
    <row r="46" spans="1:26" ht="12.75">
      <c r="A46" s="46" t="s">
        <v>1044</v>
      </c>
      <c r="B46" s="400">
        <v>14860</v>
      </c>
      <c r="C46" s="63">
        <v>0.74</v>
      </c>
      <c r="D46" s="49">
        <v>0.78</v>
      </c>
      <c r="E46" s="532">
        <v>25</v>
      </c>
      <c r="F46" s="692">
        <v>240</v>
      </c>
      <c r="G46" s="582">
        <v>7</v>
      </c>
      <c r="H46" s="77">
        <v>300</v>
      </c>
      <c r="I46" s="693">
        <v>355</v>
      </c>
      <c r="J46" s="694">
        <v>0.9</v>
      </c>
      <c r="K46" s="469">
        <v>34</v>
      </c>
      <c r="L46" s="286">
        <v>1.1100000000000001</v>
      </c>
      <c r="M46" s="32">
        <f t="shared" si="0"/>
        <v>635.54</v>
      </c>
      <c r="N46" s="32">
        <f t="shared" si="1"/>
        <v>650.4</v>
      </c>
      <c r="O46" s="832" t="s">
        <v>31</v>
      </c>
      <c r="P46" s="119" t="s">
        <v>75</v>
      </c>
      <c r="Q46" s="160" t="s">
        <v>76</v>
      </c>
      <c r="R46" s="161" t="s">
        <v>65</v>
      </c>
      <c r="S46" s="165"/>
      <c r="T46" s="165"/>
      <c r="U46" s="165"/>
      <c r="V46" s="165"/>
      <c r="W46" s="239" t="s">
        <v>66</v>
      </c>
      <c r="X46" s="583">
        <v>19</v>
      </c>
      <c r="Y46" s="368">
        <v>82</v>
      </c>
      <c r="Z46" s="151" t="s">
        <v>86</v>
      </c>
    </row>
    <row r="47" spans="1:26" ht="12.75">
      <c r="A47" s="46" t="s">
        <v>129</v>
      </c>
      <c r="B47" s="630">
        <v>13580</v>
      </c>
      <c r="C47" s="129">
        <v>0.76</v>
      </c>
      <c r="D47" s="397">
        <v>0.84</v>
      </c>
      <c r="E47" s="113">
        <v>21</v>
      </c>
      <c r="F47" s="347">
        <v>360</v>
      </c>
      <c r="G47" s="684">
        <v>15</v>
      </c>
      <c r="H47" s="387">
        <v>400</v>
      </c>
      <c r="I47" s="117">
        <v>473</v>
      </c>
      <c r="J47" s="70">
        <v>0.84</v>
      </c>
      <c r="K47" s="469">
        <v>34</v>
      </c>
      <c r="L47" s="248">
        <v>0.6</v>
      </c>
      <c r="M47" s="32">
        <f t="shared" si="0"/>
        <v>637.72</v>
      </c>
      <c r="N47" s="32">
        <f t="shared" si="1"/>
        <v>651.29999999999995</v>
      </c>
      <c r="O47" s="832" t="s">
        <v>31</v>
      </c>
      <c r="P47" s="380" t="s">
        <v>1054</v>
      </c>
      <c r="Q47" s="160" t="s">
        <v>52</v>
      </c>
      <c r="R47" s="161" t="s">
        <v>33</v>
      </c>
      <c r="S47" s="162" t="s">
        <v>46</v>
      </c>
      <c r="T47" s="163"/>
      <c r="U47" s="165"/>
      <c r="V47" s="165"/>
      <c r="W47" s="303" t="s">
        <v>48</v>
      </c>
      <c r="X47" s="174">
        <v>30</v>
      </c>
      <c r="Y47" s="174">
        <v>33</v>
      </c>
      <c r="Z47" s="151" t="s">
        <v>139</v>
      </c>
    </row>
    <row r="48" spans="1:26" ht="12.75">
      <c r="A48" s="46" t="s">
        <v>68</v>
      </c>
      <c r="B48" s="799">
        <v>9960</v>
      </c>
      <c r="C48" s="95">
        <v>0.63</v>
      </c>
      <c r="D48" s="721">
        <v>0.75</v>
      </c>
      <c r="E48" s="113">
        <v>21</v>
      </c>
      <c r="F48" s="474">
        <v>350</v>
      </c>
      <c r="G48" s="76">
        <v>13</v>
      </c>
      <c r="H48" s="387">
        <v>400</v>
      </c>
      <c r="I48" s="117">
        <v>473</v>
      </c>
      <c r="J48" s="800">
        <v>0.89</v>
      </c>
      <c r="K48" s="580">
        <v>35</v>
      </c>
      <c r="L48" s="138">
        <v>0.97</v>
      </c>
      <c r="M48" s="32">
        <f t="shared" si="0"/>
        <v>641.6400000000001</v>
      </c>
      <c r="N48" s="32">
        <f t="shared" si="1"/>
        <v>651.6</v>
      </c>
      <c r="O48" s="832" t="s">
        <v>31</v>
      </c>
      <c r="P48" s="119" t="s">
        <v>44</v>
      </c>
      <c r="Q48" s="160" t="s">
        <v>62</v>
      </c>
      <c r="R48" s="161" t="s">
        <v>33</v>
      </c>
      <c r="S48" s="162" t="s">
        <v>33</v>
      </c>
      <c r="T48" s="163" t="s">
        <v>47</v>
      </c>
      <c r="U48" s="165"/>
      <c r="V48" s="165"/>
      <c r="W48" s="239" t="s">
        <v>49</v>
      </c>
      <c r="X48" s="174">
        <v>38</v>
      </c>
      <c r="Y48" s="174">
        <v>40</v>
      </c>
      <c r="Z48" s="151" t="s">
        <v>69</v>
      </c>
    </row>
    <row r="49" spans="1:26" ht="12.75">
      <c r="A49" s="46" t="s">
        <v>30</v>
      </c>
      <c r="B49" s="553">
        <v>26960</v>
      </c>
      <c r="C49" s="112">
        <v>0.77</v>
      </c>
      <c r="D49" s="64">
        <v>0.82</v>
      </c>
      <c r="E49" s="532">
        <v>24</v>
      </c>
      <c r="F49" s="66">
        <v>400</v>
      </c>
      <c r="G49" s="643">
        <v>18</v>
      </c>
      <c r="H49" s="387">
        <v>400</v>
      </c>
      <c r="I49" s="154">
        <v>315</v>
      </c>
      <c r="J49" s="70">
        <v>0.84</v>
      </c>
      <c r="K49" s="644">
        <v>37</v>
      </c>
      <c r="L49" s="314">
        <v>0.89</v>
      </c>
      <c r="M49" s="32">
        <f t="shared" si="0"/>
        <v>626.64</v>
      </c>
      <c r="N49" s="32">
        <f t="shared" si="1"/>
        <v>653.6</v>
      </c>
      <c r="O49" s="832" t="s">
        <v>31</v>
      </c>
      <c r="P49" s="119" t="s">
        <v>32</v>
      </c>
      <c r="Q49" s="160" t="s">
        <v>33</v>
      </c>
      <c r="R49" s="161" t="s">
        <v>33</v>
      </c>
      <c r="S49" s="162" t="s">
        <v>33</v>
      </c>
      <c r="T49" s="163" t="s">
        <v>34</v>
      </c>
      <c r="U49" s="165"/>
      <c r="V49" s="165"/>
      <c r="W49" s="239" t="s">
        <v>35</v>
      </c>
      <c r="X49" s="645">
        <v>36</v>
      </c>
      <c r="Y49" s="179">
        <v>24</v>
      </c>
      <c r="Z49" s="151" t="s">
        <v>36</v>
      </c>
    </row>
    <row r="50" spans="1:26" ht="12.75">
      <c r="A50" s="46" t="s">
        <v>224</v>
      </c>
      <c r="B50" s="449">
        <v>4890</v>
      </c>
      <c r="C50" s="814">
        <v>0.53</v>
      </c>
      <c r="D50" s="96">
        <v>0.85</v>
      </c>
      <c r="E50" s="113">
        <v>21</v>
      </c>
      <c r="F50" s="75">
        <v>260</v>
      </c>
      <c r="G50" s="555">
        <v>16</v>
      </c>
      <c r="H50" s="387">
        <v>400</v>
      </c>
      <c r="I50" s="825">
        <v>466</v>
      </c>
      <c r="J50" s="738">
        <v>0.87</v>
      </c>
      <c r="K50" s="71">
        <v>33</v>
      </c>
      <c r="L50" s="327">
        <v>0.69</v>
      </c>
      <c r="M50" s="32">
        <f t="shared" si="0"/>
        <v>648.81000000000006</v>
      </c>
      <c r="N50" s="32">
        <f t="shared" si="1"/>
        <v>653.70000000000005</v>
      </c>
      <c r="O50" s="832" t="s">
        <v>31</v>
      </c>
      <c r="P50" s="119" t="s">
        <v>44</v>
      </c>
      <c r="Q50" s="160" t="s">
        <v>62</v>
      </c>
      <c r="R50" s="161" t="s">
        <v>33</v>
      </c>
      <c r="S50" s="162" t="s">
        <v>33</v>
      </c>
      <c r="T50" s="163" t="s">
        <v>47</v>
      </c>
      <c r="U50" s="165"/>
      <c r="V50" s="165"/>
      <c r="W50" s="239" t="s">
        <v>49</v>
      </c>
      <c r="X50" s="174">
        <v>38</v>
      </c>
      <c r="Y50" s="174">
        <v>40</v>
      </c>
      <c r="Z50" s="151" t="s">
        <v>225</v>
      </c>
    </row>
    <row r="51" spans="1:26" ht="12.75">
      <c r="A51" s="46" t="s">
        <v>163</v>
      </c>
      <c r="B51" s="294">
        <v>11580</v>
      </c>
      <c r="C51" s="63">
        <v>0.74</v>
      </c>
      <c r="D51" s="397">
        <v>0.84</v>
      </c>
      <c r="E51" s="113">
        <v>21</v>
      </c>
      <c r="F51" s="698">
        <v>293</v>
      </c>
      <c r="G51" s="643">
        <v>18</v>
      </c>
      <c r="H51" s="387">
        <v>400</v>
      </c>
      <c r="I51" s="696">
        <v>486</v>
      </c>
      <c r="J51" s="83">
        <v>0.86</v>
      </c>
      <c r="K51" s="71">
        <v>33</v>
      </c>
      <c r="L51" s="282">
        <v>0.95</v>
      </c>
      <c r="M51" s="32">
        <f t="shared" si="0"/>
        <v>643.82000000000005</v>
      </c>
      <c r="N51" s="32">
        <f t="shared" si="1"/>
        <v>655.40000000000009</v>
      </c>
      <c r="O51" s="832" t="s">
        <v>31</v>
      </c>
      <c r="P51" s="380" t="s">
        <v>1054</v>
      </c>
      <c r="Q51" s="160" t="s">
        <v>52</v>
      </c>
      <c r="R51" s="161" t="s">
        <v>33</v>
      </c>
      <c r="S51" s="162" t="s">
        <v>46</v>
      </c>
      <c r="T51" s="163"/>
      <c r="U51" s="165"/>
      <c r="V51" s="165"/>
      <c r="W51" s="303" t="s">
        <v>48</v>
      </c>
      <c r="X51" s="174">
        <v>30</v>
      </c>
      <c r="Y51" s="174">
        <v>33</v>
      </c>
      <c r="Z51" s="151" t="s">
        <v>164</v>
      </c>
    </row>
    <row r="52" spans="1:26" ht="12.75">
      <c r="A52" s="46" t="s">
        <v>179</v>
      </c>
      <c r="B52" s="103">
        <v>7580</v>
      </c>
      <c r="C52" s="779">
        <v>0.65</v>
      </c>
      <c r="D52" s="96">
        <v>0.85</v>
      </c>
      <c r="E52" s="97">
        <v>17</v>
      </c>
      <c r="F52" s="377">
        <v>245</v>
      </c>
      <c r="G52" s="662">
        <v>12</v>
      </c>
      <c r="H52" s="786">
        <v>375</v>
      </c>
      <c r="I52" s="568">
        <v>476</v>
      </c>
      <c r="J52" s="738">
        <v>0.87</v>
      </c>
      <c r="K52" s="591">
        <v>42</v>
      </c>
      <c r="L52" s="300">
        <v>0.76</v>
      </c>
      <c r="M52" s="32">
        <f t="shared" si="0"/>
        <v>648.42000000000007</v>
      </c>
      <c r="N52" s="32">
        <f t="shared" si="1"/>
        <v>656</v>
      </c>
      <c r="O52" s="832" t="s">
        <v>31</v>
      </c>
      <c r="P52" s="380" t="s">
        <v>1053</v>
      </c>
      <c r="Q52" s="160" t="s">
        <v>62</v>
      </c>
      <c r="R52" s="161" t="s">
        <v>33</v>
      </c>
      <c r="S52" s="162" t="s">
        <v>33</v>
      </c>
      <c r="T52" s="163" t="s">
        <v>47</v>
      </c>
      <c r="U52" s="165"/>
      <c r="V52" s="165"/>
      <c r="W52" s="303" t="s">
        <v>49</v>
      </c>
      <c r="X52" s="174">
        <v>38</v>
      </c>
      <c r="Y52" s="174">
        <v>40</v>
      </c>
      <c r="Z52" s="151" t="s">
        <v>180</v>
      </c>
    </row>
    <row r="53" spans="1:26" ht="12.75">
      <c r="A53" s="46" t="s">
        <v>127</v>
      </c>
      <c r="B53" s="241">
        <v>7860</v>
      </c>
      <c r="C53" s="104">
        <v>0.59</v>
      </c>
      <c r="D53" s="105">
        <v>0.9</v>
      </c>
      <c r="E53" s="97">
        <v>17</v>
      </c>
      <c r="F53" s="474">
        <v>350</v>
      </c>
      <c r="G53" s="76">
        <v>13</v>
      </c>
      <c r="H53" s="77">
        <v>300</v>
      </c>
      <c r="I53" s="78">
        <v>381</v>
      </c>
      <c r="J53" s="738">
        <v>0.87</v>
      </c>
      <c r="K53" s="109">
        <v>44</v>
      </c>
      <c r="L53" s="337">
        <v>0.68</v>
      </c>
      <c r="M53" s="32">
        <f t="shared" si="0"/>
        <v>650.44000000000005</v>
      </c>
      <c r="N53" s="32">
        <f t="shared" si="1"/>
        <v>658.3</v>
      </c>
      <c r="O53" s="832" t="s">
        <v>31</v>
      </c>
      <c r="P53" s="380" t="s">
        <v>1053</v>
      </c>
      <c r="Q53" s="160" t="s">
        <v>62</v>
      </c>
      <c r="R53" s="161" t="s">
        <v>33</v>
      </c>
      <c r="S53" s="162" t="s">
        <v>33</v>
      </c>
      <c r="T53" s="163" t="s">
        <v>47</v>
      </c>
      <c r="U53" s="165"/>
      <c r="V53" s="165"/>
      <c r="W53" s="303" t="s">
        <v>49</v>
      </c>
      <c r="X53" s="174">
        <v>38</v>
      </c>
      <c r="Y53" s="174">
        <v>40</v>
      </c>
      <c r="Z53" s="151" t="s">
        <v>128</v>
      </c>
    </row>
    <row r="54" spans="1:26" ht="12.75">
      <c r="A54" s="46" t="s">
        <v>198</v>
      </c>
      <c r="B54" s="307">
        <v>14980</v>
      </c>
      <c r="C54" s="95">
        <v>0.63</v>
      </c>
      <c r="D54" s="243">
        <v>0.81</v>
      </c>
      <c r="E54" s="708">
        <v>20</v>
      </c>
      <c r="F54" s="141">
        <v>380</v>
      </c>
      <c r="G54" s="684">
        <v>15</v>
      </c>
      <c r="H54" s="77">
        <v>300</v>
      </c>
      <c r="I54" s="265">
        <v>447</v>
      </c>
      <c r="J54" s="70">
        <v>0.84</v>
      </c>
      <c r="K54" s="593">
        <v>38</v>
      </c>
      <c r="L54" s="128">
        <v>0.86</v>
      </c>
      <c r="M54" s="32">
        <f t="shared" si="0"/>
        <v>644.11999999999989</v>
      </c>
      <c r="N54" s="32">
        <f t="shared" si="1"/>
        <v>659.09999999999991</v>
      </c>
      <c r="O54" s="832" t="s">
        <v>31</v>
      </c>
      <c r="P54" s="119" t="s">
        <v>44</v>
      </c>
      <c r="Q54" s="160" t="s">
        <v>62</v>
      </c>
      <c r="R54" s="161" t="s">
        <v>33</v>
      </c>
      <c r="S54" s="162" t="s">
        <v>33</v>
      </c>
      <c r="T54" s="163" t="s">
        <v>47</v>
      </c>
      <c r="U54" s="165"/>
      <c r="V54" s="165"/>
      <c r="W54" s="239" t="s">
        <v>49</v>
      </c>
      <c r="X54" s="174">
        <v>38</v>
      </c>
      <c r="Y54" s="174">
        <v>40</v>
      </c>
      <c r="Z54" s="151" t="s">
        <v>199</v>
      </c>
    </row>
    <row r="55" spans="1:26" ht="12.75">
      <c r="A55" s="46" t="s">
        <v>56</v>
      </c>
      <c r="B55" s="766">
        <v>7120</v>
      </c>
      <c r="C55" s="320">
        <v>0.67</v>
      </c>
      <c r="D55" s="397">
        <v>0.84</v>
      </c>
      <c r="E55" s="113">
        <v>21</v>
      </c>
      <c r="F55" s="245">
        <v>300</v>
      </c>
      <c r="G55" s="684">
        <v>15</v>
      </c>
      <c r="H55" s="387">
        <v>400</v>
      </c>
      <c r="I55" s="568">
        <v>476</v>
      </c>
      <c r="J55" s="70">
        <v>0.84</v>
      </c>
      <c r="K55" s="71">
        <v>33</v>
      </c>
      <c r="L55" s="282">
        <v>0.95</v>
      </c>
      <c r="M55" s="32">
        <f t="shared" si="0"/>
        <v>653.98</v>
      </c>
      <c r="N55" s="32">
        <f t="shared" si="1"/>
        <v>661.1</v>
      </c>
      <c r="O55" s="832" t="s">
        <v>31</v>
      </c>
      <c r="P55" s="119" t="s">
        <v>44</v>
      </c>
      <c r="Q55" s="160" t="s">
        <v>62</v>
      </c>
      <c r="R55" s="161" t="s">
        <v>33</v>
      </c>
      <c r="S55" s="162" t="s">
        <v>33</v>
      </c>
      <c r="T55" s="163" t="s">
        <v>47</v>
      </c>
      <c r="U55" s="165"/>
      <c r="V55" s="165"/>
      <c r="W55" s="239" t="s">
        <v>49</v>
      </c>
      <c r="X55" s="174">
        <v>38</v>
      </c>
      <c r="Y55" s="174">
        <v>40</v>
      </c>
      <c r="Z55" s="151" t="s">
        <v>58</v>
      </c>
    </row>
    <row r="56" spans="1:26" ht="12.75">
      <c r="A56" s="46" t="s">
        <v>59</v>
      </c>
      <c r="B56" s="765">
        <v>8290</v>
      </c>
      <c r="C56" s="320">
        <v>0.67</v>
      </c>
      <c r="D56" s="397">
        <v>0.84</v>
      </c>
      <c r="E56" s="113">
        <v>21</v>
      </c>
      <c r="F56" s="245">
        <v>300</v>
      </c>
      <c r="G56" s="684">
        <v>15</v>
      </c>
      <c r="H56" s="387">
        <v>400</v>
      </c>
      <c r="I56" s="568">
        <v>476</v>
      </c>
      <c r="J56" s="70">
        <v>0.84</v>
      </c>
      <c r="K56" s="71">
        <v>33</v>
      </c>
      <c r="L56" s="282">
        <v>0.95</v>
      </c>
      <c r="M56" s="32">
        <f t="shared" si="0"/>
        <v>652.81000000000006</v>
      </c>
      <c r="N56" s="32">
        <f t="shared" si="1"/>
        <v>661.1</v>
      </c>
      <c r="O56" s="832" t="s">
        <v>31</v>
      </c>
      <c r="P56" s="119" t="s">
        <v>44</v>
      </c>
      <c r="Q56" s="160" t="s">
        <v>62</v>
      </c>
      <c r="R56" s="161" t="s">
        <v>33</v>
      </c>
      <c r="S56" s="162" t="s">
        <v>33</v>
      </c>
      <c r="T56" s="163" t="s">
        <v>47</v>
      </c>
      <c r="U56" s="165"/>
      <c r="V56" s="165"/>
      <c r="W56" s="239" t="s">
        <v>49</v>
      </c>
      <c r="X56" s="174">
        <v>38</v>
      </c>
      <c r="Y56" s="174">
        <v>40</v>
      </c>
      <c r="Z56" s="151" t="s">
        <v>60</v>
      </c>
    </row>
    <row r="57" spans="1:26" ht="12.75">
      <c r="A57" s="46" t="s">
        <v>1045</v>
      </c>
      <c r="B57" s="294">
        <v>11380</v>
      </c>
      <c r="C57" s="736">
        <v>0.7</v>
      </c>
      <c r="D57" s="105">
        <v>0.9</v>
      </c>
      <c r="E57" s="532">
        <v>25</v>
      </c>
      <c r="F57" s="245">
        <v>305</v>
      </c>
      <c r="G57" s="386">
        <v>8</v>
      </c>
      <c r="H57" s="77">
        <v>300</v>
      </c>
      <c r="I57" s="663">
        <v>342</v>
      </c>
      <c r="J57" s="83">
        <v>0.86</v>
      </c>
      <c r="K57" s="87">
        <v>32</v>
      </c>
      <c r="L57" s="536">
        <v>0.77</v>
      </c>
      <c r="M57" s="32">
        <f t="shared" si="0"/>
        <v>652.61999999999989</v>
      </c>
      <c r="N57" s="32">
        <f t="shared" si="1"/>
        <v>664</v>
      </c>
      <c r="O57" s="832" t="s">
        <v>31</v>
      </c>
      <c r="P57" s="119" t="s">
        <v>75</v>
      </c>
      <c r="Q57" s="160" t="s">
        <v>76</v>
      </c>
      <c r="R57" s="161" t="s">
        <v>65</v>
      </c>
      <c r="S57" s="162"/>
      <c r="T57" s="163"/>
      <c r="U57" s="165"/>
      <c r="V57" s="165"/>
      <c r="W57" s="239" t="s">
        <v>66</v>
      </c>
      <c r="X57" s="583">
        <v>19</v>
      </c>
      <c r="Y57" s="368">
        <v>82</v>
      </c>
      <c r="Z57" s="151" t="s">
        <v>220</v>
      </c>
    </row>
    <row r="58" spans="1:26" ht="12.75">
      <c r="A58" s="46" t="s">
        <v>1041</v>
      </c>
      <c r="B58" s="630">
        <v>13290</v>
      </c>
      <c r="C58" s="112">
        <v>0.77</v>
      </c>
      <c r="D58" s="660">
        <v>0.76</v>
      </c>
      <c r="E58" s="532">
        <v>25</v>
      </c>
      <c r="F58" s="661">
        <v>200</v>
      </c>
      <c r="G58" s="662">
        <v>12</v>
      </c>
      <c r="H58" s="77">
        <v>300</v>
      </c>
      <c r="I58" s="663">
        <v>342</v>
      </c>
      <c r="J58" s="70">
        <v>0.84</v>
      </c>
      <c r="K58" s="469">
        <v>34</v>
      </c>
      <c r="L58" s="330">
        <v>1.03</v>
      </c>
      <c r="M58" s="32">
        <f t="shared" si="0"/>
        <v>652.6099999999999</v>
      </c>
      <c r="N58" s="32">
        <f t="shared" si="1"/>
        <v>665.9</v>
      </c>
      <c r="O58" s="832" t="s">
        <v>31</v>
      </c>
      <c r="P58" s="119" t="s">
        <v>75</v>
      </c>
      <c r="Q58" s="160" t="s">
        <v>76</v>
      </c>
      <c r="R58" s="161" t="s">
        <v>65</v>
      </c>
      <c r="S58" s="162"/>
      <c r="T58" s="163"/>
      <c r="U58" s="165"/>
      <c r="V58" s="165"/>
      <c r="W58" s="239" t="s">
        <v>66</v>
      </c>
      <c r="X58" s="583">
        <v>19</v>
      </c>
      <c r="Y58" s="368">
        <v>82</v>
      </c>
      <c r="Z58" s="151" t="s">
        <v>218</v>
      </c>
    </row>
    <row r="59" spans="1:26" ht="12.75">
      <c r="A59" s="46" t="s">
        <v>95</v>
      </c>
      <c r="B59" s="384">
        <v>9850</v>
      </c>
      <c r="C59" s="73">
        <v>0.73</v>
      </c>
      <c r="D59" s="397">
        <v>0.84</v>
      </c>
      <c r="E59" s="113">
        <v>21</v>
      </c>
      <c r="F59" s="75">
        <v>258</v>
      </c>
      <c r="G59" s="555">
        <v>16</v>
      </c>
      <c r="H59" s="387">
        <v>400</v>
      </c>
      <c r="I59" s="715">
        <v>493</v>
      </c>
      <c r="J59" s="70">
        <v>0.84</v>
      </c>
      <c r="K59" s="71">
        <v>33</v>
      </c>
      <c r="L59" s="133">
        <v>1.1200000000000001</v>
      </c>
      <c r="M59" s="32">
        <f t="shared" si="0"/>
        <v>658.05</v>
      </c>
      <c r="N59" s="32">
        <f t="shared" si="1"/>
        <v>667.90000000000009</v>
      </c>
      <c r="O59" s="832" t="s">
        <v>31</v>
      </c>
      <c r="P59" s="119" t="s">
        <v>44</v>
      </c>
      <c r="Q59" s="160" t="s">
        <v>62</v>
      </c>
      <c r="R59" s="161" t="s">
        <v>33</v>
      </c>
      <c r="S59" s="162" t="s">
        <v>33</v>
      </c>
      <c r="T59" s="163" t="s">
        <v>47</v>
      </c>
      <c r="U59" s="165"/>
      <c r="V59" s="165"/>
      <c r="W59" s="239" t="s">
        <v>49</v>
      </c>
      <c r="X59" s="174">
        <v>38</v>
      </c>
      <c r="Y59" s="174">
        <v>40</v>
      </c>
      <c r="Z59" s="151" t="s">
        <v>96</v>
      </c>
    </row>
    <row r="60" spans="1:26" ht="12.75">
      <c r="A60" s="46" t="s">
        <v>222</v>
      </c>
      <c r="B60" s="449">
        <v>4890</v>
      </c>
      <c r="C60" s="153">
        <v>0.51</v>
      </c>
      <c r="D60" s="105">
        <v>0.9</v>
      </c>
      <c r="E60" s="113">
        <v>21</v>
      </c>
      <c r="F60" s="75">
        <v>260</v>
      </c>
      <c r="G60" s="555">
        <v>16</v>
      </c>
      <c r="H60" s="387">
        <v>400</v>
      </c>
      <c r="I60" s="825">
        <v>466</v>
      </c>
      <c r="J60" s="738">
        <v>0.87</v>
      </c>
      <c r="K60" s="773">
        <v>39</v>
      </c>
      <c r="L60" s="327">
        <v>0.69</v>
      </c>
      <c r="M60" s="32">
        <f t="shared" si="0"/>
        <v>663.81</v>
      </c>
      <c r="N60" s="32">
        <f t="shared" si="1"/>
        <v>668.7</v>
      </c>
      <c r="O60" s="832" t="s">
        <v>31</v>
      </c>
      <c r="P60" s="119" t="s">
        <v>44</v>
      </c>
      <c r="Q60" s="160" t="s">
        <v>62</v>
      </c>
      <c r="R60" s="161" t="s">
        <v>33</v>
      </c>
      <c r="S60" s="162" t="s">
        <v>33</v>
      </c>
      <c r="T60" s="163" t="s">
        <v>47</v>
      </c>
      <c r="U60" s="165"/>
      <c r="V60" s="165"/>
      <c r="W60" s="239" t="s">
        <v>49</v>
      </c>
      <c r="X60" s="174">
        <v>38</v>
      </c>
      <c r="Y60" s="174">
        <v>40</v>
      </c>
      <c r="Z60" s="151" t="s">
        <v>223</v>
      </c>
    </row>
    <row r="61" spans="1:26" ht="12.75">
      <c r="A61" s="46" t="s">
        <v>228</v>
      </c>
      <c r="B61" s="449">
        <v>4890</v>
      </c>
      <c r="C61" s="814">
        <v>0.53</v>
      </c>
      <c r="D61" s="96">
        <v>0.85</v>
      </c>
      <c r="E61" s="113">
        <v>21</v>
      </c>
      <c r="F61" s="75">
        <v>260</v>
      </c>
      <c r="G61" s="555">
        <v>16</v>
      </c>
      <c r="H61" s="387">
        <v>400</v>
      </c>
      <c r="I61" s="825">
        <v>466</v>
      </c>
      <c r="J61" s="738">
        <v>0.87</v>
      </c>
      <c r="K61" s="591">
        <v>42</v>
      </c>
      <c r="L61" s="128">
        <v>0.86</v>
      </c>
      <c r="M61" s="32">
        <f t="shared" si="0"/>
        <v>665.11</v>
      </c>
      <c r="N61" s="32">
        <f t="shared" si="1"/>
        <v>670</v>
      </c>
      <c r="O61" s="832" t="s">
        <v>31</v>
      </c>
      <c r="P61" s="119" t="s">
        <v>44</v>
      </c>
      <c r="Q61" s="160" t="s">
        <v>62</v>
      </c>
      <c r="R61" s="161" t="s">
        <v>33</v>
      </c>
      <c r="S61" s="162" t="s">
        <v>33</v>
      </c>
      <c r="T61" s="163" t="s">
        <v>47</v>
      </c>
      <c r="U61" s="165"/>
      <c r="V61" s="165"/>
      <c r="W61" s="239" t="s">
        <v>49</v>
      </c>
      <c r="X61" s="174">
        <v>38</v>
      </c>
      <c r="Y61" s="174">
        <v>40</v>
      </c>
      <c r="Z61" s="151" t="s">
        <v>229</v>
      </c>
    </row>
    <row r="62" spans="1:26" ht="12.75">
      <c r="A62" s="46" t="s">
        <v>61</v>
      </c>
      <c r="B62" s="628">
        <v>9390</v>
      </c>
      <c r="C62" s="736">
        <v>0.7</v>
      </c>
      <c r="D62" s="397">
        <v>0.84</v>
      </c>
      <c r="E62" s="113">
        <v>21</v>
      </c>
      <c r="F62" s="737">
        <v>330</v>
      </c>
      <c r="G62" s="684">
        <v>15</v>
      </c>
      <c r="H62" s="387">
        <v>400</v>
      </c>
      <c r="I62" s="568">
        <v>476</v>
      </c>
      <c r="J62" s="738">
        <v>0.87</v>
      </c>
      <c r="K62" s="71">
        <v>33</v>
      </c>
      <c r="L62" s="282">
        <v>0.95</v>
      </c>
      <c r="M62" s="32">
        <f t="shared" si="0"/>
        <v>660.71</v>
      </c>
      <c r="N62" s="32">
        <f t="shared" si="1"/>
        <v>670.1</v>
      </c>
      <c r="O62" s="832" t="s">
        <v>31</v>
      </c>
      <c r="P62" s="119" t="s">
        <v>44</v>
      </c>
      <c r="Q62" s="160" t="s">
        <v>62</v>
      </c>
      <c r="R62" s="161" t="s">
        <v>33</v>
      </c>
      <c r="S62" s="162" t="s">
        <v>33</v>
      </c>
      <c r="T62" s="163" t="s">
        <v>47</v>
      </c>
      <c r="U62" s="165"/>
      <c r="V62" s="165"/>
      <c r="W62" s="239" t="s">
        <v>49</v>
      </c>
      <c r="X62" s="174">
        <v>38</v>
      </c>
      <c r="Y62" s="174">
        <v>40</v>
      </c>
      <c r="Z62" s="151" t="s">
        <v>63</v>
      </c>
    </row>
    <row r="63" spans="1:26" ht="12.75">
      <c r="A63" s="46" t="s">
        <v>1040</v>
      </c>
      <c r="B63" s="302">
        <v>19680</v>
      </c>
      <c r="C63" s="284">
        <v>0.78</v>
      </c>
      <c r="D63" s="105">
        <v>0.9</v>
      </c>
      <c r="E63" s="113">
        <v>21</v>
      </c>
      <c r="F63" s="632">
        <v>425</v>
      </c>
      <c r="G63" s="633">
        <v>9</v>
      </c>
      <c r="H63" s="387">
        <v>400</v>
      </c>
      <c r="I63" s="117">
        <v>473</v>
      </c>
      <c r="J63" s="83">
        <v>0.86</v>
      </c>
      <c r="K63" s="634">
        <v>36</v>
      </c>
      <c r="L63" s="521">
        <v>0.74</v>
      </c>
      <c r="M63" s="32">
        <f t="shared" si="0"/>
        <v>650.72</v>
      </c>
      <c r="N63" s="32">
        <f t="shared" si="1"/>
        <v>670.40000000000009</v>
      </c>
      <c r="O63" s="832" t="s">
        <v>31</v>
      </c>
      <c r="P63" s="119" t="s">
        <v>44</v>
      </c>
      <c r="Q63" s="160" t="s">
        <v>62</v>
      </c>
      <c r="R63" s="161" t="s">
        <v>33</v>
      </c>
      <c r="S63" s="162" t="s">
        <v>33</v>
      </c>
      <c r="T63" s="163" t="s">
        <v>47</v>
      </c>
      <c r="U63" s="165"/>
      <c r="V63" s="165"/>
      <c r="W63" s="239" t="s">
        <v>49</v>
      </c>
      <c r="X63" s="174">
        <v>38</v>
      </c>
      <c r="Y63" s="174">
        <v>40</v>
      </c>
      <c r="Z63" s="151" t="s">
        <v>137</v>
      </c>
    </row>
    <row r="64" spans="1:26" ht="12.75">
      <c r="A64" s="46" t="s">
        <v>226</v>
      </c>
      <c r="B64" s="829">
        <v>5015</v>
      </c>
      <c r="C64" s="153">
        <v>0.51</v>
      </c>
      <c r="D64" s="105">
        <v>0.9</v>
      </c>
      <c r="E64" s="113">
        <v>21</v>
      </c>
      <c r="F64" s="75">
        <v>260</v>
      </c>
      <c r="G64" s="555">
        <v>16</v>
      </c>
      <c r="H64" s="387">
        <v>400</v>
      </c>
      <c r="I64" s="825">
        <v>466</v>
      </c>
      <c r="J64" s="800">
        <v>0.89</v>
      </c>
      <c r="K64" s="773">
        <v>39</v>
      </c>
      <c r="L64" s="327">
        <v>0.69</v>
      </c>
      <c r="M64" s="32">
        <f t="shared" si="0"/>
        <v>665.68499999999995</v>
      </c>
      <c r="N64" s="32">
        <f t="shared" si="1"/>
        <v>670.7</v>
      </c>
      <c r="O64" s="832" t="s">
        <v>31</v>
      </c>
      <c r="P64" s="119" t="s">
        <v>44</v>
      </c>
      <c r="Q64" s="160" t="s">
        <v>62</v>
      </c>
      <c r="R64" s="161" t="s">
        <v>33</v>
      </c>
      <c r="S64" s="162" t="s">
        <v>33</v>
      </c>
      <c r="T64" s="163" t="s">
        <v>47</v>
      </c>
      <c r="U64" s="165"/>
      <c r="V64" s="165"/>
      <c r="W64" s="239" t="s">
        <v>49</v>
      </c>
      <c r="X64" s="174">
        <v>38</v>
      </c>
      <c r="Y64" s="174">
        <v>40</v>
      </c>
      <c r="Z64" s="151" t="s">
        <v>227</v>
      </c>
    </row>
    <row r="65" spans="1:26" ht="12.75">
      <c r="A65" s="46" t="s">
        <v>219</v>
      </c>
      <c r="B65" s="171">
        <v>10960</v>
      </c>
      <c r="C65" s="63">
        <v>0.74</v>
      </c>
      <c r="D65" s="64">
        <v>0.82</v>
      </c>
      <c r="E65" s="532">
        <v>25</v>
      </c>
      <c r="F65" s="98">
        <v>250</v>
      </c>
      <c r="G65" s="662">
        <v>12</v>
      </c>
      <c r="H65" s="77">
        <v>300</v>
      </c>
      <c r="I65" s="663">
        <v>342</v>
      </c>
      <c r="J65" s="70">
        <v>0.84</v>
      </c>
      <c r="K65" s="87">
        <v>32</v>
      </c>
      <c r="L65" s="314">
        <v>0.88</v>
      </c>
      <c r="M65" s="32">
        <f t="shared" si="0"/>
        <v>660.44</v>
      </c>
      <c r="N65" s="32">
        <f t="shared" si="1"/>
        <v>671.4</v>
      </c>
      <c r="O65" s="832" t="s">
        <v>31</v>
      </c>
      <c r="P65" s="119" t="s">
        <v>75</v>
      </c>
      <c r="Q65" s="160" t="s">
        <v>76</v>
      </c>
      <c r="R65" s="161" t="s">
        <v>65</v>
      </c>
      <c r="S65" s="162"/>
      <c r="T65" s="163"/>
      <c r="U65" s="165"/>
      <c r="V65" s="165"/>
      <c r="W65" s="239" t="s">
        <v>66</v>
      </c>
      <c r="X65" s="583">
        <v>19</v>
      </c>
      <c r="Y65" s="368">
        <v>82</v>
      </c>
      <c r="Z65" s="151" t="s">
        <v>221</v>
      </c>
    </row>
    <row r="66" spans="1:26" ht="12.75">
      <c r="A66" s="46" t="s">
        <v>207</v>
      </c>
      <c r="B66" s="47">
        <v>19260</v>
      </c>
      <c r="C66" s="73">
        <v>0.73</v>
      </c>
      <c r="D66" s="243">
        <v>0.81</v>
      </c>
      <c r="E66" s="532">
        <v>25</v>
      </c>
      <c r="F66" s="98">
        <v>250</v>
      </c>
      <c r="G66" s="684">
        <v>15</v>
      </c>
      <c r="H66" s="77">
        <v>300</v>
      </c>
      <c r="I66" s="693">
        <v>355</v>
      </c>
      <c r="J66" s="711">
        <v>0.71</v>
      </c>
      <c r="K66" s="580">
        <v>35</v>
      </c>
      <c r="L66" s="310">
        <v>1.08</v>
      </c>
      <c r="M66" s="32">
        <f t="shared" si="0"/>
        <v>657.44</v>
      </c>
      <c r="N66" s="32">
        <f t="shared" si="1"/>
        <v>676.7</v>
      </c>
      <c r="O66" s="832" t="s">
        <v>31</v>
      </c>
      <c r="P66" s="119" t="s">
        <v>75</v>
      </c>
      <c r="Q66" s="160" t="s">
        <v>76</v>
      </c>
      <c r="R66" s="161" t="s">
        <v>65</v>
      </c>
      <c r="S66" s="165"/>
      <c r="T66" s="165"/>
      <c r="U66" s="165"/>
      <c r="V66" s="165"/>
      <c r="W66" s="239" t="s">
        <v>66</v>
      </c>
      <c r="X66" s="583">
        <v>19</v>
      </c>
      <c r="Y66" s="368">
        <v>82</v>
      </c>
      <c r="Z66" s="151" t="s">
        <v>208</v>
      </c>
    </row>
    <row r="67" spans="1:26" ht="12.75">
      <c r="A67" s="46" t="s">
        <v>51</v>
      </c>
      <c r="B67" s="628">
        <v>9380</v>
      </c>
      <c r="C67" s="823">
        <v>0.56000000000000005</v>
      </c>
      <c r="D67" s="64">
        <v>0.82</v>
      </c>
      <c r="E67" s="97">
        <v>17</v>
      </c>
      <c r="F67" s="818">
        <v>650</v>
      </c>
      <c r="G67" s="567">
        <v>20</v>
      </c>
      <c r="H67" s="77">
        <v>300</v>
      </c>
      <c r="I67" s="78">
        <v>381</v>
      </c>
      <c r="J67" s="132">
        <v>0.91</v>
      </c>
      <c r="K67" s="591">
        <v>42</v>
      </c>
      <c r="L67" s="267">
        <v>1.02</v>
      </c>
      <c r="M67" s="32">
        <f t="shared" si="0"/>
        <v>669.52</v>
      </c>
      <c r="N67" s="32">
        <f t="shared" si="1"/>
        <v>678.90000000000009</v>
      </c>
      <c r="O67" s="833" t="s">
        <v>42</v>
      </c>
      <c r="P67" s="119" t="s">
        <v>43</v>
      </c>
      <c r="Q67" s="160" t="s">
        <v>52</v>
      </c>
      <c r="R67" s="161" t="s">
        <v>33</v>
      </c>
      <c r="S67" s="162" t="s">
        <v>46</v>
      </c>
      <c r="T67" s="165"/>
      <c r="U67" s="165"/>
      <c r="V67" s="165"/>
      <c r="W67" s="239" t="s">
        <v>48</v>
      </c>
      <c r="X67" s="727">
        <v>30</v>
      </c>
      <c r="Y67" s="728">
        <v>33</v>
      </c>
      <c r="Z67" s="151" t="s">
        <v>53</v>
      </c>
    </row>
    <row r="68" spans="1:26" ht="12.75">
      <c r="A68" s="46" t="s">
        <v>41</v>
      </c>
      <c r="B68" s="628">
        <v>9380</v>
      </c>
      <c r="C68" s="823">
        <v>0.56000000000000005</v>
      </c>
      <c r="D68" s="64">
        <v>0.82</v>
      </c>
      <c r="E68" s="97">
        <v>17</v>
      </c>
      <c r="F68" s="818">
        <v>650</v>
      </c>
      <c r="G68" s="567">
        <v>20</v>
      </c>
      <c r="H68" s="77">
        <v>300</v>
      </c>
      <c r="I68" s="78">
        <v>381</v>
      </c>
      <c r="J68" s="132">
        <v>0.91</v>
      </c>
      <c r="K68" s="591">
        <v>42</v>
      </c>
      <c r="L68" s="267">
        <v>1.02</v>
      </c>
      <c r="M68" s="32">
        <f t="shared" si="0"/>
        <v>669.52</v>
      </c>
      <c r="N68" s="32">
        <f t="shared" si="1"/>
        <v>678.90000000000009</v>
      </c>
      <c r="O68" s="833" t="s">
        <v>42</v>
      </c>
      <c r="P68" s="119" t="s">
        <v>43</v>
      </c>
      <c r="Q68" s="160" t="s">
        <v>52</v>
      </c>
      <c r="R68" s="161" t="s">
        <v>33</v>
      </c>
      <c r="S68" s="162" t="s">
        <v>46</v>
      </c>
      <c r="T68" s="165"/>
      <c r="U68" s="165"/>
      <c r="V68" s="165"/>
      <c r="W68" s="239" t="s">
        <v>48</v>
      </c>
      <c r="X68" s="727">
        <v>30</v>
      </c>
      <c r="Y68" s="728">
        <v>33</v>
      </c>
      <c r="Z68" s="151" t="s">
        <v>50</v>
      </c>
    </row>
    <row r="69" spans="1:26" ht="12.75">
      <c r="A69" s="46" t="s">
        <v>131</v>
      </c>
      <c r="B69" s="171">
        <v>10960</v>
      </c>
      <c r="C69" s="112">
        <v>0.77</v>
      </c>
      <c r="D69" s="64">
        <v>0.82</v>
      </c>
      <c r="E69" s="113">
        <v>21</v>
      </c>
      <c r="F69" s="668">
        <v>270</v>
      </c>
      <c r="G69" s="665">
        <v>17</v>
      </c>
      <c r="H69" s="387">
        <v>400</v>
      </c>
      <c r="I69" s="117">
        <v>473</v>
      </c>
      <c r="J69" s="70">
        <v>0.84</v>
      </c>
      <c r="K69" s="71">
        <v>33</v>
      </c>
      <c r="L69" s="667">
        <v>0.63</v>
      </c>
      <c r="M69" s="32">
        <f t="shared" si="0"/>
        <v>668.04</v>
      </c>
      <c r="N69" s="32">
        <f t="shared" si="1"/>
        <v>679</v>
      </c>
      <c r="O69" s="832" t="s">
        <v>31</v>
      </c>
      <c r="P69" s="119" t="s">
        <v>44</v>
      </c>
      <c r="Q69" s="160" t="s">
        <v>62</v>
      </c>
      <c r="R69" s="161" t="s">
        <v>33</v>
      </c>
      <c r="S69" s="162" t="s">
        <v>33</v>
      </c>
      <c r="T69" s="163" t="s">
        <v>47</v>
      </c>
      <c r="U69" s="165"/>
      <c r="V69" s="165"/>
      <c r="W69" s="239" t="s">
        <v>49</v>
      </c>
      <c r="X69" s="174">
        <v>38</v>
      </c>
      <c r="Y69" s="174">
        <v>40</v>
      </c>
      <c r="Z69" s="151" t="s">
        <v>130</v>
      </c>
    </row>
    <row r="70" spans="1:26" ht="12.75">
      <c r="A70" s="785" t="s">
        <v>205</v>
      </c>
      <c r="B70" s="621">
        <v>9530</v>
      </c>
      <c r="C70" s="779">
        <v>0.65</v>
      </c>
      <c r="D70" s="243">
        <v>0.81</v>
      </c>
      <c r="E70" s="113">
        <v>21</v>
      </c>
      <c r="F70" s="296">
        <v>320</v>
      </c>
      <c r="G70" s="555">
        <v>16</v>
      </c>
      <c r="H70" s="387">
        <v>400</v>
      </c>
      <c r="I70" s="568">
        <v>476</v>
      </c>
      <c r="J70" s="725">
        <v>0.81</v>
      </c>
      <c r="K70" s="127">
        <v>43</v>
      </c>
      <c r="L70" s="561">
        <v>1.06</v>
      </c>
      <c r="M70" s="32">
        <f t="shared" si="0"/>
        <v>669.47</v>
      </c>
      <c r="N70" s="32">
        <f t="shared" si="1"/>
        <v>679</v>
      </c>
      <c r="O70" s="832" t="s">
        <v>31</v>
      </c>
      <c r="P70" s="119" t="s">
        <v>44</v>
      </c>
      <c r="Q70" s="160" t="s">
        <v>62</v>
      </c>
      <c r="R70" s="161" t="s">
        <v>33</v>
      </c>
      <c r="S70" s="162" t="s">
        <v>33</v>
      </c>
      <c r="T70" s="163" t="s">
        <v>47</v>
      </c>
      <c r="U70" s="165"/>
      <c r="V70" s="165"/>
      <c r="W70" s="239" t="s">
        <v>49</v>
      </c>
      <c r="X70" s="174">
        <v>38</v>
      </c>
      <c r="Y70" s="174">
        <v>40</v>
      </c>
      <c r="Z70" s="151" t="s">
        <v>206</v>
      </c>
    </row>
    <row r="71" spans="1:26" ht="12.75">
      <c r="A71" s="46" t="s">
        <v>54</v>
      </c>
      <c r="B71" s="628">
        <v>9380</v>
      </c>
      <c r="C71" s="823">
        <v>0.56000000000000005</v>
      </c>
      <c r="D71" s="64">
        <v>0.82</v>
      </c>
      <c r="E71" s="97">
        <v>17</v>
      </c>
      <c r="F71" s="818">
        <v>650</v>
      </c>
      <c r="G71" s="567">
        <v>20</v>
      </c>
      <c r="H71" s="77">
        <v>300</v>
      </c>
      <c r="I71" s="78">
        <v>381</v>
      </c>
      <c r="J71" s="132">
        <v>0.91</v>
      </c>
      <c r="K71" s="591">
        <v>42</v>
      </c>
      <c r="L71" s="512">
        <v>1</v>
      </c>
      <c r="M71" s="32">
        <f t="shared" si="0"/>
        <v>669.72</v>
      </c>
      <c r="N71" s="32">
        <f t="shared" si="1"/>
        <v>679.1</v>
      </c>
      <c r="O71" s="833" t="s">
        <v>42</v>
      </c>
      <c r="P71" s="119" t="s">
        <v>43</v>
      </c>
      <c r="Q71" s="160" t="s">
        <v>52</v>
      </c>
      <c r="R71" s="161" t="s">
        <v>33</v>
      </c>
      <c r="S71" s="162" t="s">
        <v>46</v>
      </c>
      <c r="T71" s="165"/>
      <c r="U71" s="165"/>
      <c r="V71" s="165"/>
      <c r="W71" s="239" t="s">
        <v>48</v>
      </c>
      <c r="X71" s="727">
        <v>30</v>
      </c>
      <c r="Y71" s="728">
        <v>33</v>
      </c>
      <c r="Z71" s="151" t="s">
        <v>55</v>
      </c>
    </row>
    <row r="72" spans="1:26" ht="12.75">
      <c r="A72" s="46" t="s">
        <v>140</v>
      </c>
      <c r="B72" s="638">
        <v>9680</v>
      </c>
      <c r="C72" s="719">
        <v>0.72</v>
      </c>
      <c r="D72" s="64">
        <v>0.82</v>
      </c>
      <c r="E72" s="113">
        <v>21</v>
      </c>
      <c r="F72" s="678">
        <v>280</v>
      </c>
      <c r="G72" s="643">
        <v>18</v>
      </c>
      <c r="H72" s="387">
        <v>400</v>
      </c>
      <c r="I72" s="696">
        <v>486</v>
      </c>
      <c r="J72" s="697">
        <v>0.83</v>
      </c>
      <c r="K72" s="71">
        <v>33</v>
      </c>
      <c r="L72" s="629">
        <v>0.57999999999999996</v>
      </c>
      <c r="M72" s="32">
        <f t="shared" si="0"/>
        <v>671.12</v>
      </c>
      <c r="N72" s="32">
        <f t="shared" si="1"/>
        <v>680.8</v>
      </c>
      <c r="O72" s="832" t="s">
        <v>31</v>
      </c>
      <c r="P72" s="119" t="s">
        <v>44</v>
      </c>
      <c r="Q72" s="160" t="s">
        <v>62</v>
      </c>
      <c r="R72" s="161" t="s">
        <v>33</v>
      </c>
      <c r="S72" s="162" t="s">
        <v>33</v>
      </c>
      <c r="T72" s="163" t="s">
        <v>47</v>
      </c>
      <c r="U72" s="165"/>
      <c r="V72" s="165"/>
      <c r="W72" s="239" t="s">
        <v>49</v>
      </c>
      <c r="X72" s="174">
        <v>38</v>
      </c>
      <c r="Y72" s="174">
        <v>40</v>
      </c>
      <c r="Z72" s="151" t="s">
        <v>141</v>
      </c>
    </row>
    <row r="73" spans="1:26" ht="12.75">
      <c r="A73" s="46" t="s">
        <v>121</v>
      </c>
      <c r="B73" s="374">
        <v>12850</v>
      </c>
      <c r="C73" s="89">
        <v>0.69</v>
      </c>
      <c r="D73" s="64">
        <v>0.82</v>
      </c>
      <c r="E73" s="532">
        <v>25</v>
      </c>
      <c r="F73" s="98">
        <v>250</v>
      </c>
      <c r="G73" s="684">
        <v>15</v>
      </c>
      <c r="H73" s="77">
        <v>300</v>
      </c>
      <c r="I73" s="78">
        <v>381</v>
      </c>
      <c r="J73" s="70">
        <v>0.84</v>
      </c>
      <c r="K73" s="87">
        <v>32</v>
      </c>
      <c r="L73" s="733">
        <v>1.3</v>
      </c>
      <c r="M73" s="32">
        <f t="shared" si="0"/>
        <v>668.25</v>
      </c>
      <c r="N73" s="32">
        <f t="shared" si="1"/>
        <v>681.1</v>
      </c>
      <c r="O73" s="832" t="s">
        <v>31</v>
      </c>
      <c r="P73" s="119" t="s">
        <v>75</v>
      </c>
      <c r="Q73" s="160" t="s">
        <v>76</v>
      </c>
      <c r="R73" s="161" t="s">
        <v>65</v>
      </c>
      <c r="S73" s="165"/>
      <c r="T73" s="165"/>
      <c r="U73" s="165"/>
      <c r="V73" s="165"/>
      <c r="W73" s="239" t="s">
        <v>66</v>
      </c>
      <c r="X73" s="583">
        <v>19</v>
      </c>
      <c r="Y73" s="368">
        <v>82</v>
      </c>
      <c r="Z73" s="151" t="s">
        <v>122</v>
      </c>
    </row>
    <row r="74" spans="1:26" ht="12.75">
      <c r="A74" s="46" t="s">
        <v>129</v>
      </c>
      <c r="B74" s="630">
        <v>13580</v>
      </c>
      <c r="C74" s="129">
        <v>0.76</v>
      </c>
      <c r="D74" s="397">
        <v>0.84</v>
      </c>
      <c r="E74" s="113">
        <v>21</v>
      </c>
      <c r="F74" s="347">
        <v>360</v>
      </c>
      <c r="G74" s="684">
        <v>15</v>
      </c>
      <c r="H74" s="387">
        <v>400</v>
      </c>
      <c r="I74" s="117">
        <v>473</v>
      </c>
      <c r="J74" s="70">
        <v>0.84</v>
      </c>
      <c r="K74" s="469">
        <v>34</v>
      </c>
      <c r="L74" s="248">
        <v>0.6</v>
      </c>
      <c r="M74" s="32">
        <f t="shared" si="0"/>
        <v>667.72</v>
      </c>
      <c r="N74" s="32">
        <f t="shared" si="1"/>
        <v>681.3</v>
      </c>
      <c r="O74" s="832" t="s">
        <v>31</v>
      </c>
      <c r="P74" s="119" t="s">
        <v>44</v>
      </c>
      <c r="Q74" s="160" t="s">
        <v>62</v>
      </c>
      <c r="R74" s="161" t="s">
        <v>33</v>
      </c>
      <c r="S74" s="162" t="s">
        <v>33</v>
      </c>
      <c r="T74" s="163" t="s">
        <v>47</v>
      </c>
      <c r="U74" s="165"/>
      <c r="V74" s="165"/>
      <c r="W74" s="239" t="s">
        <v>49</v>
      </c>
      <c r="X74" s="174">
        <v>38</v>
      </c>
      <c r="Y74" s="174">
        <v>40</v>
      </c>
      <c r="Z74" s="151" t="s">
        <v>139</v>
      </c>
    </row>
    <row r="75" spans="1:26" ht="12.75">
      <c r="A75" s="46" t="s">
        <v>200</v>
      </c>
      <c r="B75" s="304">
        <v>18650</v>
      </c>
      <c r="C75" s="736">
        <v>0.7</v>
      </c>
      <c r="D75" s="96">
        <v>0.85</v>
      </c>
      <c r="E75" s="113">
        <v>21</v>
      </c>
      <c r="F75" s="66">
        <v>400</v>
      </c>
      <c r="G75" s="665">
        <v>17</v>
      </c>
      <c r="H75" s="77">
        <v>300</v>
      </c>
      <c r="I75" s="265">
        <v>447</v>
      </c>
      <c r="J75" s="83">
        <v>0.86</v>
      </c>
      <c r="K75" s="634">
        <v>36</v>
      </c>
      <c r="L75" s="521">
        <v>0.75</v>
      </c>
      <c r="M75" s="32">
        <f t="shared" si="0"/>
        <v>663.55</v>
      </c>
      <c r="N75" s="32">
        <f t="shared" si="1"/>
        <v>682.2</v>
      </c>
      <c r="O75" s="832" t="s">
        <v>31</v>
      </c>
      <c r="P75" s="119" t="s">
        <v>44</v>
      </c>
      <c r="Q75" s="160" t="s">
        <v>62</v>
      </c>
      <c r="R75" s="161" t="s">
        <v>33</v>
      </c>
      <c r="S75" s="162" t="s">
        <v>33</v>
      </c>
      <c r="T75" s="163" t="s">
        <v>47</v>
      </c>
      <c r="U75" s="165"/>
      <c r="V75" s="165"/>
      <c r="W75" s="239" t="s">
        <v>49</v>
      </c>
      <c r="X75" s="174">
        <v>38</v>
      </c>
      <c r="Y75" s="174">
        <v>40</v>
      </c>
      <c r="Z75" s="151" t="s">
        <v>201</v>
      </c>
    </row>
    <row r="76" spans="1:26" ht="12.75">
      <c r="A76" s="46" t="s">
        <v>131</v>
      </c>
      <c r="B76" s="171">
        <v>10960</v>
      </c>
      <c r="C76" s="112">
        <v>0.77</v>
      </c>
      <c r="D76" s="64">
        <v>0.82</v>
      </c>
      <c r="E76" s="113">
        <v>21</v>
      </c>
      <c r="F76" s="296">
        <v>320</v>
      </c>
      <c r="G76" s="665">
        <v>17</v>
      </c>
      <c r="H76" s="387">
        <v>400</v>
      </c>
      <c r="I76" s="117">
        <v>473</v>
      </c>
      <c r="J76" s="70">
        <v>0.84</v>
      </c>
      <c r="K76" s="71">
        <v>33</v>
      </c>
      <c r="L76" s="667">
        <v>0.63</v>
      </c>
      <c r="M76" s="32">
        <f t="shared" si="0"/>
        <v>673.04</v>
      </c>
      <c r="N76" s="32">
        <f t="shared" si="1"/>
        <v>684</v>
      </c>
      <c r="O76" s="832" t="s">
        <v>31</v>
      </c>
      <c r="P76" s="119" t="s">
        <v>44</v>
      </c>
      <c r="Q76" s="160" t="s">
        <v>62</v>
      </c>
      <c r="R76" s="161" t="s">
        <v>33</v>
      </c>
      <c r="S76" s="162" t="s">
        <v>33</v>
      </c>
      <c r="T76" s="163" t="s">
        <v>47</v>
      </c>
      <c r="U76" s="165"/>
      <c r="V76" s="165"/>
      <c r="W76" s="239" t="s">
        <v>49</v>
      </c>
      <c r="X76" s="174">
        <v>38</v>
      </c>
      <c r="Y76" s="174">
        <v>40</v>
      </c>
      <c r="Z76" s="151" t="s">
        <v>133</v>
      </c>
    </row>
    <row r="77" spans="1:26" ht="12.75">
      <c r="A77" s="46" t="s">
        <v>163</v>
      </c>
      <c r="B77" s="294">
        <v>11580</v>
      </c>
      <c r="C77" s="63">
        <v>0.74</v>
      </c>
      <c r="D77" s="397">
        <v>0.84</v>
      </c>
      <c r="E77" s="113">
        <v>21</v>
      </c>
      <c r="F77" s="698">
        <v>293</v>
      </c>
      <c r="G77" s="643">
        <v>18</v>
      </c>
      <c r="H77" s="387">
        <v>400</v>
      </c>
      <c r="I77" s="696">
        <v>486</v>
      </c>
      <c r="J77" s="83">
        <v>0.86</v>
      </c>
      <c r="K77" s="71">
        <v>33</v>
      </c>
      <c r="L77" s="282">
        <v>0.95</v>
      </c>
      <c r="M77" s="32">
        <f t="shared" si="0"/>
        <v>673.82</v>
      </c>
      <c r="N77" s="32">
        <f t="shared" si="1"/>
        <v>685.40000000000009</v>
      </c>
      <c r="O77" s="832" t="s">
        <v>31</v>
      </c>
      <c r="P77" s="119" t="s">
        <v>44</v>
      </c>
      <c r="Q77" s="160" t="s">
        <v>62</v>
      </c>
      <c r="R77" s="161" t="s">
        <v>33</v>
      </c>
      <c r="S77" s="162" t="s">
        <v>33</v>
      </c>
      <c r="T77" s="163" t="s">
        <v>47</v>
      </c>
      <c r="U77" s="165"/>
      <c r="V77" s="165"/>
      <c r="W77" s="239" t="s">
        <v>49</v>
      </c>
      <c r="X77" s="174">
        <v>38</v>
      </c>
      <c r="Y77" s="174">
        <v>40</v>
      </c>
      <c r="Z77" s="151" t="s">
        <v>164</v>
      </c>
    </row>
    <row r="78" spans="1:26" ht="12.75">
      <c r="A78" s="46" t="s">
        <v>194</v>
      </c>
      <c r="B78" s="374">
        <v>12980</v>
      </c>
      <c r="C78" s="587">
        <v>0.66</v>
      </c>
      <c r="D78" s="243">
        <v>0.81</v>
      </c>
      <c r="E78" s="708">
        <v>20</v>
      </c>
      <c r="F78" s="771">
        <v>377</v>
      </c>
      <c r="G78" s="772">
        <v>19</v>
      </c>
      <c r="H78" s="77">
        <v>300</v>
      </c>
      <c r="I78" s="265">
        <v>447</v>
      </c>
      <c r="J78" s="83">
        <v>0.86</v>
      </c>
      <c r="K78" s="773">
        <v>39</v>
      </c>
      <c r="L78" s="128">
        <v>0.86</v>
      </c>
      <c r="M78" s="32">
        <f t="shared" si="0"/>
        <v>672.81999999999994</v>
      </c>
      <c r="N78" s="32">
        <f t="shared" si="1"/>
        <v>685.8</v>
      </c>
      <c r="O78" s="832" t="s">
        <v>31</v>
      </c>
      <c r="P78" s="119" t="s">
        <v>44</v>
      </c>
      <c r="Q78" s="160" t="s">
        <v>62</v>
      </c>
      <c r="R78" s="161" t="s">
        <v>33</v>
      </c>
      <c r="S78" s="162" t="s">
        <v>33</v>
      </c>
      <c r="T78" s="163" t="s">
        <v>47</v>
      </c>
      <c r="U78" s="165"/>
      <c r="V78" s="165"/>
      <c r="W78" s="239" t="s">
        <v>49</v>
      </c>
      <c r="X78" s="174">
        <v>38</v>
      </c>
      <c r="Y78" s="174">
        <v>40</v>
      </c>
      <c r="Z78" s="151" t="s">
        <v>195</v>
      </c>
    </row>
    <row r="79" spans="1:26" ht="12.75">
      <c r="A79" s="46" t="s">
        <v>119</v>
      </c>
      <c r="B79" s="686">
        <v>15880</v>
      </c>
      <c r="C79" s="85">
        <v>0.71</v>
      </c>
      <c r="D79" s="64">
        <v>0.82</v>
      </c>
      <c r="E79" s="532">
        <v>25</v>
      </c>
      <c r="F79" s="75">
        <v>260</v>
      </c>
      <c r="G79" s="684">
        <v>15</v>
      </c>
      <c r="H79" s="77">
        <v>300</v>
      </c>
      <c r="I79" s="78">
        <v>381</v>
      </c>
      <c r="J79" s="83">
        <v>0.86</v>
      </c>
      <c r="K79" s="87">
        <v>32</v>
      </c>
      <c r="L79" s="733">
        <v>1.3</v>
      </c>
      <c r="M79" s="32">
        <f t="shared" si="0"/>
        <v>670.22</v>
      </c>
      <c r="N79" s="32">
        <f t="shared" si="1"/>
        <v>686.1</v>
      </c>
      <c r="O79" s="832" t="s">
        <v>31</v>
      </c>
      <c r="P79" s="119" t="s">
        <v>75</v>
      </c>
      <c r="Q79" s="160" t="s">
        <v>76</v>
      </c>
      <c r="R79" s="161" t="s">
        <v>65</v>
      </c>
      <c r="S79" s="165"/>
      <c r="T79" s="165"/>
      <c r="U79" s="165"/>
      <c r="V79" s="165"/>
      <c r="W79" s="239" t="s">
        <v>66</v>
      </c>
      <c r="X79" s="583">
        <v>19</v>
      </c>
      <c r="Y79" s="368">
        <v>82</v>
      </c>
      <c r="Z79" s="151" t="s">
        <v>120</v>
      </c>
    </row>
    <row r="80" spans="1:26" ht="12.75">
      <c r="A80" s="46" t="s">
        <v>144</v>
      </c>
      <c r="B80" s="585">
        <v>17960</v>
      </c>
      <c r="C80" s="139">
        <v>0.8</v>
      </c>
      <c r="D80" s="402">
        <v>0.7</v>
      </c>
      <c r="E80" s="532">
        <v>25</v>
      </c>
      <c r="F80" s="403">
        <v>160</v>
      </c>
      <c r="G80" s="76">
        <v>13</v>
      </c>
      <c r="H80" s="586">
        <v>450</v>
      </c>
      <c r="I80" s="117">
        <v>473</v>
      </c>
      <c r="J80" s="83">
        <v>0.86</v>
      </c>
      <c r="K80" s="580">
        <v>35</v>
      </c>
      <c r="L80" s="61">
        <v>2.02</v>
      </c>
      <c r="M80" s="32">
        <f t="shared" si="0"/>
        <v>668.1400000000001</v>
      </c>
      <c r="N80" s="32">
        <f t="shared" si="1"/>
        <v>686.1</v>
      </c>
      <c r="O80" s="832" t="s">
        <v>31</v>
      </c>
      <c r="P80" s="119" t="s">
        <v>75</v>
      </c>
      <c r="Q80" s="160" t="s">
        <v>76</v>
      </c>
      <c r="R80" s="161" t="s">
        <v>65</v>
      </c>
      <c r="S80" s="165"/>
      <c r="T80" s="165"/>
      <c r="U80" s="165"/>
      <c r="V80" s="165"/>
      <c r="W80" s="239" t="s">
        <v>66</v>
      </c>
      <c r="X80" s="583">
        <v>19</v>
      </c>
      <c r="Y80" s="368">
        <v>82</v>
      </c>
      <c r="Z80" s="151" t="s">
        <v>145</v>
      </c>
    </row>
    <row r="81" spans="1:26" ht="12.75">
      <c r="A81" s="46" t="s">
        <v>64</v>
      </c>
      <c r="B81" s="294">
        <v>11650</v>
      </c>
      <c r="C81" s="779">
        <v>0.65</v>
      </c>
      <c r="D81" s="784">
        <v>0.87</v>
      </c>
      <c r="E81" s="113">
        <v>21</v>
      </c>
      <c r="F81" s="66">
        <v>400</v>
      </c>
      <c r="G81" s="665">
        <v>17</v>
      </c>
      <c r="H81" s="387">
        <v>400</v>
      </c>
      <c r="I81" s="568">
        <v>476</v>
      </c>
      <c r="J81" s="697">
        <v>0.83</v>
      </c>
      <c r="K81" s="580">
        <v>35</v>
      </c>
      <c r="L81" s="110">
        <v>0.79</v>
      </c>
      <c r="M81" s="32">
        <f t="shared" si="0"/>
        <v>675.05</v>
      </c>
      <c r="N81" s="32">
        <f t="shared" si="1"/>
        <v>686.7</v>
      </c>
      <c r="O81" s="832" t="s">
        <v>31</v>
      </c>
      <c r="P81" s="119" t="s">
        <v>44</v>
      </c>
      <c r="Q81" s="160" t="s">
        <v>62</v>
      </c>
      <c r="R81" s="161" t="s">
        <v>33</v>
      </c>
      <c r="S81" s="162" t="s">
        <v>33</v>
      </c>
      <c r="T81" s="163" t="s">
        <v>47</v>
      </c>
      <c r="U81" s="165"/>
      <c r="V81" s="165"/>
      <c r="W81" s="239" t="s">
        <v>49</v>
      </c>
      <c r="X81" s="174">
        <v>38</v>
      </c>
      <c r="Y81" s="174">
        <v>40</v>
      </c>
      <c r="Z81" s="151" t="s">
        <v>67</v>
      </c>
    </row>
    <row r="82" spans="1:26" ht="12.75">
      <c r="A82" s="46" t="s">
        <v>115</v>
      </c>
      <c r="B82" s="400">
        <v>14860</v>
      </c>
      <c r="C82" s="73">
        <v>0.73</v>
      </c>
      <c r="D82" s="64">
        <v>0.82</v>
      </c>
      <c r="E82" s="532">
        <v>25</v>
      </c>
      <c r="F82" s="714">
        <v>253</v>
      </c>
      <c r="G82" s="684">
        <v>15</v>
      </c>
      <c r="H82" s="77">
        <v>300</v>
      </c>
      <c r="I82" s="78">
        <v>381</v>
      </c>
      <c r="J82" s="70">
        <v>0.84</v>
      </c>
      <c r="K82" s="79">
        <v>31</v>
      </c>
      <c r="L82" s="557">
        <v>0.94</v>
      </c>
      <c r="M82" s="32">
        <f t="shared" si="0"/>
        <v>672.1400000000001</v>
      </c>
      <c r="N82" s="32">
        <f t="shared" si="1"/>
        <v>687</v>
      </c>
      <c r="O82" s="832" t="s">
        <v>31</v>
      </c>
      <c r="P82" s="119" t="s">
        <v>75</v>
      </c>
      <c r="Q82" s="160" t="s">
        <v>76</v>
      </c>
      <c r="R82" s="161" t="s">
        <v>65</v>
      </c>
      <c r="S82" s="165"/>
      <c r="T82" s="165"/>
      <c r="U82" s="165"/>
      <c r="V82" s="165"/>
      <c r="W82" s="239" t="s">
        <v>66</v>
      </c>
      <c r="X82" s="583">
        <v>19</v>
      </c>
      <c r="Y82" s="368">
        <v>82</v>
      </c>
      <c r="Z82" s="151" t="s">
        <v>116</v>
      </c>
    </row>
    <row r="83" spans="1:26" ht="12.75">
      <c r="A83" s="46" t="s">
        <v>142</v>
      </c>
      <c r="B83" s="294">
        <v>11580</v>
      </c>
      <c r="C83" s="63">
        <v>0.74</v>
      </c>
      <c r="D83" s="64">
        <v>0.82</v>
      </c>
      <c r="E83" s="113">
        <v>21</v>
      </c>
      <c r="F83" s="474">
        <v>350</v>
      </c>
      <c r="G83" s="643">
        <v>18</v>
      </c>
      <c r="H83" s="387">
        <v>400</v>
      </c>
      <c r="I83" s="696">
        <v>486</v>
      </c>
      <c r="J83" s="697">
        <v>0.83</v>
      </c>
      <c r="K83" s="71">
        <v>33</v>
      </c>
      <c r="L83" s="629">
        <v>0.57999999999999996</v>
      </c>
      <c r="M83" s="32">
        <f t="shared" si="0"/>
        <v>678.22</v>
      </c>
      <c r="N83" s="32">
        <f t="shared" si="1"/>
        <v>689.8</v>
      </c>
      <c r="O83" s="832" t="s">
        <v>31</v>
      </c>
      <c r="P83" s="119" t="s">
        <v>44</v>
      </c>
      <c r="Q83" s="160" t="s">
        <v>62</v>
      </c>
      <c r="R83" s="161" t="s">
        <v>33</v>
      </c>
      <c r="S83" s="162" t="s">
        <v>33</v>
      </c>
      <c r="T83" s="163" t="s">
        <v>47</v>
      </c>
      <c r="U83" s="165"/>
      <c r="V83" s="165"/>
      <c r="W83" s="239" t="s">
        <v>49</v>
      </c>
      <c r="X83" s="174">
        <v>38</v>
      </c>
      <c r="Y83" s="174">
        <v>40</v>
      </c>
      <c r="Z83" s="151" t="s">
        <v>143</v>
      </c>
    </row>
    <row r="84" spans="1:26" ht="12.75">
      <c r="A84" s="46" t="s">
        <v>123</v>
      </c>
      <c r="B84" s="304">
        <v>18650</v>
      </c>
      <c r="C84" s="73">
        <v>0.73</v>
      </c>
      <c r="D84" s="64">
        <v>0.82</v>
      </c>
      <c r="E84" s="532">
        <v>25</v>
      </c>
      <c r="F84" s="713">
        <v>290</v>
      </c>
      <c r="G84" s="684">
        <v>15</v>
      </c>
      <c r="H84" s="77">
        <v>300</v>
      </c>
      <c r="I84" s="78">
        <v>381</v>
      </c>
      <c r="J84" s="83">
        <v>0.86</v>
      </c>
      <c r="K84" s="87">
        <v>32</v>
      </c>
      <c r="L84" s="436">
        <v>1.37</v>
      </c>
      <c r="M84" s="32">
        <f t="shared" si="0"/>
        <v>671.75</v>
      </c>
      <c r="N84" s="32">
        <f t="shared" si="1"/>
        <v>690.40000000000009</v>
      </c>
      <c r="O84" s="832" t="s">
        <v>31</v>
      </c>
      <c r="P84" s="119" t="s">
        <v>75</v>
      </c>
      <c r="Q84" s="160" t="s">
        <v>76</v>
      </c>
      <c r="R84" s="161" t="s">
        <v>65</v>
      </c>
      <c r="S84" s="165"/>
      <c r="T84" s="165"/>
      <c r="U84" s="165"/>
      <c r="V84" s="165"/>
      <c r="W84" s="239" t="s">
        <v>66</v>
      </c>
      <c r="X84" s="583">
        <v>19</v>
      </c>
      <c r="Y84" s="368">
        <v>82</v>
      </c>
      <c r="Z84" s="151" t="s">
        <v>124</v>
      </c>
    </row>
    <row r="85" spans="1:26" ht="12.75">
      <c r="A85" s="46" t="s">
        <v>192</v>
      </c>
      <c r="B85" s="374">
        <v>12980</v>
      </c>
      <c r="C85" s="587">
        <v>0.66</v>
      </c>
      <c r="D85" s="243">
        <v>0.81</v>
      </c>
      <c r="E85" s="532">
        <v>25</v>
      </c>
      <c r="F85" s="245">
        <v>300</v>
      </c>
      <c r="G85" s="662">
        <v>12</v>
      </c>
      <c r="H85" s="77">
        <v>300</v>
      </c>
      <c r="I85" s="265">
        <v>447</v>
      </c>
      <c r="J85" s="83">
        <v>0.86</v>
      </c>
      <c r="K85" s="593">
        <v>38</v>
      </c>
      <c r="L85" s="128">
        <v>0.86</v>
      </c>
      <c r="M85" s="32">
        <f t="shared" si="0"/>
        <v>679.11999999999989</v>
      </c>
      <c r="N85" s="32">
        <f t="shared" si="1"/>
        <v>692.09999999999991</v>
      </c>
      <c r="O85" s="832" t="s">
        <v>31</v>
      </c>
      <c r="P85" s="119" t="s">
        <v>75</v>
      </c>
      <c r="Q85" s="160" t="s">
        <v>76</v>
      </c>
      <c r="R85" s="161" t="s">
        <v>65</v>
      </c>
      <c r="S85" s="165"/>
      <c r="T85" s="165"/>
      <c r="U85" s="165"/>
      <c r="V85" s="165"/>
      <c r="W85" s="239" t="s">
        <v>66</v>
      </c>
      <c r="X85" s="583">
        <v>19</v>
      </c>
      <c r="Y85" s="368">
        <v>82</v>
      </c>
      <c r="Z85" s="151" t="s">
        <v>193</v>
      </c>
    </row>
    <row r="86" spans="1:26" ht="12.75">
      <c r="A86" s="46" t="s">
        <v>117</v>
      </c>
      <c r="B86" s="695">
        <v>17550</v>
      </c>
      <c r="C86" s="63">
        <v>0.74</v>
      </c>
      <c r="D86" s="64">
        <v>0.82</v>
      </c>
      <c r="E86" s="532">
        <v>25</v>
      </c>
      <c r="F86" s="428">
        <v>268</v>
      </c>
      <c r="G86" s="684">
        <v>15</v>
      </c>
      <c r="H86" s="77">
        <v>300</v>
      </c>
      <c r="I86" s="82">
        <v>420</v>
      </c>
      <c r="J86" s="83">
        <v>0.86</v>
      </c>
      <c r="K86" s="79">
        <v>31</v>
      </c>
      <c r="L86" s="267">
        <v>1.02</v>
      </c>
      <c r="M86" s="32">
        <f t="shared" si="0"/>
        <v>677.05</v>
      </c>
      <c r="N86" s="32">
        <f t="shared" si="1"/>
        <v>694.6</v>
      </c>
      <c r="O86" s="832" t="s">
        <v>31</v>
      </c>
      <c r="P86" s="119" t="s">
        <v>75</v>
      </c>
      <c r="Q86" s="160" t="s">
        <v>76</v>
      </c>
      <c r="R86" s="161" t="s">
        <v>65</v>
      </c>
      <c r="S86" s="165"/>
      <c r="T86" s="165"/>
      <c r="U86" s="165"/>
      <c r="V86" s="165"/>
      <c r="W86" s="239" t="s">
        <v>66</v>
      </c>
      <c r="X86" s="583">
        <v>19</v>
      </c>
      <c r="Y86" s="368">
        <v>82</v>
      </c>
      <c r="Z86" s="151" t="s">
        <v>118</v>
      </c>
    </row>
    <row r="87" spans="1:26" ht="12.75">
      <c r="A87" s="46" t="s">
        <v>148</v>
      </c>
      <c r="B87" s="584">
        <v>48960</v>
      </c>
      <c r="C87" s="139">
        <v>0.8</v>
      </c>
      <c r="D87" s="64">
        <v>0.82</v>
      </c>
      <c r="E87" s="140">
        <v>30</v>
      </c>
      <c r="F87" s="66">
        <v>400</v>
      </c>
      <c r="G87" s="582">
        <v>7</v>
      </c>
      <c r="H87" s="387">
        <v>400</v>
      </c>
      <c r="I87" s="117">
        <v>473</v>
      </c>
      <c r="J87" s="70">
        <v>0.84</v>
      </c>
      <c r="K87" s="71">
        <v>33</v>
      </c>
      <c r="L87" s="549">
        <v>1.1399999999999999</v>
      </c>
      <c r="M87" s="32">
        <f t="shared" si="0"/>
        <v>645.94000000000005</v>
      </c>
      <c r="N87" s="32">
        <f t="shared" si="1"/>
        <v>694.90000000000009</v>
      </c>
      <c r="O87" s="832" t="s">
        <v>31</v>
      </c>
      <c r="P87" s="119" t="s">
        <v>75</v>
      </c>
      <c r="Q87" s="160" t="s">
        <v>76</v>
      </c>
      <c r="R87" s="161" t="s">
        <v>65</v>
      </c>
      <c r="S87" s="165"/>
      <c r="T87" s="165"/>
      <c r="U87" s="165"/>
      <c r="V87" s="165"/>
      <c r="W87" s="239" t="s">
        <v>66</v>
      </c>
      <c r="X87" s="583">
        <v>19</v>
      </c>
      <c r="Y87" s="368">
        <v>82</v>
      </c>
      <c r="Z87" s="151" t="s">
        <v>149</v>
      </c>
    </row>
    <row r="88" spans="1:26" ht="12.75">
      <c r="A88" s="46" t="s">
        <v>771</v>
      </c>
      <c r="B88" s="287">
        <v>99580</v>
      </c>
      <c r="C88" s="288">
        <v>0.95</v>
      </c>
      <c r="D88" s="64">
        <v>0.65</v>
      </c>
      <c r="E88" s="289">
        <v>72</v>
      </c>
      <c r="F88" s="231">
        <v>30</v>
      </c>
      <c r="G88" s="76">
        <v>10</v>
      </c>
      <c r="H88" s="77">
        <v>600</v>
      </c>
      <c r="I88" s="154">
        <v>420</v>
      </c>
      <c r="J88" s="290">
        <v>0.62</v>
      </c>
      <c r="K88" s="156">
        <v>26</v>
      </c>
      <c r="L88" s="291">
        <v>5.7</v>
      </c>
      <c r="M88" s="32">
        <f t="shared" si="0"/>
        <v>606.42000000000007</v>
      </c>
      <c r="N88" s="32">
        <f t="shared" si="1"/>
        <v>706</v>
      </c>
      <c r="O88" s="832" t="s">
        <v>760</v>
      </c>
      <c r="P88" s="657" t="s">
        <v>772</v>
      </c>
      <c r="Q88" s="160" t="s">
        <v>33</v>
      </c>
      <c r="R88" s="161" t="s">
        <v>33</v>
      </c>
      <c r="S88" s="162" t="s">
        <v>33</v>
      </c>
      <c r="T88" s="163" t="s">
        <v>33</v>
      </c>
      <c r="U88" s="164" t="s">
        <v>33</v>
      </c>
      <c r="V88" s="238" t="s">
        <v>103</v>
      </c>
      <c r="W88" s="239" t="s">
        <v>773</v>
      </c>
      <c r="X88" s="292">
        <v>75</v>
      </c>
      <c r="Y88" s="293">
        <v>56</v>
      </c>
      <c r="Z88" s="151" t="s">
        <v>774</v>
      </c>
    </row>
    <row r="89" spans="1:26" ht="12.75">
      <c r="A89" s="46" t="s">
        <v>41</v>
      </c>
      <c r="B89" s="628">
        <v>9380</v>
      </c>
      <c r="C89" s="823">
        <v>0.56000000000000005</v>
      </c>
      <c r="D89" s="64">
        <v>0.82</v>
      </c>
      <c r="E89" s="97">
        <v>17</v>
      </c>
      <c r="F89" s="818">
        <v>650</v>
      </c>
      <c r="G89" s="567">
        <v>20</v>
      </c>
      <c r="H89" s="77">
        <v>300</v>
      </c>
      <c r="I89" s="78">
        <v>381</v>
      </c>
      <c r="J89" s="132">
        <v>0.91</v>
      </c>
      <c r="K89" s="591">
        <v>42</v>
      </c>
      <c r="L89" s="267">
        <v>1.02</v>
      </c>
      <c r="M89" s="32">
        <f t="shared" si="0"/>
        <v>699.52</v>
      </c>
      <c r="N89" s="32">
        <f t="shared" si="1"/>
        <v>708.90000000000009</v>
      </c>
      <c r="O89" s="833" t="s">
        <v>42</v>
      </c>
      <c r="P89" s="380" t="s">
        <v>1053</v>
      </c>
      <c r="Q89" s="160" t="s">
        <v>62</v>
      </c>
      <c r="R89" s="161" t="s">
        <v>33</v>
      </c>
      <c r="S89" s="162" t="s">
        <v>33</v>
      </c>
      <c r="T89" s="163" t="s">
        <v>47</v>
      </c>
      <c r="U89" s="165"/>
      <c r="V89" s="165"/>
      <c r="W89" s="303" t="s">
        <v>49</v>
      </c>
      <c r="X89" s="174">
        <v>38</v>
      </c>
      <c r="Y89" s="174">
        <v>40</v>
      </c>
      <c r="Z89" s="151" t="s">
        <v>50</v>
      </c>
    </row>
    <row r="90" spans="1:26" ht="12.75">
      <c r="A90" s="46" t="s">
        <v>823</v>
      </c>
      <c r="B90" s="449">
        <v>19580</v>
      </c>
      <c r="C90" s="446">
        <v>0.86</v>
      </c>
      <c r="D90" s="64">
        <v>0.65</v>
      </c>
      <c r="E90" s="411">
        <v>40</v>
      </c>
      <c r="F90" s="438">
        <v>200</v>
      </c>
      <c r="G90" s="76">
        <v>10</v>
      </c>
      <c r="H90" s="413">
        <v>900</v>
      </c>
      <c r="I90" s="414">
        <v>618</v>
      </c>
      <c r="J90" s="452">
        <v>0.88</v>
      </c>
      <c r="K90" s="71">
        <v>28</v>
      </c>
      <c r="L90" s="279">
        <v>3.75</v>
      </c>
      <c r="M90" s="32">
        <f t="shared" si="0"/>
        <v>689.72</v>
      </c>
      <c r="N90" s="32">
        <f t="shared" si="1"/>
        <v>709.3</v>
      </c>
      <c r="O90" s="832" t="s">
        <v>760</v>
      </c>
      <c r="P90" s="657" t="s">
        <v>470</v>
      </c>
      <c r="Q90" s="160" t="s">
        <v>33</v>
      </c>
      <c r="R90" s="161" t="s">
        <v>33</v>
      </c>
      <c r="S90" s="162" t="s">
        <v>46</v>
      </c>
      <c r="T90" s="163" t="s">
        <v>33</v>
      </c>
      <c r="U90" s="164" t="s">
        <v>33</v>
      </c>
      <c r="V90" s="238" t="s">
        <v>260</v>
      </c>
      <c r="W90" s="239" t="s">
        <v>473</v>
      </c>
      <c r="X90" s="614">
        <v>55</v>
      </c>
      <c r="Y90" s="50">
        <v>40</v>
      </c>
      <c r="Z90" s="151" t="s">
        <v>824</v>
      </c>
    </row>
    <row r="91" spans="1:26" ht="12.75">
      <c r="A91" s="46" t="s">
        <v>97</v>
      </c>
      <c r="B91" s="294">
        <v>11650</v>
      </c>
      <c r="C91" s="736">
        <v>0.7</v>
      </c>
      <c r="D91" s="397">
        <v>0.84</v>
      </c>
      <c r="E91" s="113">
        <v>21</v>
      </c>
      <c r="F91" s="130">
        <v>1000</v>
      </c>
      <c r="G91" s="555">
        <v>16</v>
      </c>
      <c r="H91" s="387">
        <v>400</v>
      </c>
      <c r="I91" s="715">
        <v>493</v>
      </c>
      <c r="J91" s="83">
        <v>0.86</v>
      </c>
      <c r="K91" s="71">
        <v>33</v>
      </c>
      <c r="L91" s="133">
        <v>1.1200000000000001</v>
      </c>
      <c r="M91" s="32">
        <f t="shared" si="0"/>
        <v>699.45</v>
      </c>
      <c r="N91" s="32">
        <f t="shared" si="1"/>
        <v>711.1</v>
      </c>
      <c r="O91" s="833" t="s">
        <v>42</v>
      </c>
      <c r="P91" s="380" t="s">
        <v>1054</v>
      </c>
      <c r="Q91" s="160" t="s">
        <v>52</v>
      </c>
      <c r="R91" s="161" t="s">
        <v>33</v>
      </c>
      <c r="S91" s="162" t="s">
        <v>46</v>
      </c>
      <c r="T91" s="163"/>
      <c r="U91" s="165"/>
      <c r="V91" s="165"/>
      <c r="W91" s="303" t="s">
        <v>48</v>
      </c>
      <c r="X91" s="174">
        <v>30</v>
      </c>
      <c r="Y91" s="174">
        <v>33</v>
      </c>
      <c r="Z91" s="151" t="s">
        <v>98</v>
      </c>
    </row>
    <row r="92" spans="1:26" ht="12.75">
      <c r="A92" s="46" t="s">
        <v>87</v>
      </c>
      <c r="B92" s="125">
        <v>16660</v>
      </c>
      <c r="C92" s="824">
        <v>0.54</v>
      </c>
      <c r="D92" s="756">
        <v>0.79</v>
      </c>
      <c r="E92" s="50">
        <v>96</v>
      </c>
      <c r="F92" s="231">
        <v>175</v>
      </c>
      <c r="G92" s="254">
        <v>6</v>
      </c>
      <c r="H92" s="404">
        <v>500</v>
      </c>
      <c r="I92" s="54">
        <v>462</v>
      </c>
      <c r="J92" s="342">
        <v>0.56999999999999995</v>
      </c>
      <c r="K92" s="56">
        <v>29</v>
      </c>
      <c r="L92" s="286">
        <v>1.1100000000000001</v>
      </c>
      <c r="M92" s="32">
        <f t="shared" si="0"/>
        <v>695.94</v>
      </c>
      <c r="N92" s="32">
        <f t="shared" si="1"/>
        <v>712.59999999999991</v>
      </c>
      <c r="O92" s="832" t="s">
        <v>31</v>
      </c>
      <c r="P92" s="119" t="s">
        <v>88</v>
      </c>
      <c r="Q92" s="160" t="s">
        <v>52</v>
      </c>
      <c r="R92" s="165"/>
      <c r="S92" s="165"/>
      <c r="T92" s="165"/>
      <c r="U92" s="165"/>
      <c r="V92" s="165"/>
      <c r="W92" s="239" t="s">
        <v>89</v>
      </c>
      <c r="X92" s="50">
        <v>15</v>
      </c>
      <c r="Y92" s="166">
        <v>103</v>
      </c>
      <c r="Z92" s="151" t="s">
        <v>90</v>
      </c>
    </row>
    <row r="93" spans="1:26" ht="12.75">
      <c r="A93" s="46" t="s">
        <v>827</v>
      </c>
      <c r="B93" s="409">
        <v>22960</v>
      </c>
      <c r="C93" s="410">
        <v>0.88</v>
      </c>
      <c r="D93" s="64">
        <v>0.65</v>
      </c>
      <c r="E93" s="411">
        <v>40</v>
      </c>
      <c r="F93" s="412">
        <v>245</v>
      </c>
      <c r="G93" s="76">
        <v>10</v>
      </c>
      <c r="H93" s="413">
        <v>900</v>
      </c>
      <c r="I93" s="414">
        <v>618</v>
      </c>
      <c r="J93" s="132">
        <v>0.89</v>
      </c>
      <c r="K93" s="71">
        <v>28</v>
      </c>
      <c r="L93" s="256">
        <v>3.95</v>
      </c>
      <c r="M93" s="32">
        <f t="shared" si="0"/>
        <v>691.83999999999992</v>
      </c>
      <c r="N93" s="32">
        <f t="shared" si="1"/>
        <v>714.8</v>
      </c>
      <c r="O93" s="832" t="s">
        <v>760</v>
      </c>
      <c r="P93" s="657" t="s">
        <v>470</v>
      </c>
      <c r="Q93" s="160" t="s">
        <v>33</v>
      </c>
      <c r="R93" s="161" t="s">
        <v>33</v>
      </c>
      <c r="S93" s="162" t="s">
        <v>46</v>
      </c>
      <c r="T93" s="163" t="s">
        <v>33</v>
      </c>
      <c r="U93" s="164" t="s">
        <v>33</v>
      </c>
      <c r="V93" s="238" t="s">
        <v>260</v>
      </c>
      <c r="W93" s="239" t="s">
        <v>473</v>
      </c>
      <c r="X93" s="614">
        <v>55</v>
      </c>
      <c r="Y93" s="50">
        <v>40</v>
      </c>
      <c r="Z93" s="151" t="s">
        <v>828</v>
      </c>
    </row>
    <row r="94" spans="1:26" ht="12.75">
      <c r="A94" s="46" t="s">
        <v>154</v>
      </c>
      <c r="B94" s="553">
        <v>26960</v>
      </c>
      <c r="C94" s="554">
        <v>0.81</v>
      </c>
      <c r="D94" s="64">
        <v>0.82</v>
      </c>
      <c r="E94" s="113">
        <v>21</v>
      </c>
      <c r="F94" s="66">
        <v>400</v>
      </c>
      <c r="G94" s="555">
        <v>16</v>
      </c>
      <c r="H94" s="387">
        <v>400</v>
      </c>
      <c r="I94" s="117">
        <v>473</v>
      </c>
      <c r="J94" s="70">
        <v>0.84</v>
      </c>
      <c r="K94" s="556">
        <v>47</v>
      </c>
      <c r="L94" s="557">
        <v>0.94</v>
      </c>
      <c r="M94" s="32">
        <f t="shared" si="0"/>
        <v>688.94</v>
      </c>
      <c r="N94" s="32">
        <f t="shared" si="1"/>
        <v>715.90000000000009</v>
      </c>
      <c r="O94" s="832" t="s">
        <v>31</v>
      </c>
      <c r="P94" s="119" t="s">
        <v>44</v>
      </c>
      <c r="Q94" s="160" t="s">
        <v>62</v>
      </c>
      <c r="R94" s="161" t="s">
        <v>33</v>
      </c>
      <c r="S94" s="162" t="s">
        <v>33</v>
      </c>
      <c r="T94" s="163" t="s">
        <v>47</v>
      </c>
      <c r="U94" s="165"/>
      <c r="V94" s="165"/>
      <c r="W94" s="239" t="s">
        <v>49</v>
      </c>
      <c r="X94" s="174">
        <v>38</v>
      </c>
      <c r="Y94" s="174">
        <v>40</v>
      </c>
      <c r="Z94" s="151" t="s">
        <v>155</v>
      </c>
    </row>
    <row r="95" spans="1:26" ht="12.75">
      <c r="A95" s="46" t="s">
        <v>152</v>
      </c>
      <c r="B95" s="553">
        <v>26960</v>
      </c>
      <c r="C95" s="139">
        <v>0.8</v>
      </c>
      <c r="D95" s="64">
        <v>0.82</v>
      </c>
      <c r="E95" s="113">
        <v>21</v>
      </c>
      <c r="F95" s="66">
        <v>400</v>
      </c>
      <c r="G95" s="555">
        <v>16</v>
      </c>
      <c r="H95" s="387">
        <v>400</v>
      </c>
      <c r="I95" s="117">
        <v>473</v>
      </c>
      <c r="J95" s="70">
        <v>0.84</v>
      </c>
      <c r="K95" s="556">
        <v>47</v>
      </c>
      <c r="L95" s="118">
        <v>0.8</v>
      </c>
      <c r="M95" s="32">
        <f t="shared" si="0"/>
        <v>689.33999999999992</v>
      </c>
      <c r="N95" s="32">
        <f t="shared" si="1"/>
        <v>716.3</v>
      </c>
      <c r="O95" s="832" t="s">
        <v>31</v>
      </c>
      <c r="P95" s="119" t="s">
        <v>44</v>
      </c>
      <c r="Q95" s="160" t="s">
        <v>62</v>
      </c>
      <c r="R95" s="161" t="s">
        <v>33</v>
      </c>
      <c r="S95" s="162" t="s">
        <v>33</v>
      </c>
      <c r="T95" s="163" t="s">
        <v>47</v>
      </c>
      <c r="U95" s="165"/>
      <c r="V95" s="165"/>
      <c r="W95" s="239" t="s">
        <v>49</v>
      </c>
      <c r="X95" s="174">
        <v>38</v>
      </c>
      <c r="Y95" s="174">
        <v>40</v>
      </c>
      <c r="Z95" s="151" t="s">
        <v>153</v>
      </c>
    </row>
    <row r="96" spans="1:26" ht="12.75">
      <c r="A96" s="46" t="s">
        <v>150</v>
      </c>
      <c r="B96" s="227">
        <v>78960</v>
      </c>
      <c r="C96" s="139">
        <v>0.8</v>
      </c>
      <c r="D96" s="64">
        <v>0.82</v>
      </c>
      <c r="E96" s="140">
        <v>31</v>
      </c>
      <c r="F96" s="66">
        <v>400</v>
      </c>
      <c r="G96" s="582">
        <v>7</v>
      </c>
      <c r="H96" s="387">
        <v>400</v>
      </c>
      <c r="I96" s="117">
        <v>473</v>
      </c>
      <c r="J96" s="70">
        <v>0.84</v>
      </c>
      <c r="K96" s="101">
        <v>45</v>
      </c>
      <c r="L96" s="343">
        <v>1.42</v>
      </c>
      <c r="M96" s="32">
        <f t="shared" si="0"/>
        <v>638.14</v>
      </c>
      <c r="N96" s="32">
        <f t="shared" si="1"/>
        <v>717.1</v>
      </c>
      <c r="O96" s="832" t="s">
        <v>31</v>
      </c>
      <c r="P96" s="119" t="s">
        <v>75</v>
      </c>
      <c r="Q96" s="160" t="s">
        <v>76</v>
      </c>
      <c r="R96" s="161" t="s">
        <v>65</v>
      </c>
      <c r="S96" s="165"/>
      <c r="T96" s="165"/>
      <c r="U96" s="165"/>
      <c r="V96" s="165"/>
      <c r="W96" s="239" t="s">
        <v>66</v>
      </c>
      <c r="X96" s="583">
        <v>19</v>
      </c>
      <c r="Y96" s="368">
        <v>82</v>
      </c>
      <c r="Z96" s="151" t="s">
        <v>151</v>
      </c>
    </row>
    <row r="97" spans="1:26" ht="12.75">
      <c r="A97" s="46" t="s">
        <v>825</v>
      </c>
      <c r="B97" s="449">
        <v>19580</v>
      </c>
      <c r="C97" s="446">
        <v>0.86</v>
      </c>
      <c r="D97" s="64">
        <v>0.65</v>
      </c>
      <c r="E97" s="411">
        <v>40</v>
      </c>
      <c r="F97" s="450">
        <v>350</v>
      </c>
      <c r="G97" s="76">
        <v>10</v>
      </c>
      <c r="H97" s="413">
        <v>900</v>
      </c>
      <c r="I97" s="451">
        <v>588</v>
      </c>
      <c r="J97" s="452">
        <v>0.88</v>
      </c>
      <c r="K97" s="156">
        <v>26</v>
      </c>
      <c r="L97" s="279">
        <v>3.75</v>
      </c>
      <c r="M97" s="32">
        <f t="shared" si="0"/>
        <v>697.72</v>
      </c>
      <c r="N97" s="32">
        <f t="shared" si="1"/>
        <v>717.3</v>
      </c>
      <c r="O97" s="832" t="s">
        <v>760</v>
      </c>
      <c r="P97" s="657" t="s">
        <v>470</v>
      </c>
      <c r="Q97" s="160" t="s">
        <v>33</v>
      </c>
      <c r="R97" s="161" t="s">
        <v>33</v>
      </c>
      <c r="S97" s="162" t="s">
        <v>46</v>
      </c>
      <c r="T97" s="163" t="s">
        <v>33</v>
      </c>
      <c r="U97" s="164" t="s">
        <v>33</v>
      </c>
      <c r="V97" s="238" t="s">
        <v>260</v>
      </c>
      <c r="W97" s="239" t="s">
        <v>473</v>
      </c>
      <c r="X97" s="614">
        <v>55</v>
      </c>
      <c r="Y97" s="50">
        <v>40</v>
      </c>
      <c r="Z97" s="151" t="s">
        <v>826</v>
      </c>
    </row>
    <row r="98" spans="1:26" ht="12.75">
      <c r="A98" s="46" t="s">
        <v>1042</v>
      </c>
      <c r="B98" s="488">
        <v>16960</v>
      </c>
      <c r="C98" s="112">
        <v>0.77</v>
      </c>
      <c r="D98" s="64">
        <v>0.82</v>
      </c>
      <c r="E98" s="113">
        <v>21</v>
      </c>
      <c r="F98" s="412">
        <v>500</v>
      </c>
      <c r="G98" s="665">
        <v>17</v>
      </c>
      <c r="H98" s="387">
        <v>400</v>
      </c>
      <c r="I98" s="117">
        <v>473</v>
      </c>
      <c r="J98" s="70">
        <v>0.84</v>
      </c>
      <c r="K98" s="591">
        <v>42</v>
      </c>
      <c r="L98" s="666">
        <v>0.7</v>
      </c>
      <c r="M98" s="32">
        <f t="shared" si="0"/>
        <v>702.33999999999992</v>
      </c>
      <c r="N98" s="32">
        <f t="shared" si="1"/>
        <v>719.3</v>
      </c>
      <c r="O98" s="832" t="s">
        <v>31</v>
      </c>
      <c r="P98" s="119" t="s">
        <v>44</v>
      </c>
      <c r="Q98" s="160" t="s">
        <v>62</v>
      </c>
      <c r="R98" s="161" t="s">
        <v>33</v>
      </c>
      <c r="S98" s="162" t="s">
        <v>33</v>
      </c>
      <c r="T98" s="163" t="s">
        <v>47</v>
      </c>
      <c r="U98" s="165"/>
      <c r="V98" s="165"/>
      <c r="W98" s="239" t="s">
        <v>49</v>
      </c>
      <c r="X98" s="174">
        <v>38</v>
      </c>
      <c r="Y98" s="174">
        <v>40</v>
      </c>
      <c r="Z98" s="151" t="s">
        <v>135</v>
      </c>
    </row>
    <row r="99" spans="1:26" ht="12.75">
      <c r="A99" s="46" t="s">
        <v>99</v>
      </c>
      <c r="B99" s="302">
        <v>19680</v>
      </c>
      <c r="C99" s="104">
        <v>0.59</v>
      </c>
      <c r="D99" s="229">
        <v>0.66</v>
      </c>
      <c r="E99" s="50">
        <v>96</v>
      </c>
      <c r="F99" s="51">
        <v>135</v>
      </c>
      <c r="G99" s="633">
        <v>9</v>
      </c>
      <c r="H99" s="404">
        <v>500</v>
      </c>
      <c r="I99" s="54">
        <v>462</v>
      </c>
      <c r="J99" s="389">
        <v>0.78</v>
      </c>
      <c r="K99" s="156">
        <v>27</v>
      </c>
      <c r="L99" s="813">
        <v>1.9</v>
      </c>
      <c r="M99" s="32">
        <f t="shared" si="0"/>
        <v>705.02</v>
      </c>
      <c r="N99" s="32">
        <f t="shared" si="1"/>
        <v>724.7</v>
      </c>
      <c r="O99" s="832" t="s">
        <v>31</v>
      </c>
      <c r="P99" s="119" t="s">
        <v>88</v>
      </c>
      <c r="Q99" s="160" t="s">
        <v>52</v>
      </c>
      <c r="R99" s="165"/>
      <c r="S99" s="165"/>
      <c r="T99" s="165"/>
      <c r="U99" s="165"/>
      <c r="V99" s="165"/>
      <c r="W99" s="239" t="s">
        <v>89</v>
      </c>
      <c r="X99" s="50">
        <v>15</v>
      </c>
      <c r="Y99" s="166">
        <v>103</v>
      </c>
      <c r="Z99" s="151" t="s">
        <v>100</v>
      </c>
    </row>
    <row r="100" spans="1:26" ht="12.75">
      <c r="A100" s="46" t="s">
        <v>1047</v>
      </c>
      <c r="B100" s="302">
        <v>19680</v>
      </c>
      <c r="C100" s="104">
        <v>0.59</v>
      </c>
      <c r="D100" s="229">
        <v>0.66</v>
      </c>
      <c r="E100" s="50">
        <v>96</v>
      </c>
      <c r="F100" s="51">
        <v>135</v>
      </c>
      <c r="G100" s="633">
        <v>9</v>
      </c>
      <c r="H100" s="404">
        <v>500</v>
      </c>
      <c r="I100" s="54">
        <v>462</v>
      </c>
      <c r="J100" s="389">
        <v>0.78</v>
      </c>
      <c r="K100" s="156">
        <v>27</v>
      </c>
      <c r="L100" s="813">
        <v>1.9</v>
      </c>
      <c r="M100" s="32">
        <f t="shared" si="0"/>
        <v>705.02</v>
      </c>
      <c r="N100" s="32">
        <f t="shared" si="1"/>
        <v>724.7</v>
      </c>
      <c r="O100" s="832" t="s">
        <v>31</v>
      </c>
      <c r="P100" s="119" t="s">
        <v>88</v>
      </c>
      <c r="Q100" s="160" t="s">
        <v>52</v>
      </c>
      <c r="R100" s="165"/>
      <c r="S100" s="165"/>
      <c r="T100" s="165"/>
      <c r="U100" s="165"/>
      <c r="V100" s="165"/>
      <c r="W100" s="239" t="s">
        <v>89</v>
      </c>
      <c r="X100" s="50">
        <v>15</v>
      </c>
      <c r="Y100" s="166">
        <v>103</v>
      </c>
      <c r="Z100" s="151" t="s">
        <v>107</v>
      </c>
    </row>
    <row r="101" spans="1:26" ht="12.75">
      <c r="A101" s="46" t="s">
        <v>1048</v>
      </c>
      <c r="B101" s="302">
        <v>19680</v>
      </c>
      <c r="C101" s="104">
        <v>0.59</v>
      </c>
      <c r="D101" s="229">
        <v>0.66</v>
      </c>
      <c r="E101" s="50">
        <v>96</v>
      </c>
      <c r="F101" s="51">
        <v>135</v>
      </c>
      <c r="G101" s="633">
        <v>9</v>
      </c>
      <c r="H101" s="404">
        <v>500</v>
      </c>
      <c r="I101" s="54">
        <v>462</v>
      </c>
      <c r="J101" s="389">
        <v>0.78</v>
      </c>
      <c r="K101" s="156">
        <v>27</v>
      </c>
      <c r="L101" s="813">
        <v>1.9</v>
      </c>
      <c r="M101" s="32">
        <f t="shared" si="0"/>
        <v>705.02</v>
      </c>
      <c r="N101" s="32">
        <f t="shared" si="1"/>
        <v>724.7</v>
      </c>
      <c r="O101" s="832" t="s">
        <v>31</v>
      </c>
      <c r="P101" s="119" t="s">
        <v>88</v>
      </c>
      <c r="Q101" s="160" t="s">
        <v>52</v>
      </c>
      <c r="R101" s="165"/>
      <c r="S101" s="165"/>
      <c r="T101" s="165"/>
      <c r="U101" s="165"/>
      <c r="V101" s="165"/>
      <c r="W101" s="239" t="s">
        <v>89</v>
      </c>
      <c r="X101" s="50">
        <v>15</v>
      </c>
      <c r="Y101" s="166">
        <v>103</v>
      </c>
      <c r="Z101" s="151" t="s">
        <v>108</v>
      </c>
    </row>
    <row r="102" spans="1:26" ht="12.75">
      <c r="A102" s="46" t="s">
        <v>854</v>
      </c>
      <c r="B102" s="334">
        <v>26350</v>
      </c>
      <c r="C102" s="320">
        <v>0.93</v>
      </c>
      <c r="D102" s="64">
        <v>0.65</v>
      </c>
      <c r="E102" s="335">
        <v>60</v>
      </c>
      <c r="F102" s="141">
        <v>135</v>
      </c>
      <c r="G102" s="76">
        <v>10</v>
      </c>
      <c r="H102" s="232">
        <v>1000</v>
      </c>
      <c r="I102" s="336">
        <v>872</v>
      </c>
      <c r="J102" s="319">
        <v>0.52</v>
      </c>
      <c r="K102" s="156">
        <v>26</v>
      </c>
      <c r="L102" s="337">
        <v>3.8</v>
      </c>
      <c r="M102" s="32">
        <f t="shared" si="0"/>
        <v>698.34999999999991</v>
      </c>
      <c r="N102" s="32">
        <f t="shared" si="1"/>
        <v>724.7</v>
      </c>
      <c r="O102" s="832" t="s">
        <v>760</v>
      </c>
      <c r="P102" s="119" t="s">
        <v>1055</v>
      </c>
      <c r="Q102" s="160" t="s">
        <v>33</v>
      </c>
      <c r="R102" s="161" t="s">
        <v>33</v>
      </c>
      <c r="S102" s="162" t="s">
        <v>46</v>
      </c>
      <c r="T102" s="163" t="s">
        <v>33</v>
      </c>
      <c r="U102" s="164" t="s">
        <v>33</v>
      </c>
      <c r="V102" s="238" t="s">
        <v>260</v>
      </c>
      <c r="W102" s="303" t="s">
        <v>473</v>
      </c>
      <c r="X102" s="250">
        <v>55</v>
      </c>
      <c r="Y102" s="283">
        <v>40</v>
      </c>
      <c r="Z102" s="151" t="s">
        <v>855</v>
      </c>
    </row>
    <row r="103" spans="1:26" ht="12.75">
      <c r="A103" s="785" t="s">
        <v>205</v>
      </c>
      <c r="B103" s="621">
        <v>9530</v>
      </c>
      <c r="C103" s="779">
        <v>0.65</v>
      </c>
      <c r="D103" s="243">
        <v>0.81</v>
      </c>
      <c r="E103" s="113">
        <v>21</v>
      </c>
      <c r="F103" s="296">
        <v>320</v>
      </c>
      <c r="G103" s="555">
        <v>16</v>
      </c>
      <c r="H103" s="387">
        <v>400</v>
      </c>
      <c r="I103" s="568">
        <v>476</v>
      </c>
      <c r="J103" s="725">
        <v>0.81</v>
      </c>
      <c r="K103" s="127">
        <v>43</v>
      </c>
      <c r="L103" s="561">
        <v>1.06</v>
      </c>
      <c r="M103" s="32">
        <f t="shared" si="0"/>
        <v>715.47</v>
      </c>
      <c r="N103" s="32">
        <f t="shared" si="1"/>
        <v>725</v>
      </c>
      <c r="O103" s="832" t="s">
        <v>31</v>
      </c>
      <c r="P103" s="380" t="s">
        <v>1056</v>
      </c>
      <c r="Q103" s="160" t="s">
        <v>76</v>
      </c>
      <c r="R103" s="161" t="s">
        <v>65</v>
      </c>
      <c r="S103" s="162"/>
      <c r="T103" s="163"/>
      <c r="U103" s="165"/>
      <c r="V103" s="165"/>
      <c r="W103" s="303" t="s">
        <v>66</v>
      </c>
      <c r="X103" s="174">
        <v>19</v>
      </c>
      <c r="Y103" s="368">
        <v>82</v>
      </c>
      <c r="Z103" s="151" t="s">
        <v>206</v>
      </c>
    </row>
    <row r="104" spans="1:26" ht="12.75">
      <c r="A104" s="46" t="s">
        <v>200</v>
      </c>
      <c r="B104" s="304">
        <v>18650</v>
      </c>
      <c r="C104" s="736">
        <v>0.7</v>
      </c>
      <c r="D104" s="96">
        <v>0.85</v>
      </c>
      <c r="E104" s="113">
        <v>21</v>
      </c>
      <c r="F104" s="66">
        <v>400</v>
      </c>
      <c r="G104" s="665">
        <v>17</v>
      </c>
      <c r="H104" s="77">
        <v>300</v>
      </c>
      <c r="I104" s="265">
        <v>447</v>
      </c>
      <c r="J104" s="83">
        <v>0.86</v>
      </c>
      <c r="K104" s="634">
        <v>36</v>
      </c>
      <c r="L104" s="521">
        <v>0.75</v>
      </c>
      <c r="M104" s="32">
        <f t="shared" si="0"/>
        <v>709.55</v>
      </c>
      <c r="N104" s="32">
        <f t="shared" si="1"/>
        <v>728.2</v>
      </c>
      <c r="O104" s="832" t="s">
        <v>31</v>
      </c>
      <c r="P104" s="380" t="s">
        <v>1056</v>
      </c>
      <c r="Q104" s="160" t="s">
        <v>76</v>
      </c>
      <c r="R104" s="161" t="s">
        <v>65</v>
      </c>
      <c r="S104" s="162"/>
      <c r="T104" s="163"/>
      <c r="U104" s="165"/>
      <c r="V104" s="165"/>
      <c r="W104" s="303" t="s">
        <v>66</v>
      </c>
      <c r="X104" s="174">
        <v>19</v>
      </c>
      <c r="Y104" s="368">
        <v>82</v>
      </c>
      <c r="Z104" s="151" t="s">
        <v>201</v>
      </c>
    </row>
    <row r="105" spans="1:26" ht="12.75">
      <c r="A105" s="46" t="s">
        <v>801</v>
      </c>
      <c r="B105" s="364">
        <v>21560</v>
      </c>
      <c r="C105" s="349">
        <v>0.91</v>
      </c>
      <c r="D105" s="64">
        <v>0.65</v>
      </c>
      <c r="E105" s="65">
        <v>86</v>
      </c>
      <c r="F105" s="365">
        <v>25</v>
      </c>
      <c r="G105" s="254">
        <v>5</v>
      </c>
      <c r="H105" s="317">
        <v>1100</v>
      </c>
      <c r="I105" s="265">
        <v>888</v>
      </c>
      <c r="J105" s="366">
        <v>0.56999999999999995</v>
      </c>
      <c r="K105" s="156">
        <v>26</v>
      </c>
      <c r="L105" s="337">
        <v>3.8</v>
      </c>
      <c r="M105" s="32">
        <f t="shared" si="0"/>
        <v>707.74</v>
      </c>
      <c r="N105" s="32">
        <f t="shared" si="1"/>
        <v>729.3</v>
      </c>
      <c r="O105" s="832" t="s">
        <v>760</v>
      </c>
      <c r="P105" s="119" t="s">
        <v>1055</v>
      </c>
      <c r="Q105" s="160" t="s">
        <v>33</v>
      </c>
      <c r="R105" s="161" t="s">
        <v>33</v>
      </c>
      <c r="S105" s="162" t="s">
        <v>46</v>
      </c>
      <c r="T105" s="163" t="s">
        <v>33</v>
      </c>
      <c r="U105" s="164" t="s">
        <v>33</v>
      </c>
      <c r="V105" s="238" t="s">
        <v>260</v>
      </c>
      <c r="W105" s="303" t="s">
        <v>473</v>
      </c>
      <c r="X105" s="250">
        <v>55</v>
      </c>
      <c r="Y105" s="283">
        <v>40</v>
      </c>
      <c r="Z105" s="151" t="s">
        <v>803</v>
      </c>
    </row>
    <row r="106" spans="1:26" ht="12.75">
      <c r="A106" s="46" t="s">
        <v>784</v>
      </c>
      <c r="B106" s="94">
        <v>22590</v>
      </c>
      <c r="C106" s="349">
        <v>0.91</v>
      </c>
      <c r="D106" s="268">
        <v>0.66</v>
      </c>
      <c r="E106" s="113">
        <v>79</v>
      </c>
      <c r="F106" s="350">
        <v>28</v>
      </c>
      <c r="G106" s="254">
        <v>5</v>
      </c>
      <c r="H106" s="317">
        <v>1100</v>
      </c>
      <c r="I106" s="351">
        <v>798</v>
      </c>
      <c r="J106" s="281">
        <v>0.71</v>
      </c>
      <c r="K106" s="156">
        <v>26</v>
      </c>
      <c r="L106" s="248">
        <v>3.7</v>
      </c>
      <c r="M106" s="32">
        <f t="shared" si="0"/>
        <v>707.01</v>
      </c>
      <c r="N106" s="32">
        <f t="shared" si="1"/>
        <v>729.6</v>
      </c>
      <c r="O106" s="832" t="s">
        <v>760</v>
      </c>
      <c r="P106" s="119" t="s">
        <v>1055</v>
      </c>
      <c r="Q106" s="160" t="s">
        <v>33</v>
      </c>
      <c r="R106" s="161" t="s">
        <v>33</v>
      </c>
      <c r="S106" s="162" t="s">
        <v>46</v>
      </c>
      <c r="T106" s="163" t="s">
        <v>33</v>
      </c>
      <c r="U106" s="164" t="s">
        <v>33</v>
      </c>
      <c r="V106" s="238" t="s">
        <v>260</v>
      </c>
      <c r="W106" s="303" t="s">
        <v>473</v>
      </c>
      <c r="X106" s="250">
        <v>55</v>
      </c>
      <c r="Y106" s="283">
        <v>40</v>
      </c>
      <c r="Z106" s="151" t="s">
        <v>787</v>
      </c>
    </row>
    <row r="107" spans="1:26" ht="12.75">
      <c r="A107" s="46" t="s">
        <v>131</v>
      </c>
      <c r="B107" s="171">
        <v>10960</v>
      </c>
      <c r="C107" s="112">
        <v>0.77</v>
      </c>
      <c r="D107" s="64">
        <v>0.82</v>
      </c>
      <c r="E107" s="113">
        <v>21</v>
      </c>
      <c r="F107" s="296">
        <v>320</v>
      </c>
      <c r="G107" s="665">
        <v>17</v>
      </c>
      <c r="H107" s="387">
        <v>400</v>
      </c>
      <c r="I107" s="117">
        <v>473</v>
      </c>
      <c r="J107" s="70">
        <v>0.84</v>
      </c>
      <c r="K107" s="71">
        <v>33</v>
      </c>
      <c r="L107" s="667">
        <v>0.63</v>
      </c>
      <c r="M107" s="32">
        <f t="shared" si="0"/>
        <v>719.04</v>
      </c>
      <c r="N107" s="32">
        <f t="shared" si="1"/>
        <v>730</v>
      </c>
      <c r="O107" s="832" t="s">
        <v>31</v>
      </c>
      <c r="P107" s="380" t="s">
        <v>1056</v>
      </c>
      <c r="Q107" s="160" t="s">
        <v>76</v>
      </c>
      <c r="R107" s="161" t="s">
        <v>65</v>
      </c>
      <c r="S107" s="162"/>
      <c r="T107" s="163"/>
      <c r="U107" s="165"/>
      <c r="V107" s="165"/>
      <c r="W107" s="303" t="s">
        <v>66</v>
      </c>
      <c r="X107" s="174">
        <v>19</v>
      </c>
      <c r="Y107" s="368">
        <v>82</v>
      </c>
      <c r="Z107" s="151" t="s">
        <v>133</v>
      </c>
    </row>
    <row r="108" spans="1:26" ht="12.75">
      <c r="A108" s="46" t="s">
        <v>851</v>
      </c>
      <c r="B108" s="338">
        <v>24850</v>
      </c>
      <c r="C108" s="320">
        <v>0.93</v>
      </c>
      <c r="D108" s="64">
        <v>0.65</v>
      </c>
      <c r="E108" s="335">
        <v>60</v>
      </c>
      <c r="F108" s="66">
        <v>150</v>
      </c>
      <c r="G108" s="76">
        <v>10</v>
      </c>
      <c r="H108" s="232">
        <v>1000</v>
      </c>
      <c r="I108" s="336">
        <v>872</v>
      </c>
      <c r="J108" s="339">
        <v>0.57999999999999996</v>
      </c>
      <c r="K108" s="156">
        <v>26</v>
      </c>
      <c r="L108" s="337">
        <v>3.8</v>
      </c>
      <c r="M108" s="32">
        <f t="shared" si="0"/>
        <v>707.34999999999991</v>
      </c>
      <c r="N108" s="32">
        <f t="shared" si="1"/>
        <v>732.19999999999993</v>
      </c>
      <c r="O108" s="832" t="s">
        <v>760</v>
      </c>
      <c r="P108" s="119" t="s">
        <v>1055</v>
      </c>
      <c r="Q108" s="160" t="s">
        <v>33</v>
      </c>
      <c r="R108" s="161" t="s">
        <v>33</v>
      </c>
      <c r="S108" s="162" t="s">
        <v>46</v>
      </c>
      <c r="T108" s="163" t="s">
        <v>33</v>
      </c>
      <c r="U108" s="164" t="s">
        <v>33</v>
      </c>
      <c r="V108" s="238" t="s">
        <v>260</v>
      </c>
      <c r="W108" s="303" t="s">
        <v>473</v>
      </c>
      <c r="X108" s="250">
        <v>55</v>
      </c>
      <c r="Y108" s="283">
        <v>40</v>
      </c>
      <c r="Z108" s="151" t="s">
        <v>853</v>
      </c>
    </row>
    <row r="109" spans="1:26" ht="12.75">
      <c r="A109" s="46" t="s">
        <v>165</v>
      </c>
      <c r="B109" s="763">
        <v>8860</v>
      </c>
      <c r="C109" s="320">
        <v>0.67</v>
      </c>
      <c r="D109" s="243">
        <v>0.81</v>
      </c>
      <c r="E109" s="97">
        <v>17</v>
      </c>
      <c r="F109" s="764">
        <v>800</v>
      </c>
      <c r="G109" s="131">
        <v>27</v>
      </c>
      <c r="H109" s="77">
        <v>300</v>
      </c>
      <c r="I109" s="78">
        <v>381</v>
      </c>
      <c r="J109" s="83">
        <v>0.86</v>
      </c>
      <c r="K109" s="591">
        <v>42</v>
      </c>
      <c r="L109" s="291">
        <v>1.1499999999999999</v>
      </c>
      <c r="M109" s="32">
        <f t="shared" si="0"/>
        <v>723.74</v>
      </c>
      <c r="N109" s="32">
        <f t="shared" si="1"/>
        <v>732.6</v>
      </c>
      <c r="O109" s="833" t="s">
        <v>42</v>
      </c>
      <c r="P109" s="119" t="s">
        <v>43</v>
      </c>
      <c r="Q109" s="160" t="s">
        <v>52</v>
      </c>
      <c r="R109" s="161" t="s">
        <v>33</v>
      </c>
      <c r="S109" s="162" t="s">
        <v>46</v>
      </c>
      <c r="T109" s="165"/>
      <c r="U109" s="165"/>
      <c r="V109" s="165"/>
      <c r="W109" s="239" t="s">
        <v>48</v>
      </c>
      <c r="X109" s="727">
        <v>30</v>
      </c>
      <c r="Y109" s="728">
        <v>33</v>
      </c>
      <c r="Z109" s="151" t="s">
        <v>166</v>
      </c>
    </row>
    <row r="110" spans="1:26" ht="12.75">
      <c r="A110" s="46" t="s">
        <v>64</v>
      </c>
      <c r="B110" s="294">
        <v>11650</v>
      </c>
      <c r="C110" s="779">
        <v>0.65</v>
      </c>
      <c r="D110" s="784">
        <v>0.87</v>
      </c>
      <c r="E110" s="113">
        <v>21</v>
      </c>
      <c r="F110" s="66">
        <v>400</v>
      </c>
      <c r="G110" s="665">
        <v>17</v>
      </c>
      <c r="H110" s="387">
        <v>400</v>
      </c>
      <c r="I110" s="568">
        <v>476</v>
      </c>
      <c r="J110" s="697">
        <v>0.83</v>
      </c>
      <c r="K110" s="580">
        <v>35</v>
      </c>
      <c r="L110" s="110">
        <v>0.79</v>
      </c>
      <c r="M110" s="32">
        <f t="shared" si="0"/>
        <v>721.05</v>
      </c>
      <c r="N110" s="32">
        <f t="shared" si="1"/>
        <v>732.7</v>
      </c>
      <c r="O110" s="832" t="s">
        <v>31</v>
      </c>
      <c r="P110" s="380" t="s">
        <v>1056</v>
      </c>
      <c r="Q110" s="160" t="s">
        <v>76</v>
      </c>
      <c r="R110" s="161" t="s">
        <v>65</v>
      </c>
      <c r="S110" s="162"/>
      <c r="T110" s="163"/>
      <c r="U110" s="165"/>
      <c r="V110" s="165"/>
      <c r="W110" s="303" t="s">
        <v>66</v>
      </c>
      <c r="X110" s="174">
        <v>19</v>
      </c>
      <c r="Y110" s="368">
        <v>82</v>
      </c>
      <c r="Z110" s="151" t="s">
        <v>67</v>
      </c>
    </row>
    <row r="111" spans="1:26" ht="12.75">
      <c r="A111" s="46" t="s">
        <v>109</v>
      </c>
      <c r="B111" s="307">
        <v>15280</v>
      </c>
      <c r="C111" s="63">
        <v>0.74</v>
      </c>
      <c r="D111" s="64">
        <v>0.82</v>
      </c>
      <c r="E111" s="65">
        <v>23</v>
      </c>
      <c r="F111" s="701">
        <v>550</v>
      </c>
      <c r="G111" s="567">
        <v>20</v>
      </c>
      <c r="H111" s="68">
        <v>600</v>
      </c>
      <c r="I111" s="69">
        <v>678</v>
      </c>
      <c r="J111" s="70">
        <v>0.84</v>
      </c>
      <c r="K111" s="71">
        <v>33</v>
      </c>
      <c r="L111" s="248">
        <v>0.61</v>
      </c>
      <c r="M111" s="32">
        <f t="shared" si="0"/>
        <v>720.42000000000007</v>
      </c>
      <c r="N111" s="32">
        <f t="shared" si="1"/>
        <v>735.69999999999993</v>
      </c>
      <c r="O111" s="832" t="s">
        <v>31</v>
      </c>
      <c r="P111" s="119" t="s">
        <v>110</v>
      </c>
      <c r="Q111" s="160" t="s">
        <v>33</v>
      </c>
      <c r="R111" s="161" t="s">
        <v>111</v>
      </c>
      <c r="S111" s="162" t="s">
        <v>33</v>
      </c>
      <c r="T111" s="163" t="s">
        <v>112</v>
      </c>
      <c r="U111" s="165"/>
      <c r="V111" s="165"/>
      <c r="W111" s="239" t="s">
        <v>113</v>
      </c>
      <c r="X111" s="614">
        <v>42</v>
      </c>
      <c r="Y111" s="50">
        <v>23</v>
      </c>
      <c r="Z111" s="151" t="s">
        <v>114</v>
      </c>
    </row>
    <row r="112" spans="1:26" ht="12.75">
      <c r="A112" s="46" t="s">
        <v>1046</v>
      </c>
      <c r="B112" s="669">
        <v>25880</v>
      </c>
      <c r="C112" s="779">
        <v>0.65</v>
      </c>
      <c r="D112" s="229">
        <v>0.66</v>
      </c>
      <c r="E112" s="50">
        <v>96</v>
      </c>
      <c r="F112" s="780">
        <v>180</v>
      </c>
      <c r="G112" s="633">
        <v>9</v>
      </c>
      <c r="H112" s="404">
        <v>500</v>
      </c>
      <c r="I112" s="54">
        <v>462</v>
      </c>
      <c r="J112" s="781">
        <v>0.8</v>
      </c>
      <c r="K112" s="782">
        <v>28</v>
      </c>
      <c r="L112" s="783">
        <v>2</v>
      </c>
      <c r="M112" s="32">
        <f t="shared" si="0"/>
        <v>712.31999999999994</v>
      </c>
      <c r="N112" s="32">
        <f t="shared" si="1"/>
        <v>738.2</v>
      </c>
      <c r="O112" s="832" t="s">
        <v>31</v>
      </c>
      <c r="P112" s="119" t="s">
        <v>88</v>
      </c>
      <c r="Q112" s="160" t="s">
        <v>52</v>
      </c>
      <c r="R112" s="161"/>
      <c r="S112" s="162"/>
      <c r="T112" s="163"/>
      <c r="U112" s="164"/>
      <c r="V112" s="238"/>
      <c r="W112" s="239" t="s">
        <v>89</v>
      </c>
      <c r="X112" s="50">
        <v>15</v>
      </c>
      <c r="Y112" s="166">
        <v>103</v>
      </c>
      <c r="Z112" s="151" t="s">
        <v>106</v>
      </c>
    </row>
    <row r="113" spans="1:26" ht="12.75">
      <c r="A113" s="46" t="s">
        <v>97</v>
      </c>
      <c r="B113" s="294">
        <v>11650</v>
      </c>
      <c r="C113" s="736">
        <v>0.7</v>
      </c>
      <c r="D113" s="397">
        <v>0.84</v>
      </c>
      <c r="E113" s="113">
        <v>21</v>
      </c>
      <c r="F113" s="130">
        <v>1000</v>
      </c>
      <c r="G113" s="555">
        <v>16</v>
      </c>
      <c r="H113" s="387">
        <v>400</v>
      </c>
      <c r="I113" s="715">
        <v>493</v>
      </c>
      <c r="J113" s="83">
        <v>0.86</v>
      </c>
      <c r="K113" s="71">
        <v>33</v>
      </c>
      <c r="L113" s="133">
        <v>1.1200000000000001</v>
      </c>
      <c r="M113" s="32">
        <f t="shared" si="0"/>
        <v>729.45</v>
      </c>
      <c r="N113" s="32">
        <f t="shared" si="1"/>
        <v>741.1</v>
      </c>
      <c r="O113" s="833" t="s">
        <v>42</v>
      </c>
      <c r="P113" s="119" t="s">
        <v>44</v>
      </c>
      <c r="Q113" s="160" t="s">
        <v>62</v>
      </c>
      <c r="R113" s="161" t="s">
        <v>33</v>
      </c>
      <c r="S113" s="162" t="s">
        <v>33</v>
      </c>
      <c r="T113" s="163" t="s">
        <v>47</v>
      </c>
      <c r="U113" s="165"/>
      <c r="V113" s="165"/>
      <c r="W113" s="239" t="s">
        <v>49</v>
      </c>
      <c r="X113" s="174">
        <v>38</v>
      </c>
      <c r="Y113" s="174">
        <v>40</v>
      </c>
      <c r="Z113" s="151" t="s">
        <v>98</v>
      </c>
    </row>
    <row r="114" spans="1:26" ht="12.75">
      <c r="A114" s="46" t="s">
        <v>160</v>
      </c>
      <c r="B114" s="400">
        <v>14680</v>
      </c>
      <c r="C114" s="401">
        <v>0.88</v>
      </c>
      <c r="D114" s="402">
        <v>0.7</v>
      </c>
      <c r="E114" s="50">
        <v>96</v>
      </c>
      <c r="F114" s="403">
        <v>160</v>
      </c>
      <c r="G114" s="254">
        <v>6</v>
      </c>
      <c r="H114" s="404">
        <v>500</v>
      </c>
      <c r="I114" s="405">
        <v>452</v>
      </c>
      <c r="J114" s="406">
        <v>0.77</v>
      </c>
      <c r="K114" s="56">
        <v>29</v>
      </c>
      <c r="L114" s="407">
        <v>0.9</v>
      </c>
      <c r="M114" s="32">
        <f t="shared" si="0"/>
        <v>742.52</v>
      </c>
      <c r="N114" s="32">
        <f t="shared" si="1"/>
        <v>757.2</v>
      </c>
      <c r="O114" s="834" t="s">
        <v>161</v>
      </c>
      <c r="P114" s="119" t="s">
        <v>88</v>
      </c>
      <c r="Q114" s="160" t="s">
        <v>52</v>
      </c>
      <c r="R114" s="165"/>
      <c r="S114" s="165"/>
      <c r="T114" s="165"/>
      <c r="U114" s="165"/>
      <c r="V114" s="165"/>
      <c r="W114" s="239" t="s">
        <v>89</v>
      </c>
      <c r="X114" s="50">
        <v>15</v>
      </c>
      <c r="Y114" s="166">
        <v>103</v>
      </c>
      <c r="Z114" s="151" t="s">
        <v>162</v>
      </c>
    </row>
    <row r="115" spans="1:26" ht="12.75">
      <c r="A115" s="46" t="s">
        <v>146</v>
      </c>
      <c r="B115" s="707">
        <v>54600</v>
      </c>
      <c r="C115" s="73">
        <v>0.73</v>
      </c>
      <c r="D115" s="397">
        <v>0.84</v>
      </c>
      <c r="E115" s="708">
        <v>20</v>
      </c>
      <c r="F115" s="709">
        <v>640</v>
      </c>
      <c r="G115" s="710">
        <v>22</v>
      </c>
      <c r="H115" s="77">
        <v>300</v>
      </c>
      <c r="I115" s="663">
        <v>342</v>
      </c>
      <c r="J115" s="83">
        <v>0.86</v>
      </c>
      <c r="K115" s="234">
        <v>56</v>
      </c>
      <c r="L115" s="282">
        <v>0.96</v>
      </c>
      <c r="M115" s="32">
        <f t="shared" si="0"/>
        <v>705</v>
      </c>
      <c r="N115" s="32">
        <f t="shared" si="1"/>
        <v>759.6</v>
      </c>
      <c r="O115" s="832" t="s">
        <v>31</v>
      </c>
      <c r="P115" s="119" t="s">
        <v>44</v>
      </c>
      <c r="Q115" s="160" t="s">
        <v>62</v>
      </c>
      <c r="R115" s="161" t="s">
        <v>33</v>
      </c>
      <c r="S115" s="162" t="s">
        <v>33</v>
      </c>
      <c r="T115" s="163" t="s">
        <v>47</v>
      </c>
      <c r="U115" s="165"/>
      <c r="V115" s="165"/>
      <c r="W115" s="239" t="s">
        <v>49</v>
      </c>
      <c r="X115" s="174">
        <v>38</v>
      </c>
      <c r="Y115" s="174">
        <v>40</v>
      </c>
      <c r="Z115" s="151" t="s">
        <v>147</v>
      </c>
    </row>
    <row r="116" spans="1:26" ht="12.75">
      <c r="A116" s="46" t="s">
        <v>858</v>
      </c>
      <c r="B116" s="340">
        <v>90000</v>
      </c>
      <c r="C116" s="320">
        <v>0.93</v>
      </c>
      <c r="D116" s="323">
        <v>0.69</v>
      </c>
      <c r="E116" s="244">
        <v>71</v>
      </c>
      <c r="F116" s="277">
        <v>45</v>
      </c>
      <c r="G116" s="341">
        <v>6</v>
      </c>
      <c r="H116" s="269">
        <v>1200</v>
      </c>
      <c r="I116" s="265">
        <v>882</v>
      </c>
      <c r="J116" s="342">
        <v>0.46</v>
      </c>
      <c r="K116" s="156">
        <v>26</v>
      </c>
      <c r="L116" s="343">
        <v>7.65</v>
      </c>
      <c r="M116" s="32">
        <f t="shared" si="0"/>
        <v>671.2</v>
      </c>
      <c r="N116" s="32">
        <f t="shared" si="1"/>
        <v>761.2</v>
      </c>
      <c r="O116" s="832" t="s">
        <v>760</v>
      </c>
      <c r="P116" s="119" t="s">
        <v>439</v>
      </c>
      <c r="Q116" s="160" t="s">
        <v>33</v>
      </c>
      <c r="R116" s="161" t="s">
        <v>33</v>
      </c>
      <c r="S116" s="162" t="s">
        <v>407</v>
      </c>
      <c r="T116" s="163" t="s">
        <v>33</v>
      </c>
      <c r="U116" s="164" t="s">
        <v>33</v>
      </c>
      <c r="V116" s="238" t="s">
        <v>440</v>
      </c>
      <c r="W116" s="239" t="s">
        <v>441</v>
      </c>
      <c r="X116" s="250">
        <v>62</v>
      </c>
      <c r="Y116" s="251">
        <v>70</v>
      </c>
      <c r="Z116" s="151" t="s">
        <v>859</v>
      </c>
    </row>
    <row r="117" spans="1:26" ht="12.75">
      <c r="A117" s="46" t="s">
        <v>165</v>
      </c>
      <c r="B117" s="763">
        <v>8860</v>
      </c>
      <c r="C117" s="320">
        <v>0.67</v>
      </c>
      <c r="D117" s="243">
        <v>0.81</v>
      </c>
      <c r="E117" s="97">
        <v>17</v>
      </c>
      <c r="F117" s="764">
        <v>800</v>
      </c>
      <c r="G117" s="131">
        <v>27</v>
      </c>
      <c r="H117" s="77">
        <v>300</v>
      </c>
      <c r="I117" s="78">
        <v>381</v>
      </c>
      <c r="J117" s="83">
        <v>0.86</v>
      </c>
      <c r="K117" s="591">
        <v>42</v>
      </c>
      <c r="L117" s="291">
        <v>1.1499999999999999</v>
      </c>
      <c r="M117" s="32">
        <f t="shared" si="0"/>
        <v>753.74</v>
      </c>
      <c r="N117" s="32">
        <f t="shared" si="1"/>
        <v>762.6</v>
      </c>
      <c r="O117" s="833" t="s">
        <v>42</v>
      </c>
      <c r="P117" s="380" t="s">
        <v>1053</v>
      </c>
      <c r="Q117" s="160" t="s">
        <v>62</v>
      </c>
      <c r="R117" s="161" t="s">
        <v>33</v>
      </c>
      <c r="S117" s="162" t="s">
        <v>33</v>
      </c>
      <c r="T117" s="163" t="s">
        <v>47</v>
      </c>
      <c r="U117" s="165"/>
      <c r="V117" s="165"/>
      <c r="W117" s="303" t="s">
        <v>49</v>
      </c>
      <c r="X117" s="174">
        <v>38</v>
      </c>
      <c r="Y117" s="174">
        <v>40</v>
      </c>
      <c r="Z117" s="151" t="s">
        <v>166</v>
      </c>
    </row>
    <row r="118" spans="1:26" ht="12.75">
      <c r="A118" s="46" t="s">
        <v>829</v>
      </c>
      <c r="B118" s="449">
        <v>19580</v>
      </c>
      <c r="C118" s="446">
        <v>0.86</v>
      </c>
      <c r="D118" s="64">
        <v>0.65</v>
      </c>
      <c r="E118" s="411">
        <v>40</v>
      </c>
      <c r="F118" s="455">
        <v>270</v>
      </c>
      <c r="G118" s="131">
        <v>20</v>
      </c>
      <c r="H118" s="413">
        <v>900</v>
      </c>
      <c r="I118" s="414">
        <v>618</v>
      </c>
      <c r="J118" s="452">
        <v>0.88</v>
      </c>
      <c r="K118" s="71">
        <v>27</v>
      </c>
      <c r="L118" s="456">
        <v>3.6</v>
      </c>
      <c r="M118" s="32">
        <f t="shared" si="0"/>
        <v>746.22</v>
      </c>
      <c r="N118" s="32">
        <f t="shared" si="1"/>
        <v>765.8</v>
      </c>
      <c r="O118" s="832" t="s">
        <v>760</v>
      </c>
      <c r="P118" s="657" t="s">
        <v>470</v>
      </c>
      <c r="Q118" s="160" t="s">
        <v>33</v>
      </c>
      <c r="R118" s="161" t="s">
        <v>33</v>
      </c>
      <c r="S118" s="162" t="s">
        <v>46</v>
      </c>
      <c r="T118" s="163" t="s">
        <v>33</v>
      </c>
      <c r="U118" s="164" t="s">
        <v>33</v>
      </c>
      <c r="V118" s="238" t="s">
        <v>260</v>
      </c>
      <c r="W118" s="239" t="s">
        <v>473</v>
      </c>
      <c r="X118" s="614">
        <v>55</v>
      </c>
      <c r="Y118" s="50">
        <v>40</v>
      </c>
      <c r="Z118" s="151" t="s">
        <v>830</v>
      </c>
    </row>
    <row r="119" spans="1:26" ht="12.75">
      <c r="A119" s="46" t="s">
        <v>324</v>
      </c>
      <c r="B119" s="449">
        <v>5300</v>
      </c>
      <c r="C119" s="228">
        <v>0.83</v>
      </c>
      <c r="D119" s="506">
        <v>0.65</v>
      </c>
      <c r="E119" s="507">
        <v>198</v>
      </c>
      <c r="F119" s="51">
        <v>30</v>
      </c>
      <c r="G119" s="254">
        <v>2</v>
      </c>
      <c r="H119" s="77">
        <v>200</v>
      </c>
      <c r="I119" s="508">
        <v>259</v>
      </c>
      <c r="J119" s="342">
        <v>0.52</v>
      </c>
      <c r="K119" s="156">
        <v>26</v>
      </c>
      <c r="L119" s="456">
        <v>2.5</v>
      </c>
      <c r="M119" s="32">
        <f t="shared" si="0"/>
        <v>764.59999999999991</v>
      </c>
      <c r="N119" s="32">
        <f t="shared" si="1"/>
        <v>769.9</v>
      </c>
      <c r="O119" s="832" t="s">
        <v>267</v>
      </c>
      <c r="P119" s="119" t="s">
        <v>325</v>
      </c>
      <c r="Q119" s="165"/>
      <c r="R119" s="165"/>
      <c r="S119" s="165"/>
      <c r="T119" s="165"/>
      <c r="U119" s="165"/>
      <c r="V119" s="165"/>
      <c r="W119" s="239" t="s">
        <v>326</v>
      </c>
      <c r="X119" s="50">
        <v>0</v>
      </c>
      <c r="Y119" s="509">
        <v>143</v>
      </c>
      <c r="Z119" s="151" t="s">
        <v>327</v>
      </c>
    </row>
    <row r="120" spans="1:26" ht="12.75">
      <c r="A120" s="46" t="s">
        <v>784</v>
      </c>
      <c r="B120" s="94">
        <v>22590</v>
      </c>
      <c r="C120" s="349">
        <v>0.91</v>
      </c>
      <c r="D120" s="268">
        <v>0.66</v>
      </c>
      <c r="E120" s="113">
        <v>79</v>
      </c>
      <c r="F120" s="350">
        <v>28</v>
      </c>
      <c r="G120" s="254">
        <v>5</v>
      </c>
      <c r="H120" s="317">
        <v>1100</v>
      </c>
      <c r="I120" s="351">
        <v>798</v>
      </c>
      <c r="J120" s="281">
        <v>0.71</v>
      </c>
      <c r="K120" s="156">
        <v>26</v>
      </c>
      <c r="L120" s="248">
        <v>3.7</v>
      </c>
      <c r="M120" s="32">
        <f t="shared" si="0"/>
        <v>751.01</v>
      </c>
      <c r="N120" s="32">
        <f t="shared" si="1"/>
        <v>773.6</v>
      </c>
      <c r="O120" s="832" t="s">
        <v>760</v>
      </c>
      <c r="P120" s="657" t="s">
        <v>780</v>
      </c>
      <c r="Q120" s="160" t="s">
        <v>33</v>
      </c>
      <c r="R120" s="161" t="s">
        <v>657</v>
      </c>
      <c r="S120" s="162" t="s">
        <v>33</v>
      </c>
      <c r="T120" s="163" t="s">
        <v>781</v>
      </c>
      <c r="U120" s="165"/>
      <c r="V120" s="165"/>
      <c r="W120" s="239" t="s">
        <v>782</v>
      </c>
      <c r="X120" s="50">
        <v>39</v>
      </c>
      <c r="Y120" s="283">
        <v>78</v>
      </c>
      <c r="Z120" s="151" t="s">
        <v>787</v>
      </c>
    </row>
    <row r="121" spans="1:26" ht="12.75">
      <c r="A121" s="46" t="s">
        <v>779</v>
      </c>
      <c r="B121" s="369">
        <v>23980</v>
      </c>
      <c r="C121" s="370">
        <v>0.9</v>
      </c>
      <c r="D121" s="64">
        <v>0.65</v>
      </c>
      <c r="E121" s="371">
        <v>61</v>
      </c>
      <c r="F121" s="326">
        <v>70</v>
      </c>
      <c r="G121" s="76">
        <v>10</v>
      </c>
      <c r="H121" s="232">
        <v>1000</v>
      </c>
      <c r="I121" s="372">
        <v>777</v>
      </c>
      <c r="J121" s="373">
        <v>0.81</v>
      </c>
      <c r="K121" s="156">
        <v>26</v>
      </c>
      <c r="L121" s="138">
        <v>4.33</v>
      </c>
      <c r="M121" s="32">
        <f t="shared" si="0"/>
        <v>750.42000000000007</v>
      </c>
      <c r="N121" s="32">
        <f t="shared" si="1"/>
        <v>774.4</v>
      </c>
      <c r="O121" s="832" t="s">
        <v>760</v>
      </c>
      <c r="P121" s="657" t="s">
        <v>780</v>
      </c>
      <c r="Q121" s="160" t="s">
        <v>33</v>
      </c>
      <c r="R121" s="161" t="s">
        <v>657</v>
      </c>
      <c r="S121" s="162" t="s">
        <v>33</v>
      </c>
      <c r="T121" s="163" t="s">
        <v>781</v>
      </c>
      <c r="U121" s="165"/>
      <c r="V121" s="165"/>
      <c r="W121" s="239" t="s">
        <v>782</v>
      </c>
      <c r="X121" s="50">
        <v>39</v>
      </c>
      <c r="Y121" s="283">
        <v>78</v>
      </c>
      <c r="Z121" s="151" t="s">
        <v>783</v>
      </c>
    </row>
    <row r="122" spans="1:26" ht="12.75">
      <c r="A122" s="46" t="s">
        <v>328</v>
      </c>
      <c r="B122" s="505">
        <v>6300</v>
      </c>
      <c r="C122" s="228">
        <v>0.83</v>
      </c>
      <c r="D122" s="506">
        <v>0.65</v>
      </c>
      <c r="E122" s="507">
        <v>198</v>
      </c>
      <c r="F122" s="51">
        <v>30</v>
      </c>
      <c r="G122" s="52">
        <v>4</v>
      </c>
      <c r="H122" s="77">
        <v>200</v>
      </c>
      <c r="I122" s="508">
        <v>259</v>
      </c>
      <c r="J122" s="342">
        <v>0.52</v>
      </c>
      <c r="K122" s="156">
        <v>26</v>
      </c>
      <c r="L122" s="456">
        <v>2.5</v>
      </c>
      <c r="M122" s="32">
        <f t="shared" si="0"/>
        <v>773.59999999999991</v>
      </c>
      <c r="N122" s="32">
        <f t="shared" si="1"/>
        <v>779.9</v>
      </c>
      <c r="O122" s="832" t="s">
        <v>267</v>
      </c>
      <c r="P122" s="119" t="s">
        <v>325</v>
      </c>
      <c r="Q122" s="165"/>
      <c r="R122" s="165"/>
      <c r="S122" s="165"/>
      <c r="T122" s="165"/>
      <c r="U122" s="165"/>
      <c r="V122" s="165"/>
      <c r="W122" s="239" t="s">
        <v>326</v>
      </c>
      <c r="X122" s="50">
        <v>0</v>
      </c>
      <c r="Y122" s="509">
        <v>143</v>
      </c>
      <c r="Z122" s="151" t="s">
        <v>329</v>
      </c>
    </row>
    <row r="123" spans="1:26" ht="12.75">
      <c r="A123" s="46" t="s">
        <v>1057</v>
      </c>
      <c r="B123" s="152">
        <v>36860</v>
      </c>
      <c r="C123" s="153">
        <v>0.75</v>
      </c>
      <c r="D123" s="105">
        <v>0.82</v>
      </c>
      <c r="E123" s="97">
        <v>39</v>
      </c>
      <c r="F123" s="51">
        <v>700</v>
      </c>
      <c r="G123" s="76">
        <v>20</v>
      </c>
      <c r="H123" s="77">
        <v>400</v>
      </c>
      <c r="I123" s="154">
        <v>210</v>
      </c>
      <c r="J123" s="155">
        <v>0.91</v>
      </c>
      <c r="K123" s="156">
        <v>61</v>
      </c>
      <c r="L123" s="61">
        <v>4</v>
      </c>
      <c r="M123" s="32">
        <f t="shared" si="0"/>
        <v>747.14</v>
      </c>
      <c r="N123" s="32">
        <f t="shared" si="1"/>
        <v>784</v>
      </c>
      <c r="O123" s="836" t="s">
        <v>1038</v>
      </c>
      <c r="P123" s="119" t="s">
        <v>1039</v>
      </c>
      <c r="Q123" s="160" t="s">
        <v>33</v>
      </c>
      <c r="R123" s="161" t="s">
        <v>33</v>
      </c>
      <c r="S123" s="162" t="s">
        <v>46</v>
      </c>
      <c r="T123" s="163" t="s">
        <v>33</v>
      </c>
      <c r="U123" s="164" t="s">
        <v>1058</v>
      </c>
      <c r="V123" s="165"/>
      <c r="W123" s="239" t="s">
        <v>781</v>
      </c>
      <c r="X123" s="166">
        <v>53</v>
      </c>
      <c r="Y123" s="166">
        <v>39</v>
      </c>
      <c r="Z123" s="151" t="s">
        <v>417</v>
      </c>
    </row>
    <row r="124" spans="1:26" ht="12.75">
      <c r="A124" s="46" t="s">
        <v>856</v>
      </c>
      <c r="B124" s="311">
        <v>95680</v>
      </c>
      <c r="C124" s="320">
        <v>0.93</v>
      </c>
      <c r="D124" s="64">
        <v>0.65</v>
      </c>
      <c r="E124" s="143">
        <v>108</v>
      </c>
      <c r="F124" s="231">
        <v>30</v>
      </c>
      <c r="G124" s="254">
        <v>5</v>
      </c>
      <c r="H124" s="232">
        <v>1000</v>
      </c>
      <c r="I124" s="321">
        <v>525</v>
      </c>
      <c r="J124" s="285">
        <v>0.51</v>
      </c>
      <c r="K124" s="156">
        <v>26</v>
      </c>
      <c r="L124" s="276">
        <v>7.5</v>
      </c>
      <c r="M124" s="32">
        <f t="shared" si="0"/>
        <v>688.81999999999994</v>
      </c>
      <c r="N124" s="32">
        <f t="shared" si="1"/>
        <v>784.5</v>
      </c>
      <c r="O124" s="832" t="s">
        <v>760</v>
      </c>
      <c r="P124" s="657" t="s">
        <v>102</v>
      </c>
      <c r="Q124" s="160" t="s">
        <v>33</v>
      </c>
      <c r="R124" s="161" t="s">
        <v>33</v>
      </c>
      <c r="S124" s="162" t="s">
        <v>47</v>
      </c>
      <c r="T124" s="163" t="s">
        <v>33</v>
      </c>
      <c r="U124" s="164" t="s">
        <v>33</v>
      </c>
      <c r="V124" s="238" t="s">
        <v>103</v>
      </c>
      <c r="W124" s="239" t="s">
        <v>104</v>
      </c>
      <c r="X124" s="292">
        <v>75</v>
      </c>
      <c r="Y124" s="175">
        <v>80</v>
      </c>
      <c r="Z124" s="151" t="s">
        <v>857</v>
      </c>
    </row>
    <row r="125" spans="1:26" ht="12.75">
      <c r="A125" s="46" t="s">
        <v>821</v>
      </c>
      <c r="B125" s="294">
        <v>49560</v>
      </c>
      <c r="C125" s="437">
        <v>0.87</v>
      </c>
      <c r="D125" s="105">
        <v>0.75</v>
      </c>
      <c r="E125" s="97">
        <v>35</v>
      </c>
      <c r="F125" s="438">
        <v>200</v>
      </c>
      <c r="G125" s="131">
        <v>20</v>
      </c>
      <c r="H125" s="232">
        <v>1000</v>
      </c>
      <c r="I125" s="405">
        <v>1098</v>
      </c>
      <c r="J125" s="233">
        <v>0.64</v>
      </c>
      <c r="K125" s="439">
        <v>38</v>
      </c>
      <c r="L125" s="440">
        <v>7.02</v>
      </c>
      <c r="M125" s="32">
        <f t="shared" si="0"/>
        <v>743.04</v>
      </c>
      <c r="N125" s="32">
        <f t="shared" si="1"/>
        <v>792.6</v>
      </c>
      <c r="O125" s="837" t="s">
        <v>760</v>
      </c>
      <c r="P125" s="657" t="s">
        <v>509</v>
      </c>
      <c r="Q125" s="160" t="s">
        <v>52</v>
      </c>
      <c r="R125" s="161" t="s">
        <v>510</v>
      </c>
      <c r="S125" s="162" t="s">
        <v>33</v>
      </c>
      <c r="T125" s="163" t="s">
        <v>33</v>
      </c>
      <c r="U125" s="164" t="s">
        <v>511</v>
      </c>
      <c r="V125" s="165"/>
      <c r="W125" s="239" t="s">
        <v>512</v>
      </c>
      <c r="X125" s="174">
        <v>52</v>
      </c>
      <c r="Y125" s="470">
        <v>46</v>
      </c>
      <c r="Z125" s="151" t="s">
        <v>822</v>
      </c>
    </row>
    <row r="126" spans="1:26" ht="12.75">
      <c r="A126" s="46" t="s">
        <v>847</v>
      </c>
      <c r="B126" s="307">
        <v>56164</v>
      </c>
      <c r="C126" s="320">
        <v>0.93</v>
      </c>
      <c r="D126" s="64">
        <v>0.65</v>
      </c>
      <c r="E126" s="65">
        <v>86</v>
      </c>
      <c r="F126" s="331">
        <v>400</v>
      </c>
      <c r="G126" s="76">
        <v>10</v>
      </c>
      <c r="H126" s="317">
        <v>1100</v>
      </c>
      <c r="I126" s="318">
        <v>861</v>
      </c>
      <c r="J126" s="270">
        <v>0.61</v>
      </c>
      <c r="K126" s="156">
        <v>26</v>
      </c>
      <c r="L126" s="332">
        <v>4.4000000000000004</v>
      </c>
      <c r="M126" s="32">
        <f t="shared" si="0"/>
        <v>738.93600000000004</v>
      </c>
      <c r="N126" s="32">
        <f t="shared" si="1"/>
        <v>795.1</v>
      </c>
      <c r="O126" s="837" t="s">
        <v>760</v>
      </c>
      <c r="P126" s="380" t="s">
        <v>1059</v>
      </c>
      <c r="Q126" s="160" t="s">
        <v>52</v>
      </c>
      <c r="R126" s="161" t="s">
        <v>510</v>
      </c>
      <c r="S126" s="162" t="s">
        <v>33</v>
      </c>
      <c r="T126" s="163" t="s">
        <v>33</v>
      </c>
      <c r="U126" s="164" t="s">
        <v>511</v>
      </c>
      <c r="V126" s="165"/>
      <c r="W126" s="303" t="s">
        <v>512</v>
      </c>
      <c r="X126" s="174">
        <v>52</v>
      </c>
      <c r="Y126" s="470">
        <v>46</v>
      </c>
      <c r="Z126" s="151" t="s">
        <v>848</v>
      </c>
    </row>
    <row r="127" spans="1:26" ht="12.75">
      <c r="A127" s="46" t="s">
        <v>519</v>
      </c>
      <c r="B127" s="513">
        <v>17880</v>
      </c>
      <c r="C127" s="514">
        <v>0.83</v>
      </c>
      <c r="D127" s="229">
        <v>0.65</v>
      </c>
      <c r="E127" s="143">
        <v>40</v>
      </c>
      <c r="F127" s="474">
        <v>700</v>
      </c>
      <c r="G127" s="254">
        <v>20</v>
      </c>
      <c r="H127" s="515">
        <v>900</v>
      </c>
      <c r="I127" s="516">
        <v>618</v>
      </c>
      <c r="J127" s="517">
        <v>0.82</v>
      </c>
      <c r="K127" s="156">
        <v>27</v>
      </c>
      <c r="L127" s="313">
        <v>3.86</v>
      </c>
      <c r="M127" s="32">
        <f t="shared" si="0"/>
        <v>779.31999999999994</v>
      </c>
      <c r="N127" s="32">
        <f t="shared" si="1"/>
        <v>797.19999999999993</v>
      </c>
      <c r="O127" s="836" t="s">
        <v>405</v>
      </c>
      <c r="P127" s="657" t="s">
        <v>470</v>
      </c>
      <c r="Q127" s="160" t="s">
        <v>33</v>
      </c>
      <c r="R127" s="161" t="s">
        <v>33</v>
      </c>
      <c r="S127" s="162" t="s">
        <v>46</v>
      </c>
      <c r="T127" s="163" t="s">
        <v>33</v>
      </c>
      <c r="U127" s="164" t="s">
        <v>33</v>
      </c>
      <c r="V127" s="238" t="s">
        <v>260</v>
      </c>
      <c r="W127" s="239" t="s">
        <v>473</v>
      </c>
      <c r="X127" s="614">
        <v>55</v>
      </c>
      <c r="Y127" s="50">
        <v>40</v>
      </c>
      <c r="Z127" s="151" t="s">
        <v>522</v>
      </c>
    </row>
    <row r="128" spans="1:26" ht="12.75">
      <c r="A128" s="46" t="s">
        <v>831</v>
      </c>
      <c r="B128" s="453">
        <v>25580</v>
      </c>
      <c r="C128" s="446">
        <v>0.86</v>
      </c>
      <c r="D128" s="64">
        <v>0.65</v>
      </c>
      <c r="E128" s="411">
        <v>40</v>
      </c>
      <c r="F128" s="454">
        <v>600</v>
      </c>
      <c r="G128" s="131">
        <v>20</v>
      </c>
      <c r="H128" s="413">
        <v>900</v>
      </c>
      <c r="I128" s="414">
        <v>618</v>
      </c>
      <c r="J128" s="452">
        <v>0.88</v>
      </c>
      <c r="K128" s="71">
        <v>27</v>
      </c>
      <c r="L128" s="248">
        <v>3.7</v>
      </c>
      <c r="M128" s="32">
        <f t="shared" si="0"/>
        <v>772.22</v>
      </c>
      <c r="N128" s="32">
        <f t="shared" si="1"/>
        <v>797.8</v>
      </c>
      <c r="O128" s="832" t="s">
        <v>760</v>
      </c>
      <c r="P128" s="657" t="s">
        <v>470</v>
      </c>
      <c r="Q128" s="160" t="s">
        <v>33</v>
      </c>
      <c r="R128" s="161" t="s">
        <v>33</v>
      </c>
      <c r="S128" s="162" t="s">
        <v>46</v>
      </c>
      <c r="T128" s="163" t="s">
        <v>33</v>
      </c>
      <c r="U128" s="164" t="s">
        <v>33</v>
      </c>
      <c r="V128" s="238" t="s">
        <v>260</v>
      </c>
      <c r="W128" s="239" t="s">
        <v>473</v>
      </c>
      <c r="X128" s="614">
        <v>55</v>
      </c>
      <c r="Y128" s="50">
        <v>40</v>
      </c>
      <c r="Z128" s="151" t="s">
        <v>832</v>
      </c>
    </row>
    <row r="129" spans="1:26" ht="12.75">
      <c r="A129" s="46" t="s">
        <v>790</v>
      </c>
      <c r="B129" s="302">
        <v>65880</v>
      </c>
      <c r="C129" s="288">
        <v>0.95</v>
      </c>
      <c r="D129" s="64">
        <v>0.65</v>
      </c>
      <c r="E129" s="244">
        <v>71</v>
      </c>
      <c r="F129" s="231">
        <v>30</v>
      </c>
      <c r="G129" s="76">
        <v>10</v>
      </c>
      <c r="H129" s="269">
        <v>1200</v>
      </c>
      <c r="I129" s="265">
        <v>888</v>
      </c>
      <c r="J129" s="290">
        <v>0.62</v>
      </c>
      <c r="K129" s="156">
        <v>26</v>
      </c>
      <c r="L129" s="271">
        <v>7.2</v>
      </c>
      <c r="M129" s="32">
        <f t="shared" si="0"/>
        <v>732.92000000000007</v>
      </c>
      <c r="N129" s="32">
        <f t="shared" si="1"/>
        <v>798.8</v>
      </c>
      <c r="O129" s="832" t="s">
        <v>760</v>
      </c>
      <c r="P129" s="119" t="s">
        <v>439</v>
      </c>
      <c r="Q129" s="160" t="s">
        <v>33</v>
      </c>
      <c r="R129" s="161" t="s">
        <v>33</v>
      </c>
      <c r="S129" s="162" t="s">
        <v>407</v>
      </c>
      <c r="T129" s="163" t="s">
        <v>33</v>
      </c>
      <c r="U129" s="164" t="s">
        <v>33</v>
      </c>
      <c r="V129" s="238" t="s">
        <v>440</v>
      </c>
      <c r="W129" s="239" t="s">
        <v>441</v>
      </c>
      <c r="X129" s="250">
        <v>62</v>
      </c>
      <c r="Y129" s="251">
        <v>70</v>
      </c>
      <c r="Z129" s="151" t="s">
        <v>792</v>
      </c>
    </row>
    <row r="130" spans="1:26" ht="12.75">
      <c r="A130" s="46" t="s">
        <v>784</v>
      </c>
      <c r="B130" s="94">
        <v>22590</v>
      </c>
      <c r="C130" s="349">
        <v>0.91</v>
      </c>
      <c r="D130" s="268">
        <v>0.66</v>
      </c>
      <c r="E130" s="113">
        <v>79</v>
      </c>
      <c r="F130" s="350">
        <v>28</v>
      </c>
      <c r="G130" s="254">
        <v>5</v>
      </c>
      <c r="H130" s="317">
        <v>1100</v>
      </c>
      <c r="I130" s="351">
        <v>798</v>
      </c>
      <c r="J130" s="281">
        <v>0.71</v>
      </c>
      <c r="K130" s="156">
        <v>26</v>
      </c>
      <c r="L130" s="248">
        <v>3.7</v>
      </c>
      <c r="M130" s="32">
        <f t="shared" si="0"/>
        <v>781.01</v>
      </c>
      <c r="N130" s="32">
        <f t="shared" si="1"/>
        <v>803.6</v>
      </c>
      <c r="O130" s="832" t="s">
        <v>760</v>
      </c>
      <c r="P130" s="380" t="s">
        <v>1060</v>
      </c>
      <c r="Q130" s="160" t="s">
        <v>33</v>
      </c>
      <c r="R130" s="161" t="s">
        <v>33</v>
      </c>
      <c r="S130" s="162" t="s">
        <v>407</v>
      </c>
      <c r="T130" s="163" t="s">
        <v>33</v>
      </c>
      <c r="U130" s="164" t="s">
        <v>33</v>
      </c>
      <c r="V130" s="238" t="s">
        <v>440</v>
      </c>
      <c r="W130" s="352" t="s">
        <v>441</v>
      </c>
      <c r="X130" s="250">
        <v>62</v>
      </c>
      <c r="Y130" s="283">
        <v>70</v>
      </c>
      <c r="Z130" s="151" t="s">
        <v>787</v>
      </c>
    </row>
    <row r="131" spans="1:26" ht="12.75">
      <c r="A131" s="46" t="s">
        <v>849</v>
      </c>
      <c r="B131" s="328">
        <v>140850</v>
      </c>
      <c r="C131" s="320">
        <v>0.93</v>
      </c>
      <c r="D131" s="64">
        <v>0.65</v>
      </c>
      <c r="E131" s="65">
        <v>86</v>
      </c>
      <c r="F131" s="329">
        <v>550</v>
      </c>
      <c r="G131" s="76">
        <v>10</v>
      </c>
      <c r="H131" s="317">
        <v>1100</v>
      </c>
      <c r="I131" s="318">
        <v>861</v>
      </c>
      <c r="J131" s="270">
        <v>0.61</v>
      </c>
      <c r="K131" s="156">
        <v>26</v>
      </c>
      <c r="L131" s="330">
        <v>4.8</v>
      </c>
      <c r="M131" s="32">
        <f t="shared" si="0"/>
        <v>665.25</v>
      </c>
      <c r="N131" s="32">
        <f t="shared" si="1"/>
        <v>806.1</v>
      </c>
      <c r="O131" s="837" t="s">
        <v>760</v>
      </c>
      <c r="P131" s="380" t="s">
        <v>1059</v>
      </c>
      <c r="Q131" s="160" t="s">
        <v>52</v>
      </c>
      <c r="R131" s="161" t="s">
        <v>510</v>
      </c>
      <c r="S131" s="162" t="s">
        <v>33</v>
      </c>
      <c r="T131" s="163" t="s">
        <v>33</v>
      </c>
      <c r="U131" s="164" t="s">
        <v>511</v>
      </c>
      <c r="V131" s="165"/>
      <c r="W131" s="303" t="s">
        <v>512</v>
      </c>
      <c r="X131" s="174">
        <v>52</v>
      </c>
      <c r="Y131" s="470">
        <v>46</v>
      </c>
      <c r="Z131" s="151" t="s">
        <v>850</v>
      </c>
    </row>
    <row r="132" spans="1:26" ht="12.75">
      <c r="A132" s="46" t="s">
        <v>1046</v>
      </c>
      <c r="B132" s="669">
        <v>25880</v>
      </c>
      <c r="C132" s="779">
        <v>0.65</v>
      </c>
      <c r="D132" s="229">
        <v>0.66</v>
      </c>
      <c r="E132" s="50">
        <v>96</v>
      </c>
      <c r="F132" s="780">
        <v>180</v>
      </c>
      <c r="G132" s="633">
        <v>9</v>
      </c>
      <c r="H132" s="404">
        <v>500</v>
      </c>
      <c r="I132" s="54">
        <v>462</v>
      </c>
      <c r="J132" s="781">
        <v>0.8</v>
      </c>
      <c r="K132" s="782">
        <v>28</v>
      </c>
      <c r="L132" s="783">
        <v>2</v>
      </c>
      <c r="M132" s="32">
        <f t="shared" si="0"/>
        <v>786.31999999999994</v>
      </c>
      <c r="N132" s="32">
        <f t="shared" si="1"/>
        <v>812.2</v>
      </c>
      <c r="O132" s="833" t="s">
        <v>31</v>
      </c>
      <c r="P132" s="380" t="s">
        <v>1061</v>
      </c>
      <c r="Q132" s="160" t="s">
        <v>33</v>
      </c>
      <c r="R132" s="161" t="s">
        <v>33</v>
      </c>
      <c r="S132" s="162" t="s">
        <v>47</v>
      </c>
      <c r="T132" s="163" t="s">
        <v>33</v>
      </c>
      <c r="U132" s="164" t="s">
        <v>33</v>
      </c>
      <c r="V132" s="238" t="s">
        <v>103</v>
      </c>
      <c r="W132" s="303" t="s">
        <v>104</v>
      </c>
      <c r="X132" s="166">
        <v>75</v>
      </c>
      <c r="Y132" s="166">
        <v>80</v>
      </c>
      <c r="Z132" s="151" t="s">
        <v>106</v>
      </c>
    </row>
    <row r="133" spans="1:26" ht="12.75">
      <c r="A133" s="27" t="s">
        <v>371</v>
      </c>
      <c r="B133" s="28">
        <v>13960</v>
      </c>
      <c r="C133" s="29">
        <v>0.56000000000000005</v>
      </c>
      <c r="D133" s="29">
        <v>0.84</v>
      </c>
      <c r="E133" s="30">
        <v>18</v>
      </c>
      <c r="F133" s="30">
        <v>865</v>
      </c>
      <c r="G133" s="30">
        <v>20</v>
      </c>
      <c r="H133" s="30">
        <v>400</v>
      </c>
      <c r="I133" s="30">
        <v>420</v>
      </c>
      <c r="J133" s="29">
        <v>0.88</v>
      </c>
      <c r="K133" s="30">
        <v>95</v>
      </c>
      <c r="L133" s="31">
        <v>1.44</v>
      </c>
      <c r="M133" s="32">
        <f t="shared" si="0"/>
        <v>802.14</v>
      </c>
      <c r="N133" s="32">
        <f t="shared" si="1"/>
        <v>816.1</v>
      </c>
      <c r="O133" s="835" t="s">
        <v>340</v>
      </c>
      <c r="P133" s="34" t="s">
        <v>43</v>
      </c>
      <c r="Q133" s="160" t="s">
        <v>52</v>
      </c>
      <c r="R133" s="36" t="s">
        <v>33</v>
      </c>
      <c r="S133" s="36" t="s">
        <v>46</v>
      </c>
      <c r="T133" s="165"/>
      <c r="U133" s="37"/>
      <c r="V133" s="37"/>
      <c r="W133" s="41" t="s">
        <v>48</v>
      </c>
      <c r="X133" s="727">
        <v>30</v>
      </c>
      <c r="Y133" s="728">
        <v>33</v>
      </c>
      <c r="Z133" s="39" t="s">
        <v>372</v>
      </c>
    </row>
    <row r="134" spans="1:26" ht="12.75">
      <c r="A134" s="46" t="s">
        <v>436</v>
      </c>
      <c r="B134" s="125">
        <v>55880</v>
      </c>
      <c r="C134" s="416">
        <v>0.86</v>
      </c>
      <c r="D134" s="105">
        <v>0.82</v>
      </c>
      <c r="E134" s="97">
        <v>39</v>
      </c>
      <c r="F134" s="245">
        <v>800</v>
      </c>
      <c r="G134" s="254">
        <v>10</v>
      </c>
      <c r="H134" s="317">
        <v>600</v>
      </c>
      <c r="I134" s="265">
        <v>350</v>
      </c>
      <c r="J134" s="442">
        <v>0.86</v>
      </c>
      <c r="K134" s="420">
        <v>78</v>
      </c>
      <c r="L134" s="443">
        <v>3.9</v>
      </c>
      <c r="M134" s="32">
        <f t="shared" si="0"/>
        <v>763.12</v>
      </c>
      <c r="N134" s="32">
        <f t="shared" si="1"/>
        <v>819</v>
      </c>
      <c r="O134" s="836" t="s">
        <v>1038</v>
      </c>
      <c r="P134" s="119" t="s">
        <v>1039</v>
      </c>
      <c r="Q134" s="160" t="s">
        <v>33</v>
      </c>
      <c r="R134" s="161" t="s">
        <v>33</v>
      </c>
      <c r="S134" s="162" t="s">
        <v>46</v>
      </c>
      <c r="T134" s="163" t="s">
        <v>33</v>
      </c>
      <c r="U134" s="164" t="s">
        <v>1058</v>
      </c>
      <c r="V134" s="165"/>
      <c r="W134" s="239" t="s">
        <v>781</v>
      </c>
      <c r="X134" s="166">
        <v>53</v>
      </c>
      <c r="Y134" s="166">
        <v>39</v>
      </c>
      <c r="Z134" s="151" t="s">
        <v>437</v>
      </c>
    </row>
    <row r="135" spans="1:26" ht="12.75">
      <c r="A135" s="27" t="s">
        <v>390</v>
      </c>
      <c r="B135" s="28">
        <v>28980</v>
      </c>
      <c r="C135" s="29">
        <v>0.73</v>
      </c>
      <c r="D135" s="29">
        <v>0.84</v>
      </c>
      <c r="E135" s="30">
        <v>26</v>
      </c>
      <c r="F135" s="30">
        <v>600</v>
      </c>
      <c r="G135" s="30">
        <v>25</v>
      </c>
      <c r="H135" s="30">
        <v>300</v>
      </c>
      <c r="I135" s="30">
        <v>359</v>
      </c>
      <c r="J135" s="29">
        <v>0.91</v>
      </c>
      <c r="K135" s="30">
        <v>59</v>
      </c>
      <c r="L135" s="31">
        <v>2.48</v>
      </c>
      <c r="M135" s="32">
        <f t="shared" si="0"/>
        <v>791.12</v>
      </c>
      <c r="N135" s="32">
        <f t="shared" si="1"/>
        <v>820.1</v>
      </c>
      <c r="O135" s="838" t="s">
        <v>340</v>
      </c>
      <c r="P135" s="34" t="s">
        <v>75</v>
      </c>
      <c r="Q135" s="160" t="s">
        <v>76</v>
      </c>
      <c r="R135" s="36" t="s">
        <v>65</v>
      </c>
      <c r="S135" s="36"/>
      <c r="T135" s="36"/>
      <c r="U135" s="37"/>
      <c r="V135" s="37"/>
      <c r="W135" s="41" t="s">
        <v>1062</v>
      </c>
      <c r="X135" s="583">
        <v>19</v>
      </c>
      <c r="Y135" s="368">
        <v>82</v>
      </c>
      <c r="Z135" s="39" t="s">
        <v>392</v>
      </c>
    </row>
    <row r="136" spans="1:26" ht="12.75">
      <c r="A136" s="27" t="s">
        <v>347</v>
      </c>
      <c r="B136" s="28">
        <v>36110</v>
      </c>
      <c r="C136" s="29">
        <v>0.65</v>
      </c>
      <c r="D136" s="29">
        <v>0.86</v>
      </c>
      <c r="E136" s="30">
        <v>21</v>
      </c>
      <c r="F136" s="30">
        <v>750</v>
      </c>
      <c r="G136" s="30">
        <v>32</v>
      </c>
      <c r="H136" s="30">
        <v>400</v>
      </c>
      <c r="I136" s="30">
        <v>528</v>
      </c>
      <c r="J136" s="29">
        <v>0.94</v>
      </c>
      <c r="K136" s="30">
        <v>51</v>
      </c>
      <c r="L136" s="31">
        <v>2.9</v>
      </c>
      <c r="M136" s="32">
        <f t="shared" si="0"/>
        <v>786.68999999999994</v>
      </c>
      <c r="N136" s="32">
        <f t="shared" si="1"/>
        <v>822.8</v>
      </c>
      <c r="O136" s="835" t="s">
        <v>340</v>
      </c>
      <c r="P136" s="34" t="s">
        <v>44</v>
      </c>
      <c r="Q136" s="160" t="s">
        <v>62</v>
      </c>
      <c r="R136" s="161" t="s">
        <v>33</v>
      </c>
      <c r="S136" s="162" t="s">
        <v>33</v>
      </c>
      <c r="T136" s="36" t="s">
        <v>47</v>
      </c>
      <c r="U136" s="37"/>
      <c r="V136" s="37"/>
      <c r="W136" s="41" t="s">
        <v>49</v>
      </c>
      <c r="X136" s="38">
        <v>38</v>
      </c>
      <c r="Y136" s="174">
        <v>40</v>
      </c>
      <c r="Z136" s="39" t="s">
        <v>348</v>
      </c>
    </row>
    <row r="137" spans="1:26" ht="12.75">
      <c r="A137" s="27" t="s">
        <v>393</v>
      </c>
      <c r="B137" s="28">
        <v>33880</v>
      </c>
      <c r="C137" s="29">
        <v>0.73</v>
      </c>
      <c r="D137" s="29">
        <v>0.84</v>
      </c>
      <c r="E137" s="30">
        <v>26</v>
      </c>
      <c r="F137" s="30">
        <v>600</v>
      </c>
      <c r="G137" s="30">
        <v>25</v>
      </c>
      <c r="H137" s="30">
        <v>300</v>
      </c>
      <c r="I137" s="30">
        <v>359</v>
      </c>
      <c r="J137" s="29">
        <v>0.93</v>
      </c>
      <c r="K137" s="30">
        <v>61</v>
      </c>
      <c r="L137" s="31">
        <v>2.58</v>
      </c>
      <c r="M137" s="32">
        <f t="shared" si="0"/>
        <v>791.22</v>
      </c>
      <c r="N137" s="32">
        <f t="shared" si="1"/>
        <v>825.1</v>
      </c>
      <c r="O137" s="838" t="s">
        <v>340</v>
      </c>
      <c r="P137" s="34" t="s">
        <v>75</v>
      </c>
      <c r="Q137" s="160" t="s">
        <v>76</v>
      </c>
      <c r="R137" s="36" t="s">
        <v>65</v>
      </c>
      <c r="S137" s="36"/>
      <c r="T137" s="36"/>
      <c r="U137" s="37"/>
      <c r="V137" s="37"/>
      <c r="W137" s="41" t="s">
        <v>1062</v>
      </c>
      <c r="X137" s="583">
        <v>19</v>
      </c>
      <c r="Y137" s="368">
        <v>82</v>
      </c>
      <c r="Z137" s="39" t="s">
        <v>394</v>
      </c>
    </row>
    <row r="138" spans="1:26" ht="12.75">
      <c r="A138" s="46" t="s">
        <v>432</v>
      </c>
      <c r="B138" s="294">
        <v>41860</v>
      </c>
      <c r="C138" s="393">
        <v>0.87</v>
      </c>
      <c r="D138" s="105">
        <v>0.82</v>
      </c>
      <c r="E138" s="97">
        <v>39</v>
      </c>
      <c r="F138" s="418">
        <v>750</v>
      </c>
      <c r="G138" s="254">
        <v>10</v>
      </c>
      <c r="H138" s="317">
        <v>600</v>
      </c>
      <c r="I138" s="265">
        <v>350</v>
      </c>
      <c r="J138" s="419">
        <v>0.84</v>
      </c>
      <c r="K138" s="420">
        <v>78</v>
      </c>
      <c r="L138" s="314">
        <v>2.59</v>
      </c>
      <c r="M138" s="32">
        <f t="shared" si="0"/>
        <v>784.24</v>
      </c>
      <c r="N138" s="32">
        <f t="shared" si="1"/>
        <v>826.1</v>
      </c>
      <c r="O138" s="836" t="s">
        <v>1038</v>
      </c>
      <c r="P138" s="119" t="s">
        <v>1039</v>
      </c>
      <c r="Q138" s="160" t="s">
        <v>33</v>
      </c>
      <c r="R138" s="161" t="s">
        <v>33</v>
      </c>
      <c r="S138" s="162" t="s">
        <v>46</v>
      </c>
      <c r="T138" s="163" t="s">
        <v>33</v>
      </c>
      <c r="U138" s="164" t="s">
        <v>1058</v>
      </c>
      <c r="V138" s="165"/>
      <c r="W138" s="239" t="s">
        <v>781</v>
      </c>
      <c r="X138" s="166">
        <v>53</v>
      </c>
      <c r="Y138" s="166">
        <v>39</v>
      </c>
      <c r="Z138" s="151" t="s">
        <v>433</v>
      </c>
    </row>
    <row r="139" spans="1:26" ht="12.75">
      <c r="A139" s="46" t="s">
        <v>823</v>
      </c>
      <c r="B139" s="449">
        <v>19580</v>
      </c>
      <c r="C139" s="446">
        <v>0.86</v>
      </c>
      <c r="D139" s="64">
        <v>0.65</v>
      </c>
      <c r="E139" s="411">
        <v>40</v>
      </c>
      <c r="F139" s="438">
        <v>200</v>
      </c>
      <c r="G139" s="76">
        <v>10</v>
      </c>
      <c r="H139" s="413">
        <v>900</v>
      </c>
      <c r="I139" s="414">
        <v>618</v>
      </c>
      <c r="J139" s="452">
        <v>0.88</v>
      </c>
      <c r="K139" s="71">
        <v>28</v>
      </c>
      <c r="L139" s="279">
        <v>3.75</v>
      </c>
      <c r="M139" s="32">
        <f t="shared" si="0"/>
        <v>807.72</v>
      </c>
      <c r="N139" s="32">
        <f t="shared" si="1"/>
        <v>827.3</v>
      </c>
      <c r="O139" s="832" t="s">
        <v>760</v>
      </c>
      <c r="P139" s="119" t="s">
        <v>1063</v>
      </c>
      <c r="Q139" s="160" t="s">
        <v>33</v>
      </c>
      <c r="R139" s="161" t="s">
        <v>33</v>
      </c>
      <c r="S139" s="162" t="s">
        <v>1050</v>
      </c>
      <c r="T139" s="163" t="s">
        <v>481</v>
      </c>
      <c r="U139" s="164" t="s">
        <v>33</v>
      </c>
      <c r="V139" s="238" t="s">
        <v>104</v>
      </c>
      <c r="W139" s="303" t="s">
        <v>750</v>
      </c>
      <c r="X139" s="174">
        <v>80</v>
      </c>
      <c r="Y139" s="174">
        <v>74</v>
      </c>
      <c r="Z139" s="151" t="s">
        <v>824</v>
      </c>
    </row>
    <row r="140" spans="1:26" ht="12.75">
      <c r="A140" s="46" t="s">
        <v>827</v>
      </c>
      <c r="B140" s="409">
        <v>22960</v>
      </c>
      <c r="C140" s="410">
        <v>0.88</v>
      </c>
      <c r="D140" s="64">
        <v>0.65</v>
      </c>
      <c r="E140" s="411">
        <v>40</v>
      </c>
      <c r="F140" s="412">
        <v>245</v>
      </c>
      <c r="G140" s="76">
        <v>10</v>
      </c>
      <c r="H140" s="413">
        <v>900</v>
      </c>
      <c r="I140" s="414">
        <v>618</v>
      </c>
      <c r="J140" s="132">
        <v>0.89</v>
      </c>
      <c r="K140" s="71">
        <v>28</v>
      </c>
      <c r="L140" s="256">
        <v>3.95</v>
      </c>
      <c r="M140" s="32">
        <f t="shared" si="0"/>
        <v>809.83999999999992</v>
      </c>
      <c r="N140" s="32">
        <f t="shared" si="1"/>
        <v>832.8</v>
      </c>
      <c r="O140" s="832" t="s">
        <v>760</v>
      </c>
      <c r="P140" s="119" t="s">
        <v>1063</v>
      </c>
      <c r="Q140" s="160" t="s">
        <v>33</v>
      </c>
      <c r="R140" s="161" t="s">
        <v>33</v>
      </c>
      <c r="S140" s="162" t="s">
        <v>1050</v>
      </c>
      <c r="T140" s="163" t="s">
        <v>481</v>
      </c>
      <c r="U140" s="164" t="s">
        <v>33</v>
      </c>
      <c r="V140" s="238" t="s">
        <v>104</v>
      </c>
      <c r="W140" s="303" t="s">
        <v>750</v>
      </c>
      <c r="X140" s="174">
        <v>80</v>
      </c>
      <c r="Y140" s="174">
        <v>74</v>
      </c>
      <c r="Z140" s="151" t="s">
        <v>828</v>
      </c>
    </row>
    <row r="141" spans="1:26" ht="12.75">
      <c r="A141" s="46" t="s">
        <v>825</v>
      </c>
      <c r="B141" s="449">
        <v>19580</v>
      </c>
      <c r="C141" s="446">
        <v>0.86</v>
      </c>
      <c r="D141" s="64">
        <v>0.65</v>
      </c>
      <c r="E141" s="411">
        <v>40</v>
      </c>
      <c r="F141" s="450">
        <v>350</v>
      </c>
      <c r="G141" s="76">
        <v>10</v>
      </c>
      <c r="H141" s="413">
        <v>900</v>
      </c>
      <c r="I141" s="451">
        <v>588</v>
      </c>
      <c r="J141" s="452">
        <v>0.88</v>
      </c>
      <c r="K141" s="156">
        <v>26</v>
      </c>
      <c r="L141" s="279">
        <v>3.75</v>
      </c>
      <c r="M141" s="32">
        <f t="shared" si="0"/>
        <v>815.72</v>
      </c>
      <c r="N141" s="32">
        <f t="shared" si="1"/>
        <v>835.3</v>
      </c>
      <c r="O141" s="832" t="s">
        <v>760</v>
      </c>
      <c r="P141" s="119" t="s">
        <v>1063</v>
      </c>
      <c r="Q141" s="160" t="s">
        <v>33</v>
      </c>
      <c r="R141" s="161" t="s">
        <v>33</v>
      </c>
      <c r="S141" s="162" t="s">
        <v>1050</v>
      </c>
      <c r="T141" s="163" t="s">
        <v>481</v>
      </c>
      <c r="U141" s="164" t="s">
        <v>33</v>
      </c>
      <c r="V141" s="238" t="s">
        <v>104</v>
      </c>
      <c r="W141" s="303" t="s">
        <v>750</v>
      </c>
      <c r="X141" s="174">
        <v>80</v>
      </c>
      <c r="Y141" s="174">
        <v>74</v>
      </c>
      <c r="Z141" s="151" t="s">
        <v>826</v>
      </c>
    </row>
    <row r="142" spans="1:26" ht="12.75">
      <c r="A142" s="46" t="s">
        <v>434</v>
      </c>
      <c r="B142" s="444">
        <v>40580</v>
      </c>
      <c r="C142" s="416">
        <v>0.86</v>
      </c>
      <c r="D142" s="105">
        <v>0.82</v>
      </c>
      <c r="E142" s="445">
        <v>43</v>
      </c>
      <c r="F142" s="245">
        <v>800</v>
      </c>
      <c r="G142" s="254">
        <v>10</v>
      </c>
      <c r="H142" s="317">
        <v>600</v>
      </c>
      <c r="I142" s="265">
        <v>350</v>
      </c>
      <c r="J142" s="442">
        <v>0.86</v>
      </c>
      <c r="K142" s="420">
        <v>78</v>
      </c>
      <c r="L142" s="314">
        <v>2.59</v>
      </c>
      <c r="M142" s="32">
        <f t="shared" si="0"/>
        <v>795.52</v>
      </c>
      <c r="N142" s="32">
        <f t="shared" si="1"/>
        <v>836.1</v>
      </c>
      <c r="O142" s="836" t="s">
        <v>1038</v>
      </c>
      <c r="P142" s="119" t="s">
        <v>1039</v>
      </c>
      <c r="Q142" s="160" t="s">
        <v>33</v>
      </c>
      <c r="R142" s="161" t="s">
        <v>33</v>
      </c>
      <c r="S142" s="162" t="s">
        <v>46</v>
      </c>
      <c r="T142" s="163" t="s">
        <v>33</v>
      </c>
      <c r="U142" s="164" t="s">
        <v>1058</v>
      </c>
      <c r="V142" s="165"/>
      <c r="W142" s="239" t="s">
        <v>781</v>
      </c>
      <c r="X142" s="166">
        <v>53</v>
      </c>
      <c r="Y142" s="166">
        <v>39</v>
      </c>
      <c r="Z142" s="151" t="s">
        <v>435</v>
      </c>
    </row>
    <row r="143" spans="1:26" ht="12.75">
      <c r="A143" s="46" t="s">
        <v>422</v>
      </c>
      <c r="B143" s="510">
        <v>33960</v>
      </c>
      <c r="C143" s="129">
        <v>0.83</v>
      </c>
      <c r="D143" s="105">
        <v>0.82</v>
      </c>
      <c r="E143" s="97">
        <v>39</v>
      </c>
      <c r="F143" s="51">
        <v>700</v>
      </c>
      <c r="G143" s="76">
        <v>20</v>
      </c>
      <c r="H143" s="317">
        <v>600</v>
      </c>
      <c r="I143" s="265">
        <v>350</v>
      </c>
      <c r="J143" s="442">
        <v>0.86</v>
      </c>
      <c r="K143" s="511">
        <v>63</v>
      </c>
      <c r="L143" s="512">
        <v>2.8</v>
      </c>
      <c r="M143" s="32">
        <f t="shared" si="0"/>
        <v>803.04</v>
      </c>
      <c r="N143" s="32">
        <f t="shared" si="1"/>
        <v>837</v>
      </c>
      <c r="O143" s="836" t="s">
        <v>1038</v>
      </c>
      <c r="P143" s="119" t="s">
        <v>1039</v>
      </c>
      <c r="Q143" s="160" t="s">
        <v>33</v>
      </c>
      <c r="R143" s="161" t="s">
        <v>33</v>
      </c>
      <c r="S143" s="162" t="s">
        <v>46</v>
      </c>
      <c r="T143" s="163" t="s">
        <v>33</v>
      </c>
      <c r="U143" s="164" t="s">
        <v>1058</v>
      </c>
      <c r="V143" s="165"/>
      <c r="W143" s="239" t="s">
        <v>781</v>
      </c>
      <c r="X143" s="166">
        <v>53</v>
      </c>
      <c r="Y143" s="166">
        <v>39</v>
      </c>
      <c r="Z143" s="151" t="s">
        <v>423</v>
      </c>
    </row>
    <row r="144" spans="1:26" ht="12.75">
      <c r="A144" s="27" t="s">
        <v>349</v>
      </c>
      <c r="B144" s="28">
        <v>15680</v>
      </c>
      <c r="C144" s="29">
        <v>0.56999999999999995</v>
      </c>
      <c r="D144" s="29">
        <v>0.84</v>
      </c>
      <c r="E144" s="30">
        <v>21</v>
      </c>
      <c r="F144" s="30">
        <v>850</v>
      </c>
      <c r="G144" s="30">
        <v>20</v>
      </c>
      <c r="H144" s="30">
        <v>400</v>
      </c>
      <c r="I144" s="30">
        <v>486</v>
      </c>
      <c r="J144" s="29">
        <v>0.89</v>
      </c>
      <c r="K144" s="30">
        <v>87</v>
      </c>
      <c r="L144" s="31">
        <v>1.44</v>
      </c>
      <c r="M144" s="32">
        <f t="shared" si="0"/>
        <v>824.52</v>
      </c>
      <c r="N144" s="32">
        <f t="shared" si="1"/>
        <v>840.2</v>
      </c>
      <c r="O144" s="835" t="s">
        <v>340</v>
      </c>
      <c r="P144" s="34" t="s">
        <v>44</v>
      </c>
      <c r="Q144" s="160" t="s">
        <v>62</v>
      </c>
      <c r="R144" s="36" t="s">
        <v>33</v>
      </c>
      <c r="S144" s="162" t="s">
        <v>33</v>
      </c>
      <c r="T144" s="36" t="s">
        <v>47</v>
      </c>
      <c r="U144" s="37"/>
      <c r="V144" s="37"/>
      <c r="W144" s="41" t="s">
        <v>49</v>
      </c>
      <c r="X144" s="38">
        <v>38</v>
      </c>
      <c r="Y144" s="38">
        <v>40</v>
      </c>
      <c r="Z144" s="39" t="s">
        <v>350</v>
      </c>
    </row>
    <row r="145" spans="1:26" ht="12.75">
      <c r="A145" s="46" t="s">
        <v>854</v>
      </c>
      <c r="B145" s="334">
        <v>26350</v>
      </c>
      <c r="C145" s="320">
        <v>0.93</v>
      </c>
      <c r="D145" s="64">
        <v>0.65</v>
      </c>
      <c r="E145" s="335">
        <v>60</v>
      </c>
      <c r="F145" s="141">
        <v>135</v>
      </c>
      <c r="G145" s="76">
        <v>10</v>
      </c>
      <c r="H145" s="232">
        <v>1000</v>
      </c>
      <c r="I145" s="336">
        <v>872</v>
      </c>
      <c r="J145" s="319">
        <v>0.52</v>
      </c>
      <c r="K145" s="156">
        <v>26</v>
      </c>
      <c r="L145" s="337">
        <v>3.8</v>
      </c>
      <c r="M145" s="32">
        <f t="shared" si="0"/>
        <v>816.34999999999991</v>
      </c>
      <c r="N145" s="32">
        <f t="shared" si="1"/>
        <v>842.7</v>
      </c>
      <c r="O145" s="832" t="s">
        <v>760</v>
      </c>
      <c r="P145" s="657" t="s">
        <v>480</v>
      </c>
      <c r="Q145" s="160" t="s">
        <v>33</v>
      </c>
      <c r="R145" s="161" t="s">
        <v>33</v>
      </c>
      <c r="S145" s="162" t="s">
        <v>805</v>
      </c>
      <c r="T145" s="163" t="s">
        <v>481</v>
      </c>
      <c r="U145" s="164" t="s">
        <v>33</v>
      </c>
      <c r="V145" s="238" t="s">
        <v>104</v>
      </c>
      <c r="W145" s="239" t="s">
        <v>750</v>
      </c>
      <c r="X145" s="174">
        <v>80</v>
      </c>
      <c r="Y145" s="174">
        <v>74</v>
      </c>
      <c r="Z145" s="151" t="s">
        <v>855</v>
      </c>
    </row>
    <row r="146" spans="1:26" ht="12.75">
      <c r="A146" s="46" t="s">
        <v>790</v>
      </c>
      <c r="B146" s="302">
        <v>65880</v>
      </c>
      <c r="C146" s="288">
        <v>0.95</v>
      </c>
      <c r="D146" s="64">
        <v>0.65</v>
      </c>
      <c r="E146" s="244">
        <v>71</v>
      </c>
      <c r="F146" s="231">
        <v>30</v>
      </c>
      <c r="G146" s="76">
        <v>10</v>
      </c>
      <c r="H146" s="269">
        <v>1200</v>
      </c>
      <c r="I146" s="265">
        <v>888</v>
      </c>
      <c r="J146" s="290">
        <v>0.62</v>
      </c>
      <c r="K146" s="156">
        <v>26</v>
      </c>
      <c r="L146" s="271">
        <v>7.2</v>
      </c>
      <c r="M146" s="32">
        <f t="shared" si="0"/>
        <v>776.92000000000007</v>
      </c>
      <c r="N146" s="32">
        <f t="shared" si="1"/>
        <v>842.8</v>
      </c>
      <c r="O146" s="832" t="s">
        <v>760</v>
      </c>
      <c r="P146" s="119" t="s">
        <v>1063</v>
      </c>
      <c r="Q146" s="160" t="s">
        <v>33</v>
      </c>
      <c r="R146" s="161" t="s">
        <v>33</v>
      </c>
      <c r="S146" s="162" t="s">
        <v>1050</v>
      </c>
      <c r="T146" s="163" t="s">
        <v>481</v>
      </c>
      <c r="U146" s="164" t="s">
        <v>33</v>
      </c>
      <c r="V146" s="238" t="s">
        <v>104</v>
      </c>
      <c r="W146" s="303" t="s">
        <v>750</v>
      </c>
      <c r="X146" s="174">
        <v>80</v>
      </c>
      <c r="Y146" s="174">
        <v>74</v>
      </c>
      <c r="Z146" s="151" t="s">
        <v>792</v>
      </c>
    </row>
    <row r="147" spans="1:26" ht="12.75">
      <c r="A147" s="46" t="s">
        <v>775</v>
      </c>
      <c r="B147" s="311">
        <v>95580</v>
      </c>
      <c r="C147" s="288">
        <v>0.95</v>
      </c>
      <c r="D147" s="64">
        <v>0.65</v>
      </c>
      <c r="E147" s="244">
        <v>71</v>
      </c>
      <c r="F147" s="231">
        <v>30</v>
      </c>
      <c r="G147" s="76">
        <v>10</v>
      </c>
      <c r="H147" s="269">
        <v>1200</v>
      </c>
      <c r="I147" s="312">
        <v>1208</v>
      </c>
      <c r="J147" s="290">
        <v>0.62</v>
      </c>
      <c r="K147" s="156">
        <v>26</v>
      </c>
      <c r="L147" s="313">
        <v>6</v>
      </c>
      <c r="M147" s="32">
        <f t="shared" si="0"/>
        <v>747.22</v>
      </c>
      <c r="N147" s="32">
        <f t="shared" si="1"/>
        <v>842.8</v>
      </c>
      <c r="O147" s="832" t="s">
        <v>760</v>
      </c>
      <c r="P147" s="119" t="s">
        <v>439</v>
      </c>
      <c r="Q147" s="160" t="s">
        <v>33</v>
      </c>
      <c r="R147" s="161" t="s">
        <v>33</v>
      </c>
      <c r="S147" s="162" t="s">
        <v>407</v>
      </c>
      <c r="T147" s="163" t="s">
        <v>33</v>
      </c>
      <c r="U147" s="164" t="s">
        <v>33</v>
      </c>
      <c r="V147" s="238" t="s">
        <v>440</v>
      </c>
      <c r="W147" s="239" t="s">
        <v>441</v>
      </c>
      <c r="X147" s="250">
        <v>62</v>
      </c>
      <c r="Y147" s="251">
        <v>70</v>
      </c>
      <c r="Z147" s="151" t="s">
        <v>776</v>
      </c>
    </row>
    <row r="148" spans="1:26" ht="12.75">
      <c r="A148" s="27" t="s">
        <v>395</v>
      </c>
      <c r="B148" s="28">
        <v>21880</v>
      </c>
      <c r="C148" s="29">
        <v>0.9</v>
      </c>
      <c r="D148" s="29">
        <v>0.84</v>
      </c>
      <c r="E148" s="30">
        <v>21</v>
      </c>
      <c r="F148" s="30">
        <v>650</v>
      </c>
      <c r="G148" s="30">
        <v>30</v>
      </c>
      <c r="H148" s="30">
        <v>300</v>
      </c>
      <c r="I148" s="30">
        <v>434</v>
      </c>
      <c r="J148" s="29">
        <v>0.91</v>
      </c>
      <c r="K148" s="30">
        <v>58</v>
      </c>
      <c r="L148" s="31">
        <v>4.7</v>
      </c>
      <c r="M148" s="32">
        <f t="shared" si="0"/>
        <v>823.52</v>
      </c>
      <c r="N148" s="32">
        <f t="shared" si="1"/>
        <v>845.4</v>
      </c>
      <c r="O148" s="838" t="s">
        <v>340</v>
      </c>
      <c r="P148" s="34" t="s">
        <v>75</v>
      </c>
      <c r="Q148" s="160" t="s">
        <v>76</v>
      </c>
      <c r="R148" s="36" t="s">
        <v>65</v>
      </c>
      <c r="S148" s="36"/>
      <c r="T148" s="36"/>
      <c r="U148" s="37"/>
      <c r="V148" s="37"/>
      <c r="W148" s="41" t="s">
        <v>1062</v>
      </c>
      <c r="X148" s="583">
        <v>19</v>
      </c>
      <c r="Y148" s="368">
        <v>82</v>
      </c>
      <c r="Z148" s="39" t="s">
        <v>396</v>
      </c>
    </row>
    <row r="149" spans="1:26" ht="12.75">
      <c r="A149" s="46" t="s">
        <v>801</v>
      </c>
      <c r="B149" s="364">
        <v>21560</v>
      </c>
      <c r="C149" s="349">
        <v>0.91</v>
      </c>
      <c r="D149" s="64">
        <v>0.65</v>
      </c>
      <c r="E149" s="65">
        <v>86</v>
      </c>
      <c r="F149" s="365">
        <v>25</v>
      </c>
      <c r="G149" s="254">
        <v>5</v>
      </c>
      <c r="H149" s="317">
        <v>1100</v>
      </c>
      <c r="I149" s="265">
        <v>888</v>
      </c>
      <c r="J149" s="366">
        <v>0.56999999999999995</v>
      </c>
      <c r="K149" s="156">
        <v>26</v>
      </c>
      <c r="L149" s="337">
        <v>3.8</v>
      </c>
      <c r="M149" s="32">
        <f t="shared" si="0"/>
        <v>825.74</v>
      </c>
      <c r="N149" s="32">
        <f t="shared" si="1"/>
        <v>847.3</v>
      </c>
      <c r="O149" s="832" t="s">
        <v>760</v>
      </c>
      <c r="P149" s="657" t="s">
        <v>480</v>
      </c>
      <c r="Q149" s="160" t="s">
        <v>33</v>
      </c>
      <c r="R149" s="161" t="s">
        <v>33</v>
      </c>
      <c r="S149" s="162" t="s">
        <v>805</v>
      </c>
      <c r="T149" s="163" t="s">
        <v>481</v>
      </c>
      <c r="U149" s="164" t="s">
        <v>33</v>
      </c>
      <c r="V149" s="238" t="s">
        <v>104</v>
      </c>
      <c r="W149" s="239" t="s">
        <v>750</v>
      </c>
      <c r="X149" s="174">
        <v>80</v>
      </c>
      <c r="Y149" s="174">
        <v>74</v>
      </c>
      <c r="Z149" s="151" t="s">
        <v>803</v>
      </c>
    </row>
    <row r="150" spans="1:26" ht="12.75">
      <c r="A150" s="46" t="s">
        <v>851</v>
      </c>
      <c r="B150" s="338">
        <v>24850</v>
      </c>
      <c r="C150" s="320">
        <v>0.93</v>
      </c>
      <c r="D150" s="64">
        <v>0.65</v>
      </c>
      <c r="E150" s="335">
        <v>60</v>
      </c>
      <c r="F150" s="66">
        <v>150</v>
      </c>
      <c r="G150" s="76">
        <v>10</v>
      </c>
      <c r="H150" s="232">
        <v>1000</v>
      </c>
      <c r="I150" s="336">
        <v>872</v>
      </c>
      <c r="J150" s="339">
        <v>0.57999999999999996</v>
      </c>
      <c r="K150" s="156">
        <v>26</v>
      </c>
      <c r="L150" s="337">
        <v>3.8</v>
      </c>
      <c r="M150" s="32">
        <f t="shared" si="0"/>
        <v>825.34999999999991</v>
      </c>
      <c r="N150" s="32">
        <f t="shared" si="1"/>
        <v>850.19999999999993</v>
      </c>
      <c r="O150" s="832" t="s">
        <v>760</v>
      </c>
      <c r="P150" s="657" t="s">
        <v>480</v>
      </c>
      <c r="Q150" s="160" t="s">
        <v>33</v>
      </c>
      <c r="R150" s="161" t="s">
        <v>33</v>
      </c>
      <c r="S150" s="162" t="s">
        <v>805</v>
      </c>
      <c r="T150" s="163" t="s">
        <v>481</v>
      </c>
      <c r="U150" s="164" t="s">
        <v>33</v>
      </c>
      <c r="V150" s="238" t="s">
        <v>104</v>
      </c>
      <c r="W150" s="239" t="s">
        <v>750</v>
      </c>
      <c r="X150" s="174">
        <v>80</v>
      </c>
      <c r="Y150" s="174">
        <v>74</v>
      </c>
      <c r="Z150" s="151" t="s">
        <v>853</v>
      </c>
    </row>
    <row r="151" spans="1:26" ht="12.75">
      <c r="A151" s="27" t="s">
        <v>339</v>
      </c>
      <c r="B151" s="28">
        <v>50300</v>
      </c>
      <c r="C151" s="29">
        <v>0.83</v>
      </c>
      <c r="D151" s="29">
        <v>0.88</v>
      </c>
      <c r="E151" s="30">
        <v>24</v>
      </c>
      <c r="F151" s="30">
        <v>900</v>
      </c>
      <c r="G151" s="30">
        <v>30</v>
      </c>
      <c r="H151" s="30">
        <v>400</v>
      </c>
      <c r="I151" s="30">
        <v>350</v>
      </c>
      <c r="J151" s="29">
        <v>0.92</v>
      </c>
      <c r="K151" s="30">
        <v>73</v>
      </c>
      <c r="L151" s="31">
        <v>1.65</v>
      </c>
      <c r="M151" s="32">
        <f t="shared" si="0"/>
        <v>801.2</v>
      </c>
      <c r="N151" s="32">
        <f t="shared" si="1"/>
        <v>851.5</v>
      </c>
      <c r="O151" s="835" t="s">
        <v>340</v>
      </c>
      <c r="P151" s="34" t="s">
        <v>32</v>
      </c>
      <c r="Q151" s="36" t="s">
        <v>33</v>
      </c>
      <c r="R151" s="36" t="s">
        <v>33</v>
      </c>
      <c r="S151" s="36" t="s">
        <v>33</v>
      </c>
      <c r="T151" s="41" t="s">
        <v>34</v>
      </c>
      <c r="U151" s="42"/>
      <c r="V151" s="42"/>
      <c r="W151" s="239" t="s">
        <v>35</v>
      </c>
      <c r="X151" s="38">
        <v>36</v>
      </c>
      <c r="Y151" s="179">
        <v>24</v>
      </c>
      <c r="Z151" s="39" t="s">
        <v>342</v>
      </c>
    </row>
    <row r="152" spans="1:26" ht="12.75">
      <c r="A152" s="27" t="s">
        <v>351</v>
      </c>
      <c r="B152" s="28">
        <v>17980</v>
      </c>
      <c r="C152" s="29">
        <v>0.59</v>
      </c>
      <c r="D152" s="29">
        <v>0.84</v>
      </c>
      <c r="E152" s="30">
        <v>21</v>
      </c>
      <c r="F152" s="30">
        <v>913</v>
      </c>
      <c r="G152" s="30">
        <v>20</v>
      </c>
      <c r="H152" s="30">
        <v>400</v>
      </c>
      <c r="I152" s="30">
        <v>486</v>
      </c>
      <c r="J152" s="29">
        <v>0.9</v>
      </c>
      <c r="K152" s="30">
        <v>89</v>
      </c>
      <c r="L152" s="31">
        <v>1.56</v>
      </c>
      <c r="M152" s="32">
        <f t="shared" si="0"/>
        <v>834.32</v>
      </c>
      <c r="N152" s="32">
        <f t="shared" si="1"/>
        <v>852.30000000000007</v>
      </c>
      <c r="O152" s="835" t="s">
        <v>340</v>
      </c>
      <c r="P152" s="34" t="s">
        <v>44</v>
      </c>
      <c r="Q152" s="160" t="s">
        <v>62</v>
      </c>
      <c r="R152" s="44" t="s">
        <v>33</v>
      </c>
      <c r="S152" s="162" t="s">
        <v>33</v>
      </c>
      <c r="T152" s="36" t="s">
        <v>47</v>
      </c>
      <c r="U152" s="37"/>
      <c r="V152" s="37"/>
      <c r="W152" s="41" t="s">
        <v>49</v>
      </c>
      <c r="X152" s="38">
        <v>38</v>
      </c>
      <c r="Y152" s="38">
        <v>40</v>
      </c>
      <c r="Z152" s="39" t="s">
        <v>352</v>
      </c>
    </row>
    <row r="153" spans="1:26" ht="12.75">
      <c r="A153" s="46" t="s">
        <v>290</v>
      </c>
      <c r="B153" s="752">
        <v>19960</v>
      </c>
      <c r="C153" s="514">
        <v>0.69</v>
      </c>
      <c r="D153" s="730">
        <v>0.59</v>
      </c>
      <c r="E153" s="113">
        <v>189</v>
      </c>
      <c r="F153" s="253">
        <v>80</v>
      </c>
      <c r="G153" s="429">
        <v>5</v>
      </c>
      <c r="H153" s="317">
        <v>250</v>
      </c>
      <c r="I153" s="735">
        <v>340</v>
      </c>
      <c r="J153" s="753">
        <v>0.74</v>
      </c>
      <c r="K153" s="156">
        <v>26</v>
      </c>
      <c r="L153" s="666">
        <v>3</v>
      </c>
      <c r="M153" s="32">
        <f t="shared" si="0"/>
        <v>833.04</v>
      </c>
      <c r="N153" s="32">
        <f t="shared" si="1"/>
        <v>853</v>
      </c>
      <c r="O153" s="832" t="s">
        <v>267</v>
      </c>
      <c r="P153" s="119" t="s">
        <v>235</v>
      </c>
      <c r="Q153" s="160" t="s">
        <v>33</v>
      </c>
      <c r="R153" s="161" t="s">
        <v>113</v>
      </c>
      <c r="S153" s="162" t="s">
        <v>33</v>
      </c>
      <c r="T153" s="163" t="s">
        <v>112</v>
      </c>
      <c r="U153" s="165"/>
      <c r="V153" s="165"/>
      <c r="W153" s="239" t="s">
        <v>236</v>
      </c>
      <c r="X153" s="174">
        <v>42</v>
      </c>
      <c r="Y153" s="601">
        <v>132</v>
      </c>
      <c r="Z153" s="151" t="s">
        <v>291</v>
      </c>
    </row>
    <row r="154" spans="1:26" ht="12.75">
      <c r="A154" s="27" t="s">
        <v>353</v>
      </c>
      <c r="B154" s="28">
        <v>18960</v>
      </c>
      <c r="C154" s="29">
        <v>0.62</v>
      </c>
      <c r="D154" s="29">
        <v>0.84</v>
      </c>
      <c r="E154" s="30">
        <v>21</v>
      </c>
      <c r="F154" s="30">
        <v>880</v>
      </c>
      <c r="G154" s="30">
        <v>20</v>
      </c>
      <c r="H154" s="30">
        <v>400</v>
      </c>
      <c r="I154" s="30">
        <v>486</v>
      </c>
      <c r="J154" s="29">
        <v>0.9</v>
      </c>
      <c r="K154" s="30">
        <v>89</v>
      </c>
      <c r="L154" s="31">
        <v>1.46</v>
      </c>
      <c r="M154" s="32">
        <f t="shared" si="0"/>
        <v>834.04000000000008</v>
      </c>
      <c r="N154" s="32">
        <f t="shared" si="1"/>
        <v>853</v>
      </c>
      <c r="O154" s="835" t="s">
        <v>340</v>
      </c>
      <c r="P154" s="34" t="s">
        <v>44</v>
      </c>
      <c r="Q154" s="160" t="s">
        <v>62</v>
      </c>
      <c r="R154" s="36" t="s">
        <v>33</v>
      </c>
      <c r="S154" s="162" t="s">
        <v>33</v>
      </c>
      <c r="T154" s="41" t="s">
        <v>47</v>
      </c>
      <c r="U154" s="42"/>
      <c r="V154" s="42"/>
      <c r="W154" s="41" t="s">
        <v>49</v>
      </c>
      <c r="X154" s="38">
        <v>38</v>
      </c>
      <c r="Y154" s="38">
        <v>40</v>
      </c>
      <c r="Z154" s="39" t="s">
        <v>354</v>
      </c>
    </row>
    <row r="155" spans="1:26" ht="12.75">
      <c r="A155" s="27" t="s">
        <v>355</v>
      </c>
      <c r="B155" s="28">
        <v>20380</v>
      </c>
      <c r="C155" s="29">
        <v>0.62</v>
      </c>
      <c r="D155" s="29">
        <v>0.84</v>
      </c>
      <c r="E155" s="30">
        <v>21</v>
      </c>
      <c r="F155" s="30">
        <v>800</v>
      </c>
      <c r="G155" s="30">
        <v>30</v>
      </c>
      <c r="H155" s="30">
        <v>400</v>
      </c>
      <c r="I155" s="30">
        <v>528</v>
      </c>
      <c r="J155" s="29">
        <v>0.91</v>
      </c>
      <c r="K155" s="30">
        <v>91</v>
      </c>
      <c r="L155" s="31">
        <v>3.1</v>
      </c>
      <c r="M155" s="32">
        <f t="shared" si="0"/>
        <v>837.42</v>
      </c>
      <c r="N155" s="32">
        <f t="shared" si="1"/>
        <v>857.8</v>
      </c>
      <c r="O155" s="835" t="s">
        <v>340</v>
      </c>
      <c r="P155" s="380" t="s">
        <v>1054</v>
      </c>
      <c r="Q155" s="160" t="s">
        <v>52</v>
      </c>
      <c r="R155" s="36" t="s">
        <v>33</v>
      </c>
      <c r="S155" s="36" t="s">
        <v>46</v>
      </c>
      <c r="T155" s="163"/>
      <c r="U155" s="42"/>
      <c r="V155" s="42"/>
      <c r="W155" s="41" t="s">
        <v>48</v>
      </c>
      <c r="X155" s="174">
        <v>30</v>
      </c>
      <c r="Y155" s="174">
        <v>33</v>
      </c>
      <c r="Z155" s="39" t="s">
        <v>356</v>
      </c>
    </row>
    <row r="156" spans="1:26" ht="12.75">
      <c r="A156" s="46" t="s">
        <v>330</v>
      </c>
      <c r="B156" s="641">
        <v>19580</v>
      </c>
      <c r="C156" s="716">
        <v>0.62</v>
      </c>
      <c r="D156" s="64">
        <v>0.63</v>
      </c>
      <c r="E156" s="113">
        <v>189</v>
      </c>
      <c r="F156" s="750">
        <v>75</v>
      </c>
      <c r="G156" s="803">
        <v>7</v>
      </c>
      <c r="H156" s="317">
        <v>250</v>
      </c>
      <c r="I156" s="735">
        <v>340</v>
      </c>
      <c r="J156" s="299">
        <v>0.72</v>
      </c>
      <c r="K156" s="156">
        <v>26</v>
      </c>
      <c r="L156" s="804">
        <v>2.9</v>
      </c>
      <c r="M156" s="32">
        <f t="shared" si="0"/>
        <v>838.92000000000007</v>
      </c>
      <c r="N156" s="32">
        <f t="shared" si="1"/>
        <v>858.5</v>
      </c>
      <c r="O156" s="832" t="s">
        <v>267</v>
      </c>
      <c r="P156" s="119" t="s">
        <v>235</v>
      </c>
      <c r="Q156" s="160" t="s">
        <v>33</v>
      </c>
      <c r="R156" s="161" t="s">
        <v>113</v>
      </c>
      <c r="S156" s="162" t="s">
        <v>33</v>
      </c>
      <c r="T156" s="163" t="s">
        <v>112</v>
      </c>
      <c r="U156" s="165"/>
      <c r="V156" s="165"/>
      <c r="W156" s="239" t="s">
        <v>236</v>
      </c>
      <c r="X156" s="174">
        <v>42</v>
      </c>
      <c r="Y156" s="601">
        <v>132</v>
      </c>
      <c r="Z156" s="151" t="s">
        <v>331</v>
      </c>
    </row>
    <row r="157" spans="1:26" ht="12.75">
      <c r="A157" s="46" t="s">
        <v>496</v>
      </c>
      <c r="B157" s="449">
        <v>8780</v>
      </c>
      <c r="C157" s="410">
        <v>0.7</v>
      </c>
      <c r="D157" s="354">
        <v>0.72</v>
      </c>
      <c r="E157" s="143">
        <v>40</v>
      </c>
      <c r="F157" s="524">
        <v>600</v>
      </c>
      <c r="G157" s="76">
        <v>30</v>
      </c>
      <c r="H157" s="515">
        <v>900</v>
      </c>
      <c r="I157" s="612">
        <v>601</v>
      </c>
      <c r="J157" s="70">
        <v>0.92</v>
      </c>
      <c r="K157" s="741">
        <v>34</v>
      </c>
      <c r="L157" s="314">
        <v>3.3</v>
      </c>
      <c r="M157" s="32">
        <f t="shared" si="0"/>
        <v>850.32</v>
      </c>
      <c r="N157" s="32">
        <f t="shared" si="1"/>
        <v>859.1</v>
      </c>
      <c r="O157" s="836" t="s">
        <v>405</v>
      </c>
      <c r="P157" s="657" t="s">
        <v>470</v>
      </c>
      <c r="Q157" s="160" t="s">
        <v>33</v>
      </c>
      <c r="R157" s="161" t="s">
        <v>33</v>
      </c>
      <c r="S157" s="162" t="s">
        <v>46</v>
      </c>
      <c r="T157" s="163" t="s">
        <v>33</v>
      </c>
      <c r="U157" s="164" t="s">
        <v>33</v>
      </c>
      <c r="V157" s="238" t="s">
        <v>260</v>
      </c>
      <c r="W157" s="239" t="s">
        <v>473</v>
      </c>
      <c r="X157" s="614">
        <v>55</v>
      </c>
      <c r="Y157" s="50">
        <v>40</v>
      </c>
      <c r="Z157" s="151" t="s">
        <v>497</v>
      </c>
    </row>
    <row r="158" spans="1:26" ht="12.75">
      <c r="A158" s="46" t="s">
        <v>500</v>
      </c>
      <c r="B158" s="449">
        <v>8780</v>
      </c>
      <c r="C158" s="410">
        <v>0.7</v>
      </c>
      <c r="D158" s="354">
        <v>0.72</v>
      </c>
      <c r="E158" s="143">
        <v>40</v>
      </c>
      <c r="F158" s="524">
        <v>600</v>
      </c>
      <c r="G158" s="76">
        <v>30</v>
      </c>
      <c r="H158" s="515">
        <v>900</v>
      </c>
      <c r="I158" s="612">
        <v>601</v>
      </c>
      <c r="J158" s="70">
        <v>0.92</v>
      </c>
      <c r="K158" s="741">
        <v>34</v>
      </c>
      <c r="L158" s="314">
        <v>3.3</v>
      </c>
      <c r="M158" s="32">
        <f t="shared" si="0"/>
        <v>850.32</v>
      </c>
      <c r="N158" s="32">
        <f t="shared" si="1"/>
        <v>859.1</v>
      </c>
      <c r="O158" s="836" t="s">
        <v>405</v>
      </c>
      <c r="P158" s="657" t="s">
        <v>470</v>
      </c>
      <c r="Q158" s="160" t="s">
        <v>33</v>
      </c>
      <c r="R158" s="161" t="s">
        <v>33</v>
      </c>
      <c r="S158" s="162" t="s">
        <v>46</v>
      </c>
      <c r="T158" s="163" t="s">
        <v>33</v>
      </c>
      <c r="U158" s="164" t="s">
        <v>33</v>
      </c>
      <c r="V158" s="238" t="s">
        <v>260</v>
      </c>
      <c r="W158" s="239" t="s">
        <v>473</v>
      </c>
      <c r="X158" s="614">
        <v>55</v>
      </c>
      <c r="Y158" s="50">
        <v>40</v>
      </c>
      <c r="Z158" s="151" t="s">
        <v>501</v>
      </c>
    </row>
    <row r="159" spans="1:26" ht="12.75">
      <c r="A159" s="46" t="s">
        <v>835</v>
      </c>
      <c r="B159" s="125">
        <v>58580</v>
      </c>
      <c r="C159" s="316">
        <v>0.94</v>
      </c>
      <c r="D159" s="64">
        <v>0.65</v>
      </c>
      <c r="E159" s="65">
        <v>86</v>
      </c>
      <c r="F159" s="231">
        <v>30</v>
      </c>
      <c r="G159" s="76">
        <v>10</v>
      </c>
      <c r="H159" s="269">
        <v>1200</v>
      </c>
      <c r="I159" s="265">
        <v>903</v>
      </c>
      <c r="J159" s="319">
        <v>0.52</v>
      </c>
      <c r="K159" s="71">
        <v>27</v>
      </c>
      <c r="L159" s="80">
        <v>6.2</v>
      </c>
      <c r="M159" s="32">
        <f t="shared" si="0"/>
        <v>801.72</v>
      </c>
      <c r="N159" s="32">
        <f t="shared" si="1"/>
        <v>860.3</v>
      </c>
      <c r="O159" s="832" t="s">
        <v>760</v>
      </c>
      <c r="P159" s="657" t="s">
        <v>480</v>
      </c>
      <c r="Q159" s="160" t="s">
        <v>33</v>
      </c>
      <c r="R159" s="161" t="s">
        <v>33</v>
      </c>
      <c r="S159" s="162" t="s">
        <v>805</v>
      </c>
      <c r="T159" s="163" t="s">
        <v>481</v>
      </c>
      <c r="U159" s="164" t="s">
        <v>33</v>
      </c>
      <c r="V159" s="238" t="s">
        <v>104</v>
      </c>
      <c r="W159" s="239" t="s">
        <v>750</v>
      </c>
      <c r="X159" s="174">
        <v>80</v>
      </c>
      <c r="Y159" s="174">
        <v>74</v>
      </c>
      <c r="Z159" s="151" t="s">
        <v>836</v>
      </c>
    </row>
    <row r="160" spans="1:26" ht="12.75">
      <c r="A160" s="27" t="s">
        <v>373</v>
      </c>
      <c r="B160" s="28">
        <v>16880</v>
      </c>
      <c r="C160" s="29">
        <v>0.6</v>
      </c>
      <c r="D160" s="29">
        <v>0.84</v>
      </c>
      <c r="E160" s="30">
        <v>18</v>
      </c>
      <c r="F160" s="30">
        <v>850</v>
      </c>
      <c r="G160" s="30">
        <v>30</v>
      </c>
      <c r="H160" s="30">
        <v>300</v>
      </c>
      <c r="I160" s="30">
        <v>434</v>
      </c>
      <c r="J160" s="29">
        <v>0.89</v>
      </c>
      <c r="K160" s="30">
        <v>96</v>
      </c>
      <c r="L160" s="31">
        <v>1.6</v>
      </c>
      <c r="M160" s="32">
        <f t="shared" si="0"/>
        <v>844.52</v>
      </c>
      <c r="N160" s="32">
        <f t="shared" si="1"/>
        <v>861.4</v>
      </c>
      <c r="O160" s="835" t="s">
        <v>340</v>
      </c>
      <c r="P160" s="34" t="s">
        <v>43</v>
      </c>
      <c r="Q160" s="160" t="s">
        <v>52</v>
      </c>
      <c r="R160" s="44" t="s">
        <v>33</v>
      </c>
      <c r="S160" s="41" t="s">
        <v>46</v>
      </c>
      <c r="T160" s="165"/>
      <c r="U160" s="42"/>
      <c r="V160" s="42"/>
      <c r="W160" s="41" t="s">
        <v>48</v>
      </c>
      <c r="X160" s="727">
        <v>30</v>
      </c>
      <c r="Y160" s="728">
        <v>33</v>
      </c>
      <c r="Z160" s="39" t="s">
        <v>374</v>
      </c>
    </row>
    <row r="161" spans="1:26" ht="12.75">
      <c r="A161" s="46" t="s">
        <v>430</v>
      </c>
      <c r="B161" s="307">
        <v>51850</v>
      </c>
      <c r="C161" s="228">
        <v>0.89</v>
      </c>
      <c r="D161" s="105">
        <v>0.82</v>
      </c>
      <c r="E161" s="382">
        <v>40</v>
      </c>
      <c r="F161" s="90">
        <v>774</v>
      </c>
      <c r="G161" s="254">
        <v>10</v>
      </c>
      <c r="H161" s="317">
        <v>600</v>
      </c>
      <c r="I161" s="265">
        <v>350</v>
      </c>
      <c r="J161" s="342">
        <v>0.82</v>
      </c>
      <c r="K161" s="234">
        <v>98</v>
      </c>
      <c r="L161" s="383">
        <v>3.28</v>
      </c>
      <c r="M161" s="32">
        <f t="shared" si="0"/>
        <v>810.75</v>
      </c>
      <c r="N161" s="32">
        <f t="shared" si="1"/>
        <v>862.6</v>
      </c>
      <c r="O161" s="836" t="s">
        <v>1038</v>
      </c>
      <c r="P161" s="119" t="s">
        <v>1039</v>
      </c>
      <c r="Q161" s="160" t="s">
        <v>33</v>
      </c>
      <c r="R161" s="161" t="s">
        <v>33</v>
      </c>
      <c r="S161" s="162" t="s">
        <v>46</v>
      </c>
      <c r="T161" s="163" t="s">
        <v>33</v>
      </c>
      <c r="U161" s="164" t="s">
        <v>1058</v>
      </c>
      <c r="V161" s="165"/>
      <c r="W161" s="239" t="s">
        <v>781</v>
      </c>
      <c r="X161" s="166">
        <v>53</v>
      </c>
      <c r="Y161" s="166">
        <v>39</v>
      </c>
      <c r="Z161" s="151" t="s">
        <v>431</v>
      </c>
    </row>
    <row r="162" spans="1:26" ht="12.75">
      <c r="A162" s="46" t="s">
        <v>292</v>
      </c>
      <c r="B162" s="444">
        <v>30580</v>
      </c>
      <c r="C162" s="769">
        <v>0.66</v>
      </c>
      <c r="D162" s="730">
        <v>0.59</v>
      </c>
      <c r="E162" s="113">
        <v>189</v>
      </c>
      <c r="F162" s="126">
        <v>200</v>
      </c>
      <c r="G162" s="429">
        <v>5</v>
      </c>
      <c r="H162" s="317">
        <v>250</v>
      </c>
      <c r="I162" s="69">
        <v>370</v>
      </c>
      <c r="J162" s="732">
        <v>0.77</v>
      </c>
      <c r="K162" s="156">
        <v>26</v>
      </c>
      <c r="L162" s="603">
        <v>3.5</v>
      </c>
      <c r="M162" s="32">
        <f t="shared" si="0"/>
        <v>832.42000000000007</v>
      </c>
      <c r="N162" s="32">
        <f t="shared" si="1"/>
        <v>863</v>
      </c>
      <c r="O162" s="832" t="s">
        <v>267</v>
      </c>
      <c r="P162" s="119" t="s">
        <v>235</v>
      </c>
      <c r="Q162" s="160" t="s">
        <v>33</v>
      </c>
      <c r="R162" s="161" t="s">
        <v>113</v>
      </c>
      <c r="S162" s="162" t="s">
        <v>33</v>
      </c>
      <c r="T162" s="163" t="s">
        <v>112</v>
      </c>
      <c r="U162" s="165"/>
      <c r="V162" s="165"/>
      <c r="W162" s="239" t="s">
        <v>236</v>
      </c>
      <c r="X162" s="174">
        <v>42</v>
      </c>
      <c r="Y162" s="601">
        <v>132</v>
      </c>
      <c r="Z162" s="151" t="s">
        <v>293</v>
      </c>
    </row>
    <row r="163" spans="1:26" ht="12.75">
      <c r="A163" s="46" t="s">
        <v>318</v>
      </c>
      <c r="B163" s="761">
        <v>29390</v>
      </c>
      <c r="C163" s="89">
        <v>0.67</v>
      </c>
      <c r="D163" s="730">
        <v>0.59</v>
      </c>
      <c r="E163" s="113">
        <v>189</v>
      </c>
      <c r="F163" s="563">
        <v>115</v>
      </c>
      <c r="G163" s="76">
        <v>8</v>
      </c>
      <c r="H163" s="317">
        <v>250</v>
      </c>
      <c r="I163" s="735">
        <v>340</v>
      </c>
      <c r="J163" s="762">
        <v>0.79</v>
      </c>
      <c r="K163" s="156">
        <v>26</v>
      </c>
      <c r="L163" s="360">
        <v>4.13</v>
      </c>
      <c r="M163" s="32">
        <f t="shared" si="0"/>
        <v>833.81</v>
      </c>
      <c r="N163" s="32">
        <f t="shared" si="1"/>
        <v>863.2</v>
      </c>
      <c r="O163" s="832" t="s">
        <v>267</v>
      </c>
      <c r="P163" s="119" t="s">
        <v>235</v>
      </c>
      <c r="Q163" s="160" t="s">
        <v>33</v>
      </c>
      <c r="R163" s="161" t="s">
        <v>113</v>
      </c>
      <c r="S163" s="162" t="s">
        <v>33</v>
      </c>
      <c r="T163" s="163" t="s">
        <v>112</v>
      </c>
      <c r="U163" s="165"/>
      <c r="V163" s="165"/>
      <c r="W163" s="239" t="s">
        <v>236</v>
      </c>
      <c r="X163" s="174">
        <v>42</v>
      </c>
      <c r="Y163" s="601">
        <v>132</v>
      </c>
      <c r="Z163" s="151" t="s">
        <v>319</v>
      </c>
    </row>
    <row r="164" spans="1:26" ht="12.75">
      <c r="A164" s="46" t="s">
        <v>277</v>
      </c>
      <c r="B164" s="280">
        <v>17700</v>
      </c>
      <c r="C164" s="787">
        <v>0.64</v>
      </c>
      <c r="D164" s="105">
        <v>0.88</v>
      </c>
      <c r="E164" s="113">
        <v>189</v>
      </c>
      <c r="F164" s="305">
        <v>65</v>
      </c>
      <c r="G164" s="99">
        <v>6</v>
      </c>
      <c r="H164" s="317">
        <v>250</v>
      </c>
      <c r="I164" s="117">
        <v>330</v>
      </c>
      <c r="J164" s="751">
        <v>0.71</v>
      </c>
      <c r="K164" s="156">
        <v>26</v>
      </c>
      <c r="L164" s="459">
        <v>4.3</v>
      </c>
      <c r="M164" s="32">
        <f t="shared" si="0"/>
        <v>845.8</v>
      </c>
      <c r="N164" s="32">
        <f t="shared" si="1"/>
        <v>863.5</v>
      </c>
      <c r="O164" s="832" t="s">
        <v>267</v>
      </c>
      <c r="P164" s="119" t="s">
        <v>235</v>
      </c>
      <c r="Q164" s="160" t="s">
        <v>33</v>
      </c>
      <c r="R164" s="161" t="s">
        <v>113</v>
      </c>
      <c r="S164" s="162" t="s">
        <v>33</v>
      </c>
      <c r="T164" s="163" t="s">
        <v>112</v>
      </c>
      <c r="U164" s="165"/>
      <c r="V164" s="165"/>
      <c r="W164" s="239" t="s">
        <v>236</v>
      </c>
      <c r="X164" s="174">
        <v>42</v>
      </c>
      <c r="Y164" s="601">
        <v>132</v>
      </c>
      <c r="Z164" s="151" t="s">
        <v>278</v>
      </c>
    </row>
    <row r="165" spans="1:26" ht="12.75">
      <c r="A165" s="46" t="s">
        <v>797</v>
      </c>
      <c r="B165" s="280">
        <v>32590</v>
      </c>
      <c r="C165" s="288">
        <v>0.95</v>
      </c>
      <c r="D165" s="268">
        <v>0.66</v>
      </c>
      <c r="E165" s="113">
        <v>79</v>
      </c>
      <c r="F165" s="231">
        <v>30</v>
      </c>
      <c r="G165" s="254">
        <v>5</v>
      </c>
      <c r="H165" s="264">
        <v>1500</v>
      </c>
      <c r="I165" s="247">
        <v>1313</v>
      </c>
      <c r="J165" s="281">
        <v>0.71</v>
      </c>
      <c r="K165" s="156">
        <v>26</v>
      </c>
      <c r="L165" s="314">
        <v>4.0999999999999996</v>
      </c>
      <c r="M165" s="32">
        <f t="shared" si="0"/>
        <v>832.71</v>
      </c>
      <c r="N165" s="32">
        <f t="shared" si="1"/>
        <v>865.3</v>
      </c>
      <c r="O165" s="832" t="s">
        <v>760</v>
      </c>
      <c r="P165" s="657" t="s">
        <v>780</v>
      </c>
      <c r="Q165" s="160" t="s">
        <v>33</v>
      </c>
      <c r="R165" s="161" t="s">
        <v>657</v>
      </c>
      <c r="S165" s="162" t="s">
        <v>33</v>
      </c>
      <c r="T165" s="163" t="s">
        <v>781</v>
      </c>
      <c r="U165" s="165"/>
      <c r="V165" s="165"/>
      <c r="W165" s="239" t="s">
        <v>782</v>
      </c>
      <c r="X165" s="50">
        <v>39</v>
      </c>
      <c r="Y165" s="283">
        <v>78</v>
      </c>
      <c r="Z165" s="151" t="s">
        <v>798</v>
      </c>
    </row>
    <row r="166" spans="1:26" ht="12.75">
      <c r="A166" s="27" t="s">
        <v>357</v>
      </c>
      <c r="B166" s="28">
        <v>19650</v>
      </c>
      <c r="C166" s="29">
        <v>0.64</v>
      </c>
      <c r="D166" s="29">
        <v>0.85</v>
      </c>
      <c r="E166" s="30">
        <v>21</v>
      </c>
      <c r="F166" s="30">
        <v>750</v>
      </c>
      <c r="G166" s="30">
        <v>30</v>
      </c>
      <c r="H166" s="30">
        <v>400</v>
      </c>
      <c r="I166" s="30">
        <v>525</v>
      </c>
      <c r="J166" s="29">
        <v>0.89</v>
      </c>
      <c r="K166" s="30">
        <v>90</v>
      </c>
      <c r="L166" s="31">
        <v>1.66</v>
      </c>
      <c r="M166" s="32">
        <f t="shared" si="0"/>
        <v>846.25</v>
      </c>
      <c r="N166" s="32">
        <f t="shared" si="1"/>
        <v>865.9</v>
      </c>
      <c r="O166" s="835" t="s">
        <v>340</v>
      </c>
      <c r="P166" s="380" t="s">
        <v>1054</v>
      </c>
      <c r="Q166" s="160" t="s">
        <v>52</v>
      </c>
      <c r="R166" s="36" t="s">
        <v>33</v>
      </c>
      <c r="S166" s="36" t="s">
        <v>46</v>
      </c>
      <c r="T166" s="163"/>
      <c r="U166" s="42"/>
      <c r="V166" s="42"/>
      <c r="W166" s="41" t="s">
        <v>48</v>
      </c>
      <c r="X166" s="174">
        <v>30</v>
      </c>
      <c r="Y166" s="174">
        <v>33</v>
      </c>
      <c r="Z166" s="39" t="s">
        <v>358</v>
      </c>
    </row>
    <row r="167" spans="1:26" ht="12.75">
      <c r="A167" s="27" t="s">
        <v>359</v>
      </c>
      <c r="B167" s="28">
        <v>28800</v>
      </c>
      <c r="C167" s="29">
        <v>0.63</v>
      </c>
      <c r="D167" s="29">
        <v>0.85</v>
      </c>
      <c r="E167" s="30">
        <v>21</v>
      </c>
      <c r="F167" s="30">
        <v>800</v>
      </c>
      <c r="G167" s="30">
        <v>30</v>
      </c>
      <c r="H167" s="30">
        <v>400</v>
      </c>
      <c r="I167" s="30">
        <v>512</v>
      </c>
      <c r="J167" s="29">
        <v>0.91</v>
      </c>
      <c r="K167" s="30">
        <v>94</v>
      </c>
      <c r="L167" s="31">
        <v>2.9</v>
      </c>
      <c r="M167" s="32">
        <f t="shared" si="0"/>
        <v>837.40000000000009</v>
      </c>
      <c r="N167" s="32">
        <f t="shared" si="1"/>
        <v>866.2</v>
      </c>
      <c r="O167" s="835" t="s">
        <v>340</v>
      </c>
      <c r="P167" s="380" t="s">
        <v>1054</v>
      </c>
      <c r="Q167" s="160" t="s">
        <v>52</v>
      </c>
      <c r="R167" s="36" t="s">
        <v>33</v>
      </c>
      <c r="S167" s="36" t="s">
        <v>46</v>
      </c>
      <c r="T167" s="163"/>
      <c r="U167" s="37"/>
      <c r="V167" s="37"/>
      <c r="W167" s="36" t="s">
        <v>48</v>
      </c>
      <c r="X167" s="174">
        <v>30</v>
      </c>
      <c r="Y167" s="174">
        <v>33</v>
      </c>
      <c r="Z167" s="39" t="s">
        <v>360</v>
      </c>
    </row>
    <row r="168" spans="1:26" ht="12.75">
      <c r="A168" s="46" t="s">
        <v>809</v>
      </c>
      <c r="B168" s="294">
        <v>48580</v>
      </c>
      <c r="C168" s="344">
        <v>0.92</v>
      </c>
      <c r="D168" s="345">
        <v>0.73</v>
      </c>
      <c r="E168" s="346">
        <v>62</v>
      </c>
      <c r="F168" s="347">
        <v>115</v>
      </c>
      <c r="G168" s="76">
        <v>10</v>
      </c>
      <c r="H168" s="297">
        <v>1050</v>
      </c>
      <c r="I168" s="298">
        <v>846</v>
      </c>
      <c r="J168" s="348">
        <v>0.66</v>
      </c>
      <c r="K168" s="156">
        <v>26</v>
      </c>
      <c r="L168" s="124">
        <v>3.71</v>
      </c>
      <c r="M168" s="32">
        <f t="shared" si="0"/>
        <v>818.42000000000007</v>
      </c>
      <c r="N168" s="32">
        <f t="shared" si="1"/>
        <v>867</v>
      </c>
      <c r="O168" s="832" t="s">
        <v>760</v>
      </c>
      <c r="P168" s="657" t="s">
        <v>480</v>
      </c>
      <c r="Q168" s="160" t="s">
        <v>33</v>
      </c>
      <c r="R168" s="161" t="s">
        <v>33</v>
      </c>
      <c r="S168" s="162" t="s">
        <v>805</v>
      </c>
      <c r="T168" s="163" t="s">
        <v>481</v>
      </c>
      <c r="U168" s="164" t="s">
        <v>33</v>
      </c>
      <c r="V168" s="238" t="s">
        <v>104</v>
      </c>
      <c r="W168" s="239" t="s">
        <v>750</v>
      </c>
      <c r="X168" s="174">
        <v>80</v>
      </c>
      <c r="Y168" s="174">
        <v>74</v>
      </c>
      <c r="Z168" s="151" t="s">
        <v>810</v>
      </c>
    </row>
    <row r="169" spans="1:26" ht="12.75">
      <c r="A169" s="46" t="s">
        <v>288</v>
      </c>
      <c r="B169" s="778">
        <v>24850</v>
      </c>
      <c r="C169" s="587">
        <v>0.65</v>
      </c>
      <c r="D169" s="64">
        <v>0.63</v>
      </c>
      <c r="E169" s="113">
        <v>189</v>
      </c>
      <c r="F169" s="750">
        <v>75</v>
      </c>
      <c r="G169" s="76">
        <v>8</v>
      </c>
      <c r="H169" s="317">
        <v>250</v>
      </c>
      <c r="I169" s="117">
        <v>330</v>
      </c>
      <c r="J169" s="70">
        <v>0.78</v>
      </c>
      <c r="K169" s="156">
        <v>26</v>
      </c>
      <c r="L169" s="110">
        <v>3.3</v>
      </c>
      <c r="M169" s="32">
        <f t="shared" si="0"/>
        <v>842.65</v>
      </c>
      <c r="N169" s="32">
        <f t="shared" si="1"/>
        <v>867.5</v>
      </c>
      <c r="O169" s="832" t="s">
        <v>267</v>
      </c>
      <c r="P169" s="119" t="s">
        <v>235</v>
      </c>
      <c r="Q169" s="160" t="s">
        <v>33</v>
      </c>
      <c r="R169" s="161" t="s">
        <v>113</v>
      </c>
      <c r="S169" s="162" t="s">
        <v>33</v>
      </c>
      <c r="T169" s="163" t="s">
        <v>112</v>
      </c>
      <c r="U169" s="165"/>
      <c r="V169" s="165"/>
      <c r="W169" s="239" t="s">
        <v>236</v>
      </c>
      <c r="X169" s="174">
        <v>42</v>
      </c>
      <c r="Y169" s="601">
        <v>132</v>
      </c>
      <c r="Z169" s="151" t="s">
        <v>289</v>
      </c>
    </row>
    <row r="170" spans="1:26" ht="12.75">
      <c r="A170" s="46" t="s">
        <v>294</v>
      </c>
      <c r="B170" s="424">
        <v>40580</v>
      </c>
      <c r="C170" s="769">
        <v>0.66</v>
      </c>
      <c r="D170" s="730">
        <v>0.59</v>
      </c>
      <c r="E170" s="113">
        <v>189</v>
      </c>
      <c r="F170" s="126">
        <v>200</v>
      </c>
      <c r="G170" s="99">
        <v>6</v>
      </c>
      <c r="H170" s="317">
        <v>250</v>
      </c>
      <c r="I170" s="69">
        <v>370</v>
      </c>
      <c r="J170" s="732">
        <v>0.77</v>
      </c>
      <c r="K170" s="156">
        <v>26</v>
      </c>
      <c r="L170" s="603">
        <v>3.5</v>
      </c>
      <c r="M170" s="32">
        <f t="shared" si="0"/>
        <v>827.42000000000007</v>
      </c>
      <c r="N170" s="32">
        <f t="shared" si="1"/>
        <v>868</v>
      </c>
      <c r="O170" s="832" t="s">
        <v>267</v>
      </c>
      <c r="P170" s="119" t="s">
        <v>235</v>
      </c>
      <c r="Q170" s="160" t="s">
        <v>33</v>
      </c>
      <c r="R170" s="161" t="s">
        <v>113</v>
      </c>
      <c r="S170" s="162" t="s">
        <v>33</v>
      </c>
      <c r="T170" s="163" t="s">
        <v>112</v>
      </c>
      <c r="U170" s="165"/>
      <c r="V170" s="165"/>
      <c r="W170" s="239" t="s">
        <v>236</v>
      </c>
      <c r="X170" s="174">
        <v>42</v>
      </c>
      <c r="Y170" s="601">
        <v>132</v>
      </c>
      <c r="Z170" s="151" t="s">
        <v>295</v>
      </c>
    </row>
    <row r="171" spans="1:26" ht="12.75">
      <c r="A171" s="27" t="s">
        <v>361</v>
      </c>
      <c r="B171" s="28">
        <v>22350</v>
      </c>
      <c r="C171" s="29">
        <v>0.7</v>
      </c>
      <c r="D171" s="29">
        <v>0.84</v>
      </c>
      <c r="E171" s="30">
        <v>21</v>
      </c>
      <c r="F171" s="30">
        <v>813</v>
      </c>
      <c r="G171" s="30">
        <v>30</v>
      </c>
      <c r="H171" s="30">
        <v>400</v>
      </c>
      <c r="I171" s="30">
        <v>528</v>
      </c>
      <c r="J171" s="29">
        <v>0.92</v>
      </c>
      <c r="K171" s="30">
        <v>91</v>
      </c>
      <c r="L171" s="31">
        <v>3.1</v>
      </c>
      <c r="M171" s="32">
        <f t="shared" si="0"/>
        <v>845.75</v>
      </c>
      <c r="N171" s="32">
        <f t="shared" si="1"/>
        <v>868.09999999999991</v>
      </c>
      <c r="O171" s="835" t="s">
        <v>340</v>
      </c>
      <c r="P171" s="380" t="s">
        <v>1054</v>
      </c>
      <c r="Q171" s="160" t="s">
        <v>52</v>
      </c>
      <c r="R171" s="44" t="s">
        <v>33</v>
      </c>
      <c r="S171" s="36" t="s">
        <v>46</v>
      </c>
      <c r="T171" s="163"/>
      <c r="U171" s="37"/>
      <c r="V171" s="37"/>
      <c r="W171" s="36" t="s">
        <v>48</v>
      </c>
      <c r="X171" s="174">
        <v>30</v>
      </c>
      <c r="Y171" s="174">
        <v>33</v>
      </c>
      <c r="Z171" s="39" t="s">
        <v>362</v>
      </c>
    </row>
    <row r="172" spans="1:26" ht="12.75">
      <c r="A172" s="27" t="s">
        <v>343</v>
      </c>
      <c r="B172" s="28">
        <v>50300</v>
      </c>
      <c r="C172" s="29">
        <v>0.83</v>
      </c>
      <c r="D172" s="29">
        <v>0.88</v>
      </c>
      <c r="E172" s="30">
        <v>24</v>
      </c>
      <c r="F172" s="30">
        <v>900</v>
      </c>
      <c r="G172" s="30">
        <v>30</v>
      </c>
      <c r="H172" s="30">
        <v>400</v>
      </c>
      <c r="I172" s="30">
        <v>350</v>
      </c>
      <c r="J172" s="29">
        <v>0.92</v>
      </c>
      <c r="K172" s="30">
        <v>84</v>
      </c>
      <c r="L172" s="31">
        <v>2.1</v>
      </c>
      <c r="M172" s="32">
        <f t="shared" si="0"/>
        <v>818.7</v>
      </c>
      <c r="N172" s="32">
        <f t="shared" si="1"/>
        <v>869</v>
      </c>
      <c r="O172" s="835" t="s">
        <v>340</v>
      </c>
      <c r="P172" s="34" t="s">
        <v>32</v>
      </c>
      <c r="Q172" s="44" t="s">
        <v>33</v>
      </c>
      <c r="R172" s="44" t="s">
        <v>33</v>
      </c>
      <c r="S172" s="36" t="s">
        <v>33</v>
      </c>
      <c r="T172" s="36" t="s">
        <v>34</v>
      </c>
      <c r="U172" s="37"/>
      <c r="V172" s="37"/>
      <c r="W172" s="239" t="s">
        <v>35</v>
      </c>
      <c r="X172" s="38">
        <v>36</v>
      </c>
      <c r="Y172" s="179">
        <v>24</v>
      </c>
      <c r="Z172" s="39" t="s">
        <v>344</v>
      </c>
    </row>
    <row r="173" spans="1:26" ht="12.75">
      <c r="A173" s="46" t="s">
        <v>302</v>
      </c>
      <c r="B173" s="444">
        <v>30650</v>
      </c>
      <c r="C173" s="814">
        <v>0.57999999999999996</v>
      </c>
      <c r="D173" s="64">
        <v>0.63</v>
      </c>
      <c r="E173" s="758">
        <v>180</v>
      </c>
      <c r="F173" s="771">
        <v>168</v>
      </c>
      <c r="G173" s="535">
        <v>12</v>
      </c>
      <c r="H173" s="317">
        <v>250</v>
      </c>
      <c r="I173" s="336">
        <v>320</v>
      </c>
      <c r="J173" s="762">
        <v>0.79</v>
      </c>
      <c r="K173" s="156">
        <v>26</v>
      </c>
      <c r="L173" s="459">
        <v>4.3</v>
      </c>
      <c r="M173" s="32">
        <f t="shared" si="0"/>
        <v>840.15000000000009</v>
      </c>
      <c r="N173" s="32">
        <f t="shared" si="1"/>
        <v>870.8</v>
      </c>
      <c r="O173" s="832" t="s">
        <v>267</v>
      </c>
      <c r="P173" s="119" t="s">
        <v>235</v>
      </c>
      <c r="Q173" s="160" t="s">
        <v>33</v>
      </c>
      <c r="R173" s="161" t="s">
        <v>113</v>
      </c>
      <c r="S173" s="162" t="s">
        <v>33</v>
      </c>
      <c r="T173" s="163" t="s">
        <v>112</v>
      </c>
      <c r="U173" s="165"/>
      <c r="V173" s="165"/>
      <c r="W173" s="239" t="s">
        <v>236</v>
      </c>
      <c r="X173" s="174">
        <v>42</v>
      </c>
      <c r="Y173" s="601">
        <v>132</v>
      </c>
      <c r="Z173" s="151" t="s">
        <v>303</v>
      </c>
    </row>
    <row r="174" spans="1:26" ht="12.75">
      <c r="A174" s="27" t="s">
        <v>345</v>
      </c>
      <c r="B174" s="28">
        <v>73300</v>
      </c>
      <c r="C174" s="29">
        <v>0.83</v>
      </c>
      <c r="D174" s="29">
        <v>0.88</v>
      </c>
      <c r="E174" s="30">
        <v>24</v>
      </c>
      <c r="F174" s="30">
        <v>900</v>
      </c>
      <c r="G174" s="30">
        <v>30</v>
      </c>
      <c r="H174" s="30">
        <v>400</v>
      </c>
      <c r="I174" s="30">
        <v>350</v>
      </c>
      <c r="J174" s="29">
        <v>0.92</v>
      </c>
      <c r="K174" s="30">
        <v>84</v>
      </c>
      <c r="L174" s="31">
        <v>1.86</v>
      </c>
      <c r="M174" s="32">
        <f t="shared" si="0"/>
        <v>798.1</v>
      </c>
      <c r="N174" s="32">
        <f t="shared" si="1"/>
        <v>871.4</v>
      </c>
      <c r="O174" s="835" t="s">
        <v>340</v>
      </c>
      <c r="P174" s="34" t="s">
        <v>32</v>
      </c>
      <c r="Q174" s="44" t="s">
        <v>33</v>
      </c>
      <c r="R174" s="44" t="s">
        <v>33</v>
      </c>
      <c r="S174" s="36" t="s">
        <v>33</v>
      </c>
      <c r="T174" s="36" t="s">
        <v>34</v>
      </c>
      <c r="U174" s="37"/>
      <c r="V174" s="37"/>
      <c r="W174" s="239" t="s">
        <v>35</v>
      </c>
      <c r="X174" s="38">
        <v>36</v>
      </c>
      <c r="Y174" s="179">
        <v>24</v>
      </c>
      <c r="Z174" s="39" t="s">
        <v>346</v>
      </c>
    </row>
    <row r="175" spans="1:26" ht="12.75">
      <c r="A175" s="46" t="s">
        <v>300</v>
      </c>
      <c r="B175" s="374">
        <v>33850</v>
      </c>
      <c r="C175" s="812">
        <v>0.59</v>
      </c>
      <c r="D175" s="64">
        <v>0.63</v>
      </c>
      <c r="E175" s="758">
        <v>180</v>
      </c>
      <c r="F175" s="106">
        <v>155</v>
      </c>
      <c r="G175" s="535">
        <v>12</v>
      </c>
      <c r="H175" s="317">
        <v>250</v>
      </c>
      <c r="I175" s="336">
        <v>320</v>
      </c>
      <c r="J175" s="790">
        <v>0.8</v>
      </c>
      <c r="K175" s="156">
        <v>26</v>
      </c>
      <c r="L175" s="459">
        <v>4.3</v>
      </c>
      <c r="M175" s="32">
        <f t="shared" si="0"/>
        <v>837.65</v>
      </c>
      <c r="N175" s="32">
        <f t="shared" si="1"/>
        <v>871.5</v>
      </c>
      <c r="O175" s="832" t="s">
        <v>267</v>
      </c>
      <c r="P175" s="119" t="s">
        <v>235</v>
      </c>
      <c r="Q175" s="160" t="s">
        <v>33</v>
      </c>
      <c r="R175" s="161" t="s">
        <v>113</v>
      </c>
      <c r="S175" s="162" t="s">
        <v>33</v>
      </c>
      <c r="T175" s="163" t="s">
        <v>112</v>
      </c>
      <c r="U175" s="165"/>
      <c r="V175" s="165"/>
      <c r="W175" s="239" t="s">
        <v>236</v>
      </c>
      <c r="X175" s="174">
        <v>42</v>
      </c>
      <c r="Y175" s="601">
        <v>132</v>
      </c>
      <c r="Z175" s="151" t="s">
        <v>301</v>
      </c>
    </row>
    <row r="176" spans="1:26" ht="12.75">
      <c r="A176" s="46" t="s">
        <v>428</v>
      </c>
      <c r="B176" s="444">
        <v>40580</v>
      </c>
      <c r="C176" s="416">
        <v>0.86</v>
      </c>
      <c r="D176" s="105">
        <v>0.82</v>
      </c>
      <c r="E176" s="97">
        <v>39</v>
      </c>
      <c r="F176" s="245">
        <v>800</v>
      </c>
      <c r="G176" s="254">
        <v>10</v>
      </c>
      <c r="H176" s="317">
        <v>600</v>
      </c>
      <c r="I176" s="265">
        <v>350</v>
      </c>
      <c r="J176" s="442">
        <v>0.86</v>
      </c>
      <c r="K176" s="234">
        <v>98</v>
      </c>
      <c r="L176" s="314">
        <v>2.59</v>
      </c>
      <c r="M176" s="32">
        <f t="shared" si="0"/>
        <v>831.52</v>
      </c>
      <c r="N176" s="32">
        <f t="shared" si="1"/>
        <v>872.1</v>
      </c>
      <c r="O176" s="836" t="s">
        <v>1038</v>
      </c>
      <c r="P176" s="119" t="s">
        <v>1039</v>
      </c>
      <c r="Q176" s="160" t="s">
        <v>33</v>
      </c>
      <c r="R176" s="161" t="s">
        <v>33</v>
      </c>
      <c r="S176" s="162" t="s">
        <v>46</v>
      </c>
      <c r="T176" s="163" t="s">
        <v>33</v>
      </c>
      <c r="U176" s="164" t="s">
        <v>1058</v>
      </c>
      <c r="V176" s="165"/>
      <c r="W176" s="239" t="s">
        <v>781</v>
      </c>
      <c r="X176" s="166">
        <v>53</v>
      </c>
      <c r="Y176" s="166">
        <v>39</v>
      </c>
      <c r="Z176" s="151" t="s">
        <v>429</v>
      </c>
    </row>
    <row r="177" spans="1:26" ht="12.75">
      <c r="A177" s="46" t="s">
        <v>426</v>
      </c>
      <c r="B177" s="392">
        <v>70580</v>
      </c>
      <c r="C177" s="320">
        <v>0.79</v>
      </c>
      <c r="D177" s="229">
        <v>0.76</v>
      </c>
      <c r="E177" s="605">
        <v>44</v>
      </c>
      <c r="F177" s="245">
        <v>800</v>
      </c>
      <c r="G177" s="254">
        <v>10</v>
      </c>
      <c r="H177" s="586">
        <v>650</v>
      </c>
      <c r="I177" s="606">
        <v>399</v>
      </c>
      <c r="J177" s="132">
        <v>0.92</v>
      </c>
      <c r="K177" s="234">
        <v>98</v>
      </c>
      <c r="L177" s="607">
        <v>3.3</v>
      </c>
      <c r="M177" s="32">
        <f t="shared" si="0"/>
        <v>802.32</v>
      </c>
      <c r="N177" s="32">
        <f t="shared" si="1"/>
        <v>872.9</v>
      </c>
      <c r="O177" s="836" t="s">
        <v>1038</v>
      </c>
      <c r="P177" s="119" t="s">
        <v>1039</v>
      </c>
      <c r="Q177" s="160" t="s">
        <v>33</v>
      </c>
      <c r="R177" s="161" t="s">
        <v>33</v>
      </c>
      <c r="S177" s="162" t="s">
        <v>46</v>
      </c>
      <c r="T177" s="163" t="s">
        <v>33</v>
      </c>
      <c r="U177" s="164" t="s">
        <v>1058</v>
      </c>
      <c r="V177" s="165"/>
      <c r="W177" s="239" t="s">
        <v>781</v>
      </c>
      <c r="X177" s="166">
        <v>53</v>
      </c>
      <c r="Y177" s="166">
        <v>39</v>
      </c>
      <c r="Z177" s="151" t="s">
        <v>427</v>
      </c>
    </row>
    <row r="178" spans="1:26" ht="12.75">
      <c r="A178" s="46" t="s">
        <v>304</v>
      </c>
      <c r="B178" s="547">
        <v>32680</v>
      </c>
      <c r="C178" s="153">
        <v>0.56999999999999995</v>
      </c>
      <c r="D178" s="64">
        <v>0.63</v>
      </c>
      <c r="E178" s="758">
        <v>180</v>
      </c>
      <c r="F178" s="817">
        <v>191</v>
      </c>
      <c r="G178" s="535">
        <v>12</v>
      </c>
      <c r="H178" s="317">
        <v>250</v>
      </c>
      <c r="I178" s="336">
        <v>320</v>
      </c>
      <c r="J178" s="762">
        <v>0.79</v>
      </c>
      <c r="K178" s="156">
        <v>26</v>
      </c>
      <c r="L178" s="133">
        <v>4.2</v>
      </c>
      <c r="M178" s="32">
        <f t="shared" si="0"/>
        <v>840.42000000000007</v>
      </c>
      <c r="N178" s="32">
        <f t="shared" si="1"/>
        <v>873.1</v>
      </c>
      <c r="O178" s="832" t="s">
        <v>267</v>
      </c>
      <c r="P178" s="119" t="s">
        <v>235</v>
      </c>
      <c r="Q178" s="160" t="s">
        <v>33</v>
      </c>
      <c r="R178" s="161" t="s">
        <v>113</v>
      </c>
      <c r="S178" s="162" t="s">
        <v>33</v>
      </c>
      <c r="T178" s="163" t="s">
        <v>112</v>
      </c>
      <c r="U178" s="165"/>
      <c r="V178" s="165"/>
      <c r="W178" s="239" t="s">
        <v>236</v>
      </c>
      <c r="X178" s="174">
        <v>42</v>
      </c>
      <c r="Y178" s="601">
        <v>132</v>
      </c>
      <c r="Z178" s="151" t="s">
        <v>305</v>
      </c>
    </row>
    <row r="179" spans="1:26" ht="12.75">
      <c r="A179" s="46" t="s">
        <v>1064</v>
      </c>
      <c r="B179" s="396">
        <v>38580</v>
      </c>
      <c r="C179" s="344">
        <v>0.79</v>
      </c>
      <c r="D179" s="354">
        <v>0.72</v>
      </c>
      <c r="E179" s="143">
        <v>40</v>
      </c>
      <c r="F179" s="539">
        <v>750</v>
      </c>
      <c r="G179" s="76">
        <v>30</v>
      </c>
      <c r="H179" s="515">
        <v>900</v>
      </c>
      <c r="I179" s="612">
        <v>605</v>
      </c>
      <c r="J179" s="70">
        <v>0.92</v>
      </c>
      <c r="K179" s="839">
        <v>33</v>
      </c>
      <c r="L179" s="840">
        <v>4.0999999999999996</v>
      </c>
      <c r="M179" s="32">
        <f t="shared" si="0"/>
        <v>834.92000000000007</v>
      </c>
      <c r="N179" s="32">
        <f t="shared" si="1"/>
        <v>873.5</v>
      </c>
      <c r="O179" s="836" t="s">
        <v>405</v>
      </c>
      <c r="P179" s="657" t="s">
        <v>470</v>
      </c>
      <c r="Q179" s="160" t="s">
        <v>33</v>
      </c>
      <c r="R179" s="161" t="s">
        <v>33</v>
      </c>
      <c r="S179" s="162" t="s">
        <v>46</v>
      </c>
      <c r="T179" s="163" t="s">
        <v>33</v>
      </c>
      <c r="U179" s="164" t="s">
        <v>33</v>
      </c>
      <c r="V179" s="238" t="s">
        <v>260</v>
      </c>
      <c r="W179" s="239" t="s">
        <v>473</v>
      </c>
      <c r="X179" s="614">
        <v>55</v>
      </c>
      <c r="Y179" s="50">
        <v>40</v>
      </c>
      <c r="Z179" s="151" t="s">
        <v>731</v>
      </c>
    </row>
    <row r="180" spans="1:26" ht="12.75">
      <c r="A180" s="46" t="s">
        <v>320</v>
      </c>
      <c r="B180" s="547">
        <v>32580</v>
      </c>
      <c r="C180" s="734">
        <v>0.7</v>
      </c>
      <c r="D180" s="730">
        <v>0.59</v>
      </c>
      <c r="E180" s="113">
        <v>189</v>
      </c>
      <c r="F180" s="135">
        <v>130</v>
      </c>
      <c r="G180" s="76">
        <v>8</v>
      </c>
      <c r="H180" s="317">
        <v>250</v>
      </c>
      <c r="I180" s="735">
        <v>340</v>
      </c>
      <c r="J180" s="70">
        <v>0.78</v>
      </c>
      <c r="K180" s="156">
        <v>26</v>
      </c>
      <c r="L180" s="110">
        <v>3.32</v>
      </c>
      <c r="M180" s="32">
        <f t="shared" si="0"/>
        <v>842.22</v>
      </c>
      <c r="N180" s="32">
        <f t="shared" si="1"/>
        <v>874.8</v>
      </c>
      <c r="O180" s="832" t="s">
        <v>267</v>
      </c>
      <c r="P180" s="119" t="s">
        <v>235</v>
      </c>
      <c r="Q180" s="160" t="s">
        <v>33</v>
      </c>
      <c r="R180" s="161" t="s">
        <v>113</v>
      </c>
      <c r="S180" s="162" t="s">
        <v>33</v>
      </c>
      <c r="T180" s="163" t="s">
        <v>112</v>
      </c>
      <c r="U180" s="165"/>
      <c r="V180" s="165"/>
      <c r="W180" s="239" t="s">
        <v>236</v>
      </c>
      <c r="X180" s="174">
        <v>42</v>
      </c>
      <c r="Y180" s="601">
        <v>132</v>
      </c>
      <c r="Z180" s="151" t="s">
        <v>321</v>
      </c>
    </row>
    <row r="181" spans="1:26" ht="12.75">
      <c r="A181" s="46" t="s">
        <v>322</v>
      </c>
      <c r="B181" s="426">
        <v>34860</v>
      </c>
      <c r="C181" s="729">
        <v>0.71</v>
      </c>
      <c r="D181" s="730">
        <v>0.59</v>
      </c>
      <c r="E181" s="507">
        <v>198</v>
      </c>
      <c r="F181" s="563">
        <v>115</v>
      </c>
      <c r="G181" s="76">
        <v>8</v>
      </c>
      <c r="H181" s="317">
        <v>250</v>
      </c>
      <c r="I181" s="731">
        <v>350</v>
      </c>
      <c r="J181" s="732">
        <v>0.77</v>
      </c>
      <c r="K181" s="156">
        <v>26</v>
      </c>
      <c r="L181" s="360">
        <v>4.13</v>
      </c>
      <c r="M181" s="32">
        <f t="shared" si="0"/>
        <v>840.34</v>
      </c>
      <c r="N181" s="32">
        <f t="shared" si="1"/>
        <v>875.2</v>
      </c>
      <c r="O181" s="832" t="s">
        <v>267</v>
      </c>
      <c r="P181" s="119" t="s">
        <v>235</v>
      </c>
      <c r="Q181" s="160" t="s">
        <v>33</v>
      </c>
      <c r="R181" s="161" t="s">
        <v>113</v>
      </c>
      <c r="S181" s="162" t="s">
        <v>33</v>
      </c>
      <c r="T181" s="163" t="s">
        <v>112</v>
      </c>
      <c r="U181" s="165"/>
      <c r="V181" s="165"/>
      <c r="W181" s="239" t="s">
        <v>236</v>
      </c>
      <c r="X181" s="174">
        <v>42</v>
      </c>
      <c r="Y181" s="601">
        <v>132</v>
      </c>
      <c r="Z181" s="151" t="s">
        <v>323</v>
      </c>
    </row>
    <row r="182" spans="1:26" ht="12.75">
      <c r="A182" s="46" t="s">
        <v>298</v>
      </c>
      <c r="B182" s="322">
        <v>33780</v>
      </c>
      <c r="C182" s="787">
        <v>0.64</v>
      </c>
      <c r="D182" s="64">
        <v>0.63</v>
      </c>
      <c r="E182" s="758">
        <v>180</v>
      </c>
      <c r="F182" s="788">
        <v>150</v>
      </c>
      <c r="G182" s="535">
        <v>12</v>
      </c>
      <c r="H182" s="317">
        <v>250</v>
      </c>
      <c r="I182" s="336">
        <v>320</v>
      </c>
      <c r="J182" s="762">
        <v>0.79</v>
      </c>
      <c r="K182" s="156">
        <v>26</v>
      </c>
      <c r="L182" s="133">
        <v>4.2</v>
      </c>
      <c r="M182" s="32">
        <f t="shared" si="0"/>
        <v>842.22</v>
      </c>
      <c r="N182" s="32">
        <f t="shared" si="1"/>
        <v>876</v>
      </c>
      <c r="O182" s="832" t="s">
        <v>267</v>
      </c>
      <c r="P182" s="119" t="s">
        <v>235</v>
      </c>
      <c r="Q182" s="160" t="s">
        <v>33</v>
      </c>
      <c r="R182" s="161" t="s">
        <v>113</v>
      </c>
      <c r="S182" s="162" t="s">
        <v>33</v>
      </c>
      <c r="T182" s="163" t="s">
        <v>112</v>
      </c>
      <c r="U182" s="165"/>
      <c r="V182" s="165"/>
      <c r="W182" s="239" t="s">
        <v>236</v>
      </c>
      <c r="X182" s="174">
        <v>42</v>
      </c>
      <c r="Y182" s="601">
        <v>132</v>
      </c>
      <c r="Z182" s="151" t="s">
        <v>299</v>
      </c>
    </row>
    <row r="183" spans="1:26" ht="12.75">
      <c r="A183" s="46" t="s">
        <v>807</v>
      </c>
      <c r="B183" s="294">
        <v>48850</v>
      </c>
      <c r="C183" s="288">
        <v>0.95</v>
      </c>
      <c r="D183" s="295">
        <v>0.68</v>
      </c>
      <c r="E183" s="65">
        <v>86</v>
      </c>
      <c r="F183" s="296">
        <v>78</v>
      </c>
      <c r="G183" s="76">
        <v>10</v>
      </c>
      <c r="H183" s="297">
        <v>1050</v>
      </c>
      <c r="I183" s="298">
        <v>846</v>
      </c>
      <c r="J183" s="299">
        <v>0.59</v>
      </c>
      <c r="K183" s="156">
        <v>26</v>
      </c>
      <c r="L183" s="300">
        <v>3.91</v>
      </c>
      <c r="M183" s="32">
        <f t="shared" si="0"/>
        <v>827.45</v>
      </c>
      <c r="N183" s="32">
        <f t="shared" si="1"/>
        <v>876.3</v>
      </c>
      <c r="O183" s="832" t="s">
        <v>760</v>
      </c>
      <c r="P183" s="657" t="s">
        <v>480</v>
      </c>
      <c r="Q183" s="160" t="s">
        <v>33</v>
      </c>
      <c r="R183" s="161" t="s">
        <v>33</v>
      </c>
      <c r="S183" s="162" t="s">
        <v>805</v>
      </c>
      <c r="T183" s="163" t="s">
        <v>481</v>
      </c>
      <c r="U183" s="164" t="s">
        <v>33</v>
      </c>
      <c r="V183" s="238" t="s">
        <v>104</v>
      </c>
      <c r="W183" s="239" t="s">
        <v>750</v>
      </c>
      <c r="X183" s="174">
        <v>80</v>
      </c>
      <c r="Y183" s="174">
        <v>74</v>
      </c>
      <c r="Z183" s="151" t="s">
        <v>808</v>
      </c>
    </row>
    <row r="184" spans="1:26" ht="12.75">
      <c r="A184" s="46" t="s">
        <v>804</v>
      </c>
      <c r="B184" s="325">
        <v>43860</v>
      </c>
      <c r="C184" s="320">
        <v>0.93</v>
      </c>
      <c r="D184" s="295">
        <v>0.68</v>
      </c>
      <c r="E184" s="65">
        <v>86</v>
      </c>
      <c r="F184" s="326">
        <v>70</v>
      </c>
      <c r="G184" s="76">
        <v>10</v>
      </c>
      <c r="H184" s="297">
        <v>1050</v>
      </c>
      <c r="I184" s="298">
        <v>846</v>
      </c>
      <c r="J184" s="270">
        <v>0.61</v>
      </c>
      <c r="K184" s="156">
        <v>26</v>
      </c>
      <c r="L184" s="327">
        <v>3.81</v>
      </c>
      <c r="M184" s="32">
        <f t="shared" si="0"/>
        <v>832.64</v>
      </c>
      <c r="N184" s="32">
        <f t="shared" si="1"/>
        <v>876.5</v>
      </c>
      <c r="O184" s="832" t="s">
        <v>760</v>
      </c>
      <c r="P184" s="657" t="s">
        <v>480</v>
      </c>
      <c r="Q184" s="160" t="s">
        <v>33</v>
      </c>
      <c r="R184" s="161" t="s">
        <v>33</v>
      </c>
      <c r="S184" s="162" t="s">
        <v>805</v>
      </c>
      <c r="T184" s="163" t="s">
        <v>481</v>
      </c>
      <c r="U184" s="164" t="s">
        <v>33</v>
      </c>
      <c r="V184" s="238" t="s">
        <v>104</v>
      </c>
      <c r="W184" s="239" t="s">
        <v>750</v>
      </c>
      <c r="X184" s="174">
        <v>80</v>
      </c>
      <c r="Y184" s="174">
        <v>74</v>
      </c>
      <c r="Z184" s="151" t="s">
        <v>806</v>
      </c>
    </row>
    <row r="185" spans="1:26" ht="12.75">
      <c r="A185" s="46" t="s">
        <v>296</v>
      </c>
      <c r="B185" s="789">
        <v>28550</v>
      </c>
      <c r="C185" s="787">
        <v>0.64</v>
      </c>
      <c r="D185" s="64">
        <v>0.63</v>
      </c>
      <c r="E185" s="758">
        <v>180</v>
      </c>
      <c r="F185" s="106">
        <v>155</v>
      </c>
      <c r="G185" s="535">
        <v>12</v>
      </c>
      <c r="H185" s="317">
        <v>250</v>
      </c>
      <c r="I185" s="336">
        <v>320</v>
      </c>
      <c r="J185" s="790">
        <v>0.8</v>
      </c>
      <c r="K185" s="156">
        <v>26</v>
      </c>
      <c r="L185" s="133">
        <v>4.2</v>
      </c>
      <c r="M185" s="32">
        <f t="shared" si="0"/>
        <v>848.95</v>
      </c>
      <c r="N185" s="32">
        <f t="shared" si="1"/>
        <v>877.5</v>
      </c>
      <c r="O185" s="832" t="s">
        <v>267</v>
      </c>
      <c r="P185" s="119" t="s">
        <v>235</v>
      </c>
      <c r="Q185" s="160" t="s">
        <v>33</v>
      </c>
      <c r="R185" s="161" t="s">
        <v>113</v>
      </c>
      <c r="S185" s="162" t="s">
        <v>33</v>
      </c>
      <c r="T185" s="163" t="s">
        <v>112</v>
      </c>
      <c r="U185" s="165"/>
      <c r="V185" s="165"/>
      <c r="W185" s="239" t="s">
        <v>236</v>
      </c>
      <c r="X185" s="174">
        <v>42</v>
      </c>
      <c r="Y185" s="601">
        <v>132</v>
      </c>
      <c r="Z185" s="151" t="s">
        <v>297</v>
      </c>
    </row>
    <row r="186" spans="1:26" ht="12.75">
      <c r="A186" s="46" t="s">
        <v>839</v>
      </c>
      <c r="B186" s="333">
        <v>40550</v>
      </c>
      <c r="C186" s="320">
        <v>0.93</v>
      </c>
      <c r="D186" s="64">
        <v>0.65</v>
      </c>
      <c r="E186" s="65">
        <v>86</v>
      </c>
      <c r="F186" s="245">
        <v>60</v>
      </c>
      <c r="G186" s="76">
        <v>10</v>
      </c>
      <c r="H186" s="317">
        <v>1100</v>
      </c>
      <c r="I186" s="318">
        <v>861</v>
      </c>
      <c r="J186" s="270">
        <v>0.61</v>
      </c>
      <c r="K186" s="156">
        <v>26</v>
      </c>
      <c r="L186" s="300">
        <v>3.91</v>
      </c>
      <c r="M186" s="32">
        <f t="shared" si="0"/>
        <v>837.45</v>
      </c>
      <c r="N186" s="32">
        <f t="shared" si="1"/>
        <v>878</v>
      </c>
      <c r="O186" s="832" t="s">
        <v>760</v>
      </c>
      <c r="P186" s="657" t="s">
        <v>480</v>
      </c>
      <c r="Q186" s="160" t="s">
        <v>33</v>
      </c>
      <c r="R186" s="161" t="s">
        <v>33</v>
      </c>
      <c r="S186" s="162" t="s">
        <v>805</v>
      </c>
      <c r="T186" s="163" t="s">
        <v>481</v>
      </c>
      <c r="U186" s="164" t="s">
        <v>33</v>
      </c>
      <c r="V186" s="238" t="s">
        <v>104</v>
      </c>
      <c r="W186" s="239" t="s">
        <v>750</v>
      </c>
      <c r="X186" s="174">
        <v>80</v>
      </c>
      <c r="Y186" s="174">
        <v>74</v>
      </c>
      <c r="Z186" s="151" t="s">
        <v>840</v>
      </c>
    </row>
    <row r="187" spans="1:26" ht="12.75">
      <c r="A187" s="46" t="s">
        <v>843</v>
      </c>
      <c r="B187" s="333">
        <v>40550</v>
      </c>
      <c r="C187" s="320">
        <v>0.93</v>
      </c>
      <c r="D187" s="64">
        <v>0.65</v>
      </c>
      <c r="E187" s="65">
        <v>86</v>
      </c>
      <c r="F187" s="245">
        <v>60</v>
      </c>
      <c r="G187" s="76">
        <v>10</v>
      </c>
      <c r="H187" s="317">
        <v>1100</v>
      </c>
      <c r="I187" s="318">
        <v>861</v>
      </c>
      <c r="J187" s="270">
        <v>0.61</v>
      </c>
      <c r="K187" s="156">
        <v>26</v>
      </c>
      <c r="L187" s="300">
        <v>3.91</v>
      </c>
      <c r="M187" s="32">
        <f t="shared" si="0"/>
        <v>837.45</v>
      </c>
      <c r="N187" s="32">
        <f t="shared" si="1"/>
        <v>878</v>
      </c>
      <c r="O187" s="832" t="s">
        <v>760</v>
      </c>
      <c r="P187" s="657" t="s">
        <v>480</v>
      </c>
      <c r="Q187" s="160" t="s">
        <v>33</v>
      </c>
      <c r="R187" s="161" t="s">
        <v>33</v>
      </c>
      <c r="S187" s="162" t="s">
        <v>805</v>
      </c>
      <c r="T187" s="163" t="s">
        <v>481</v>
      </c>
      <c r="U187" s="164" t="s">
        <v>33</v>
      </c>
      <c r="V187" s="238" t="s">
        <v>104</v>
      </c>
      <c r="W187" s="239" t="s">
        <v>750</v>
      </c>
      <c r="X187" s="174">
        <v>80</v>
      </c>
      <c r="Y187" s="174">
        <v>74</v>
      </c>
      <c r="Z187" s="151" t="s">
        <v>844</v>
      </c>
    </row>
    <row r="188" spans="1:26" ht="12.75">
      <c r="A188" s="46" t="s">
        <v>498</v>
      </c>
      <c r="B188" s="739">
        <v>28780</v>
      </c>
      <c r="C188" s="410">
        <v>0.7</v>
      </c>
      <c r="D188" s="354">
        <v>0.72</v>
      </c>
      <c r="E188" s="143">
        <v>40</v>
      </c>
      <c r="F188" s="524">
        <v>600</v>
      </c>
      <c r="G188" s="76">
        <v>30</v>
      </c>
      <c r="H188" s="515">
        <v>900</v>
      </c>
      <c r="I188" s="612">
        <v>601</v>
      </c>
      <c r="J188" s="70">
        <v>0.92</v>
      </c>
      <c r="K188" s="740">
        <v>44</v>
      </c>
      <c r="L188" s="314">
        <v>3.3</v>
      </c>
      <c r="M188" s="32">
        <f t="shared" si="0"/>
        <v>850.32</v>
      </c>
      <c r="N188" s="32">
        <f t="shared" si="1"/>
        <v>879.1</v>
      </c>
      <c r="O188" s="836" t="s">
        <v>405</v>
      </c>
      <c r="P188" s="657" t="s">
        <v>470</v>
      </c>
      <c r="Q188" s="160" t="s">
        <v>33</v>
      </c>
      <c r="R188" s="161" t="s">
        <v>33</v>
      </c>
      <c r="S188" s="162" t="s">
        <v>46</v>
      </c>
      <c r="T188" s="163" t="s">
        <v>33</v>
      </c>
      <c r="U188" s="164" t="s">
        <v>33</v>
      </c>
      <c r="V188" s="238" t="s">
        <v>260</v>
      </c>
      <c r="W188" s="239" t="s">
        <v>473</v>
      </c>
      <c r="X188" s="614">
        <v>55</v>
      </c>
      <c r="Y188" s="50">
        <v>40</v>
      </c>
      <c r="Z188" s="151" t="s">
        <v>499</v>
      </c>
    </row>
    <row r="189" spans="1:26" ht="12.75">
      <c r="A189" s="46" t="s">
        <v>502</v>
      </c>
      <c r="B189" s="739">
        <v>28780</v>
      </c>
      <c r="C189" s="410">
        <v>0.7</v>
      </c>
      <c r="D189" s="354">
        <v>0.72</v>
      </c>
      <c r="E189" s="143">
        <v>40</v>
      </c>
      <c r="F189" s="524">
        <v>600</v>
      </c>
      <c r="G189" s="76">
        <v>30</v>
      </c>
      <c r="H189" s="515">
        <v>900</v>
      </c>
      <c r="I189" s="612">
        <v>601</v>
      </c>
      <c r="J189" s="70">
        <v>0.92</v>
      </c>
      <c r="K189" s="740">
        <v>44</v>
      </c>
      <c r="L189" s="314">
        <v>3.3</v>
      </c>
      <c r="M189" s="32">
        <f t="shared" si="0"/>
        <v>850.32</v>
      </c>
      <c r="N189" s="32">
        <f t="shared" si="1"/>
        <v>879.1</v>
      </c>
      <c r="O189" s="836" t="s">
        <v>405</v>
      </c>
      <c r="P189" s="657" t="s">
        <v>470</v>
      </c>
      <c r="Q189" s="160" t="s">
        <v>33</v>
      </c>
      <c r="R189" s="161" t="s">
        <v>33</v>
      </c>
      <c r="S189" s="162" t="s">
        <v>46</v>
      </c>
      <c r="T189" s="163" t="s">
        <v>33</v>
      </c>
      <c r="U189" s="164" t="s">
        <v>33</v>
      </c>
      <c r="V189" s="238" t="s">
        <v>260</v>
      </c>
      <c r="W189" s="239" t="s">
        <v>473</v>
      </c>
      <c r="X189" s="614">
        <v>55</v>
      </c>
      <c r="Y189" s="50">
        <v>40</v>
      </c>
      <c r="Z189" s="151" t="s">
        <v>503</v>
      </c>
    </row>
    <row r="190" spans="1:26" ht="12.75">
      <c r="A190" s="46" t="s">
        <v>837</v>
      </c>
      <c r="B190" s="304">
        <v>63680</v>
      </c>
      <c r="C190" s="288">
        <v>0.95</v>
      </c>
      <c r="D190" s="64">
        <v>0.65</v>
      </c>
      <c r="E190" s="65">
        <v>86</v>
      </c>
      <c r="F190" s="305">
        <v>33</v>
      </c>
      <c r="G190" s="76">
        <v>10</v>
      </c>
      <c r="H190" s="269">
        <v>1200</v>
      </c>
      <c r="I190" s="265">
        <v>903</v>
      </c>
      <c r="J190" s="306">
        <v>0.7</v>
      </c>
      <c r="K190" s="71">
        <v>27</v>
      </c>
      <c r="L190" s="80">
        <v>6.2</v>
      </c>
      <c r="M190" s="32">
        <f t="shared" si="0"/>
        <v>815.92000000000007</v>
      </c>
      <c r="N190" s="32">
        <f t="shared" si="1"/>
        <v>879.6</v>
      </c>
      <c r="O190" s="832" t="s">
        <v>760</v>
      </c>
      <c r="P190" s="657" t="s">
        <v>480</v>
      </c>
      <c r="Q190" s="160" t="s">
        <v>33</v>
      </c>
      <c r="R190" s="161" t="s">
        <v>33</v>
      </c>
      <c r="S190" s="162" t="s">
        <v>805</v>
      </c>
      <c r="T190" s="163" t="s">
        <v>481</v>
      </c>
      <c r="U190" s="164" t="s">
        <v>33</v>
      </c>
      <c r="V190" s="238" t="s">
        <v>104</v>
      </c>
      <c r="W190" s="239" t="s">
        <v>750</v>
      </c>
      <c r="X190" s="174">
        <v>80</v>
      </c>
      <c r="Y190" s="174">
        <v>74</v>
      </c>
      <c r="Z190" s="151" t="s">
        <v>838</v>
      </c>
    </row>
    <row r="191" spans="1:26" ht="12.75">
      <c r="A191" s="46" t="s">
        <v>504</v>
      </c>
      <c r="B191" s="687">
        <v>26540</v>
      </c>
      <c r="C191" s="754">
        <v>0.69</v>
      </c>
      <c r="D191" s="354">
        <v>0.72</v>
      </c>
      <c r="E191" s="143">
        <v>40</v>
      </c>
      <c r="F191" s="377">
        <v>620</v>
      </c>
      <c r="G191" s="76">
        <v>30</v>
      </c>
      <c r="H191" s="515">
        <v>900</v>
      </c>
      <c r="I191" s="612">
        <v>601</v>
      </c>
      <c r="J191" s="70">
        <v>0.92</v>
      </c>
      <c r="K191" s="740">
        <v>44</v>
      </c>
      <c r="L191" s="314">
        <v>3.3</v>
      </c>
      <c r="M191" s="32">
        <f t="shared" si="0"/>
        <v>853.56000000000006</v>
      </c>
      <c r="N191" s="32">
        <f t="shared" si="1"/>
        <v>880.1</v>
      </c>
      <c r="O191" s="836" t="s">
        <v>405</v>
      </c>
      <c r="P191" s="657" t="s">
        <v>470</v>
      </c>
      <c r="Q191" s="160" t="s">
        <v>33</v>
      </c>
      <c r="R191" s="161" t="s">
        <v>33</v>
      </c>
      <c r="S191" s="162" t="s">
        <v>46</v>
      </c>
      <c r="T191" s="163" t="s">
        <v>33</v>
      </c>
      <c r="U191" s="164" t="s">
        <v>33</v>
      </c>
      <c r="V191" s="238" t="s">
        <v>260</v>
      </c>
      <c r="W191" s="239" t="s">
        <v>473</v>
      </c>
      <c r="X191" s="614">
        <v>55</v>
      </c>
      <c r="Y191" s="50">
        <v>40</v>
      </c>
      <c r="Z191" s="151" t="s">
        <v>505</v>
      </c>
    </row>
    <row r="192" spans="1:26" ht="12.75">
      <c r="A192" s="46" t="s">
        <v>845</v>
      </c>
      <c r="B192" s="315">
        <v>45360</v>
      </c>
      <c r="C192" s="316">
        <v>0.94</v>
      </c>
      <c r="D192" s="64">
        <v>0.65</v>
      </c>
      <c r="E192" s="65">
        <v>86</v>
      </c>
      <c r="F192" s="245">
        <v>65</v>
      </c>
      <c r="G192" s="76">
        <v>10</v>
      </c>
      <c r="H192" s="317">
        <v>1100</v>
      </c>
      <c r="I192" s="318">
        <v>861</v>
      </c>
      <c r="J192" s="290">
        <v>0.62</v>
      </c>
      <c r="K192" s="156">
        <v>26</v>
      </c>
      <c r="L192" s="300">
        <v>3.91</v>
      </c>
      <c r="M192" s="32">
        <f t="shared" si="0"/>
        <v>835.14</v>
      </c>
      <c r="N192" s="32">
        <f t="shared" si="1"/>
        <v>880.5</v>
      </c>
      <c r="O192" s="832" t="s">
        <v>760</v>
      </c>
      <c r="P192" s="657" t="s">
        <v>480</v>
      </c>
      <c r="Q192" s="160" t="s">
        <v>33</v>
      </c>
      <c r="R192" s="161" t="s">
        <v>33</v>
      </c>
      <c r="S192" s="162" t="s">
        <v>805</v>
      </c>
      <c r="T192" s="163" t="s">
        <v>481</v>
      </c>
      <c r="U192" s="164" t="s">
        <v>33</v>
      </c>
      <c r="V192" s="238" t="s">
        <v>104</v>
      </c>
      <c r="W192" s="239" t="s">
        <v>750</v>
      </c>
      <c r="X192" s="174">
        <v>80</v>
      </c>
      <c r="Y192" s="174">
        <v>74</v>
      </c>
      <c r="Z192" s="151" t="s">
        <v>846</v>
      </c>
    </row>
    <row r="193" spans="1:26" ht="12.75">
      <c r="A193" s="46" t="s">
        <v>404</v>
      </c>
      <c r="B193" s="449">
        <v>28860</v>
      </c>
      <c r="C193" s="503">
        <v>0.82</v>
      </c>
      <c r="D193" s="105">
        <v>0.82</v>
      </c>
      <c r="E193" s="97">
        <v>39</v>
      </c>
      <c r="F193" s="51">
        <v>700</v>
      </c>
      <c r="G193" s="76">
        <v>20</v>
      </c>
      <c r="H193" s="317">
        <v>600</v>
      </c>
      <c r="I193" s="265">
        <v>350</v>
      </c>
      <c r="J193" s="155">
        <v>0.91</v>
      </c>
      <c r="K193" s="420">
        <v>78</v>
      </c>
      <c r="L193" s="456">
        <v>1.8</v>
      </c>
      <c r="M193" s="32">
        <f t="shared" si="0"/>
        <v>852.14</v>
      </c>
      <c r="N193" s="32">
        <f t="shared" si="1"/>
        <v>881</v>
      </c>
      <c r="O193" s="836" t="s">
        <v>1038</v>
      </c>
      <c r="P193" s="119" t="s">
        <v>1039</v>
      </c>
      <c r="Q193" s="160" t="s">
        <v>33</v>
      </c>
      <c r="R193" s="161" t="s">
        <v>33</v>
      </c>
      <c r="S193" s="162" t="s">
        <v>46</v>
      </c>
      <c r="T193" s="163" t="s">
        <v>33</v>
      </c>
      <c r="U193" s="164" t="s">
        <v>1058</v>
      </c>
      <c r="V193" s="165"/>
      <c r="W193" s="239" t="s">
        <v>781</v>
      </c>
      <c r="X193" s="166">
        <v>53</v>
      </c>
      <c r="Y193" s="166">
        <v>39</v>
      </c>
      <c r="Z193" s="151" t="s">
        <v>409</v>
      </c>
    </row>
    <row r="194" spans="1:26" ht="12.75">
      <c r="A194" s="46" t="s">
        <v>494</v>
      </c>
      <c r="B194" s="241">
        <v>22650</v>
      </c>
      <c r="C194" s="767">
        <v>0.67</v>
      </c>
      <c r="D194" s="354">
        <v>0.72</v>
      </c>
      <c r="E194" s="143">
        <v>40</v>
      </c>
      <c r="F194" s="524">
        <v>600</v>
      </c>
      <c r="G194" s="76">
        <v>30</v>
      </c>
      <c r="H194" s="515">
        <v>900</v>
      </c>
      <c r="I194" s="612">
        <v>601</v>
      </c>
      <c r="J194" s="431">
        <v>0.93</v>
      </c>
      <c r="K194" s="768">
        <v>46</v>
      </c>
      <c r="L194" s="314">
        <v>3.3</v>
      </c>
      <c r="M194" s="32">
        <f t="shared" si="0"/>
        <v>858.45</v>
      </c>
      <c r="N194" s="32">
        <f t="shared" si="1"/>
        <v>881.1</v>
      </c>
      <c r="O194" s="836" t="s">
        <v>405</v>
      </c>
      <c r="P194" s="657" t="s">
        <v>470</v>
      </c>
      <c r="Q194" s="160" t="s">
        <v>33</v>
      </c>
      <c r="R194" s="161" t="s">
        <v>33</v>
      </c>
      <c r="S194" s="162" t="s">
        <v>46</v>
      </c>
      <c r="T194" s="163" t="s">
        <v>33</v>
      </c>
      <c r="U194" s="164" t="s">
        <v>33</v>
      </c>
      <c r="V194" s="238" t="s">
        <v>260</v>
      </c>
      <c r="W194" s="239" t="s">
        <v>473</v>
      </c>
      <c r="X194" s="614">
        <v>55</v>
      </c>
      <c r="Y194" s="50">
        <v>40</v>
      </c>
      <c r="Z194" s="151" t="s">
        <v>495</v>
      </c>
    </row>
    <row r="195" spans="1:26" ht="12.75">
      <c r="A195" s="46" t="s">
        <v>506</v>
      </c>
      <c r="B195" s="241">
        <v>22650</v>
      </c>
      <c r="C195" s="767">
        <v>0.67</v>
      </c>
      <c r="D195" s="354">
        <v>0.72</v>
      </c>
      <c r="E195" s="143">
        <v>40</v>
      </c>
      <c r="F195" s="524">
        <v>600</v>
      </c>
      <c r="G195" s="76">
        <v>30</v>
      </c>
      <c r="H195" s="515">
        <v>900</v>
      </c>
      <c r="I195" s="612">
        <v>601</v>
      </c>
      <c r="J195" s="431">
        <v>0.93</v>
      </c>
      <c r="K195" s="768">
        <v>46</v>
      </c>
      <c r="L195" s="487">
        <v>3.2</v>
      </c>
      <c r="M195" s="32">
        <f t="shared" si="0"/>
        <v>859.45</v>
      </c>
      <c r="N195" s="32">
        <f t="shared" si="1"/>
        <v>882.1</v>
      </c>
      <c r="O195" s="836" t="s">
        <v>405</v>
      </c>
      <c r="P195" s="657" t="s">
        <v>470</v>
      </c>
      <c r="Q195" s="160" t="s">
        <v>33</v>
      </c>
      <c r="R195" s="161" t="s">
        <v>33</v>
      </c>
      <c r="S195" s="162" t="s">
        <v>46</v>
      </c>
      <c r="T195" s="163" t="s">
        <v>33</v>
      </c>
      <c r="U195" s="164" t="s">
        <v>33</v>
      </c>
      <c r="V195" s="238" t="s">
        <v>260</v>
      </c>
      <c r="W195" s="239" t="s">
        <v>473</v>
      </c>
      <c r="X195" s="614">
        <v>55</v>
      </c>
      <c r="Y195" s="50">
        <v>40</v>
      </c>
      <c r="Z195" s="151" t="s">
        <v>507</v>
      </c>
    </row>
    <row r="196" spans="1:26" ht="12.75">
      <c r="A196" s="27" t="s">
        <v>363</v>
      </c>
      <c r="B196" s="28">
        <v>23680</v>
      </c>
      <c r="C196" s="29">
        <v>0.71</v>
      </c>
      <c r="D196" s="29">
        <v>0.84</v>
      </c>
      <c r="E196" s="30">
        <v>21</v>
      </c>
      <c r="F196" s="30">
        <v>830</v>
      </c>
      <c r="G196" s="30">
        <v>30</v>
      </c>
      <c r="H196" s="30">
        <v>400</v>
      </c>
      <c r="I196" s="30">
        <v>528</v>
      </c>
      <c r="J196" s="29">
        <v>0.93</v>
      </c>
      <c r="K196" s="30">
        <v>97</v>
      </c>
      <c r="L196" s="31">
        <v>3.22</v>
      </c>
      <c r="M196" s="32">
        <f t="shared" si="0"/>
        <v>858.92</v>
      </c>
      <c r="N196" s="32">
        <f t="shared" si="1"/>
        <v>882.59999999999991</v>
      </c>
      <c r="O196" s="835" t="s">
        <v>340</v>
      </c>
      <c r="P196" s="380" t="s">
        <v>1054</v>
      </c>
      <c r="Q196" s="160" t="s">
        <v>52</v>
      </c>
      <c r="R196" s="44" t="s">
        <v>33</v>
      </c>
      <c r="S196" s="36" t="s">
        <v>46</v>
      </c>
      <c r="T196" s="163"/>
      <c r="U196" s="37"/>
      <c r="V196" s="37"/>
      <c r="W196" s="36" t="s">
        <v>48</v>
      </c>
      <c r="X196" s="174">
        <v>30</v>
      </c>
      <c r="Y196" s="174">
        <v>33</v>
      </c>
      <c r="Z196" s="39" t="s">
        <v>364</v>
      </c>
    </row>
    <row r="197" spans="1:26" ht="12.75">
      <c r="A197" s="46" t="s">
        <v>829</v>
      </c>
      <c r="B197" s="449">
        <v>19580</v>
      </c>
      <c r="C197" s="446">
        <v>0.86</v>
      </c>
      <c r="D197" s="64">
        <v>0.65</v>
      </c>
      <c r="E197" s="411">
        <v>40</v>
      </c>
      <c r="F197" s="455">
        <v>270</v>
      </c>
      <c r="G197" s="131">
        <v>20</v>
      </c>
      <c r="H197" s="413">
        <v>900</v>
      </c>
      <c r="I197" s="414">
        <v>618</v>
      </c>
      <c r="J197" s="452">
        <v>0.88</v>
      </c>
      <c r="K197" s="71">
        <v>27</v>
      </c>
      <c r="L197" s="456">
        <v>3.6</v>
      </c>
      <c r="M197" s="32">
        <f t="shared" si="0"/>
        <v>864.22</v>
      </c>
      <c r="N197" s="32">
        <f t="shared" si="1"/>
        <v>883.8</v>
      </c>
      <c r="O197" s="832" t="s">
        <v>760</v>
      </c>
      <c r="P197" s="119" t="s">
        <v>1063</v>
      </c>
      <c r="Q197" s="160" t="s">
        <v>33</v>
      </c>
      <c r="R197" s="161" t="s">
        <v>33</v>
      </c>
      <c r="S197" s="162" t="s">
        <v>1050</v>
      </c>
      <c r="T197" s="163" t="s">
        <v>481</v>
      </c>
      <c r="U197" s="164" t="s">
        <v>33</v>
      </c>
      <c r="V197" s="238" t="s">
        <v>104</v>
      </c>
      <c r="W197" s="303" t="s">
        <v>750</v>
      </c>
      <c r="X197" s="174">
        <v>80</v>
      </c>
      <c r="Y197" s="174">
        <v>74</v>
      </c>
      <c r="Z197" s="151" t="s">
        <v>830</v>
      </c>
    </row>
    <row r="198" spans="1:26" ht="12.75">
      <c r="A198" s="46" t="s">
        <v>799</v>
      </c>
      <c r="B198" s="280">
        <v>32590</v>
      </c>
      <c r="C198" s="260">
        <v>0.97</v>
      </c>
      <c r="D198" s="268">
        <v>0.66</v>
      </c>
      <c r="E198" s="113">
        <v>79</v>
      </c>
      <c r="F198" s="231">
        <v>30</v>
      </c>
      <c r="G198" s="254">
        <v>5</v>
      </c>
      <c r="H198" s="264">
        <v>1500</v>
      </c>
      <c r="I198" s="54">
        <v>1523</v>
      </c>
      <c r="J198" s="281">
        <v>0.71</v>
      </c>
      <c r="K198" s="156">
        <v>26</v>
      </c>
      <c r="L198" s="282">
        <v>4.2</v>
      </c>
      <c r="M198" s="32">
        <f t="shared" si="0"/>
        <v>854.71</v>
      </c>
      <c r="N198" s="32">
        <f t="shared" si="1"/>
        <v>887.3</v>
      </c>
      <c r="O198" s="832" t="s">
        <v>760</v>
      </c>
      <c r="P198" s="657" t="s">
        <v>780</v>
      </c>
      <c r="Q198" s="160" t="s">
        <v>33</v>
      </c>
      <c r="R198" s="161" t="s">
        <v>657</v>
      </c>
      <c r="S198" s="162" t="s">
        <v>33</v>
      </c>
      <c r="T198" s="163" t="s">
        <v>781</v>
      </c>
      <c r="U198" s="165"/>
      <c r="V198" s="165"/>
      <c r="W198" s="239" t="s">
        <v>782</v>
      </c>
      <c r="X198" s="50">
        <v>39</v>
      </c>
      <c r="Y198" s="283">
        <v>78</v>
      </c>
      <c r="Z198" s="151" t="s">
        <v>800</v>
      </c>
    </row>
    <row r="199" spans="1:26" ht="12.75">
      <c r="A199" s="27" t="s">
        <v>355</v>
      </c>
      <c r="B199" s="28">
        <v>20380</v>
      </c>
      <c r="C199" s="29">
        <v>0.62</v>
      </c>
      <c r="D199" s="29">
        <v>0.84</v>
      </c>
      <c r="E199" s="30">
        <v>21</v>
      </c>
      <c r="F199" s="30">
        <v>800</v>
      </c>
      <c r="G199" s="30">
        <v>30</v>
      </c>
      <c r="H199" s="30">
        <v>400</v>
      </c>
      <c r="I199" s="30">
        <v>528</v>
      </c>
      <c r="J199" s="29">
        <v>0.91</v>
      </c>
      <c r="K199" s="30">
        <v>91</v>
      </c>
      <c r="L199" s="31">
        <v>3.1</v>
      </c>
      <c r="M199" s="32">
        <f t="shared" si="0"/>
        <v>867.42</v>
      </c>
      <c r="N199" s="32">
        <f t="shared" si="1"/>
        <v>887.8</v>
      </c>
      <c r="O199" s="835" t="s">
        <v>340</v>
      </c>
      <c r="P199" s="34" t="s">
        <v>44</v>
      </c>
      <c r="Q199" s="160" t="s">
        <v>62</v>
      </c>
      <c r="R199" s="36" t="s">
        <v>33</v>
      </c>
      <c r="S199" s="162" t="s">
        <v>33</v>
      </c>
      <c r="T199" s="41" t="s">
        <v>47</v>
      </c>
      <c r="U199" s="42"/>
      <c r="V199" s="42"/>
      <c r="W199" s="41" t="s">
        <v>49</v>
      </c>
      <c r="X199" s="38">
        <v>38</v>
      </c>
      <c r="Y199" s="38">
        <v>40</v>
      </c>
      <c r="Z199" s="39" t="s">
        <v>356</v>
      </c>
    </row>
    <row r="200" spans="1:26" ht="12.75">
      <c r="A200" s="46" t="s">
        <v>308</v>
      </c>
      <c r="B200" s="749">
        <v>23600</v>
      </c>
      <c r="C200" s="514">
        <v>0.69</v>
      </c>
      <c r="D200" s="105">
        <v>0.88</v>
      </c>
      <c r="E200" s="113">
        <v>189</v>
      </c>
      <c r="F200" s="750">
        <v>75</v>
      </c>
      <c r="G200" s="76">
        <v>8</v>
      </c>
      <c r="H200" s="317">
        <v>250</v>
      </c>
      <c r="I200" s="117">
        <v>330</v>
      </c>
      <c r="J200" s="751">
        <v>0.71</v>
      </c>
      <c r="K200" s="156">
        <v>26</v>
      </c>
      <c r="L200" s="530">
        <v>3.4</v>
      </c>
      <c r="M200" s="32">
        <f t="shared" si="0"/>
        <v>864.9</v>
      </c>
      <c r="N200" s="32">
        <f t="shared" si="1"/>
        <v>888.5</v>
      </c>
      <c r="O200" s="832" t="s">
        <v>267</v>
      </c>
      <c r="P200" s="119" t="s">
        <v>235</v>
      </c>
      <c r="Q200" s="160" t="s">
        <v>33</v>
      </c>
      <c r="R200" s="161" t="s">
        <v>113</v>
      </c>
      <c r="S200" s="162" t="s">
        <v>33</v>
      </c>
      <c r="T200" s="163" t="s">
        <v>112</v>
      </c>
      <c r="U200" s="165"/>
      <c r="V200" s="165"/>
      <c r="W200" s="239" t="s">
        <v>236</v>
      </c>
      <c r="X200" s="174">
        <v>42</v>
      </c>
      <c r="Y200" s="601">
        <v>132</v>
      </c>
      <c r="Z200" s="151" t="s">
        <v>309</v>
      </c>
    </row>
    <row r="201" spans="1:26" ht="12.75">
      <c r="A201" s="46" t="s">
        <v>316</v>
      </c>
      <c r="B201" s="742">
        <v>58680</v>
      </c>
      <c r="C201" s="514">
        <v>0.69</v>
      </c>
      <c r="D201" s="743">
        <v>0.77</v>
      </c>
      <c r="E201" s="113">
        <v>189</v>
      </c>
      <c r="F201" s="744">
        <v>250</v>
      </c>
      <c r="G201" s="99">
        <v>6</v>
      </c>
      <c r="H201" s="317">
        <v>250</v>
      </c>
      <c r="I201" s="265">
        <v>325</v>
      </c>
      <c r="J201" s="745">
        <v>0.81</v>
      </c>
      <c r="K201" s="156">
        <v>26</v>
      </c>
      <c r="L201" s="267">
        <v>3.96</v>
      </c>
      <c r="M201" s="32">
        <f t="shared" si="0"/>
        <v>830.22</v>
      </c>
      <c r="N201" s="32">
        <f t="shared" si="1"/>
        <v>888.9</v>
      </c>
      <c r="O201" s="832" t="s">
        <v>267</v>
      </c>
      <c r="P201" s="119" t="s">
        <v>235</v>
      </c>
      <c r="Q201" s="160" t="s">
        <v>33</v>
      </c>
      <c r="R201" s="161" t="s">
        <v>113</v>
      </c>
      <c r="S201" s="162" t="s">
        <v>33</v>
      </c>
      <c r="T201" s="163" t="s">
        <v>112</v>
      </c>
      <c r="U201" s="165"/>
      <c r="V201" s="165"/>
      <c r="W201" s="239" t="s">
        <v>236</v>
      </c>
      <c r="X201" s="174">
        <v>42</v>
      </c>
      <c r="Y201" s="601">
        <v>132</v>
      </c>
      <c r="Z201" s="151" t="s">
        <v>317</v>
      </c>
    </row>
    <row r="202" spans="1:26" ht="12.75">
      <c r="A202" s="46" t="s">
        <v>314</v>
      </c>
      <c r="B202" s="746">
        <v>48680</v>
      </c>
      <c r="C202" s="514">
        <v>0.69</v>
      </c>
      <c r="D202" s="743">
        <v>0.77</v>
      </c>
      <c r="E202" s="113">
        <v>189</v>
      </c>
      <c r="F202" s="744">
        <v>250</v>
      </c>
      <c r="G202" s="99">
        <v>6</v>
      </c>
      <c r="H202" s="317">
        <v>250</v>
      </c>
      <c r="I202" s="265">
        <v>325</v>
      </c>
      <c r="J202" s="745">
        <v>0.81</v>
      </c>
      <c r="K202" s="156">
        <v>26</v>
      </c>
      <c r="L202" s="282">
        <v>3.81</v>
      </c>
      <c r="M202" s="32">
        <f t="shared" si="0"/>
        <v>841.72</v>
      </c>
      <c r="N202" s="32">
        <f t="shared" si="1"/>
        <v>890.4</v>
      </c>
      <c r="O202" s="832" t="s">
        <v>267</v>
      </c>
      <c r="P202" s="119" t="s">
        <v>235</v>
      </c>
      <c r="Q202" s="160" t="s">
        <v>33</v>
      </c>
      <c r="R202" s="161" t="s">
        <v>113</v>
      </c>
      <c r="S202" s="162" t="s">
        <v>33</v>
      </c>
      <c r="T202" s="163" t="s">
        <v>112</v>
      </c>
      <c r="U202" s="165"/>
      <c r="V202" s="165"/>
      <c r="W202" s="239" t="s">
        <v>236</v>
      </c>
      <c r="X202" s="174">
        <v>42</v>
      </c>
      <c r="Y202" s="601">
        <v>132</v>
      </c>
      <c r="Z202" s="151" t="s">
        <v>315</v>
      </c>
    </row>
    <row r="203" spans="1:26" ht="12.75">
      <c r="A203" s="46" t="s">
        <v>486</v>
      </c>
      <c r="B203" s="494">
        <v>33860</v>
      </c>
      <c r="C203" s="716">
        <v>0.73</v>
      </c>
      <c r="D203" s="354">
        <v>0.72</v>
      </c>
      <c r="E203" s="143">
        <v>40</v>
      </c>
      <c r="F203" s="524">
        <v>600</v>
      </c>
      <c r="G203" s="76">
        <v>30</v>
      </c>
      <c r="H203" s="515">
        <v>900</v>
      </c>
      <c r="I203" s="612">
        <v>601</v>
      </c>
      <c r="J203" s="70">
        <v>0.92</v>
      </c>
      <c r="K203" s="613">
        <v>50</v>
      </c>
      <c r="L203" s="330">
        <v>3.6</v>
      </c>
      <c r="M203" s="32">
        <f t="shared" si="0"/>
        <v>857.24</v>
      </c>
      <c r="N203" s="32">
        <f t="shared" si="1"/>
        <v>891.1</v>
      </c>
      <c r="O203" s="836" t="s">
        <v>405</v>
      </c>
      <c r="P203" s="657" t="s">
        <v>470</v>
      </c>
      <c r="Q203" s="160" t="s">
        <v>33</v>
      </c>
      <c r="R203" s="161" t="s">
        <v>33</v>
      </c>
      <c r="S203" s="162" t="s">
        <v>46</v>
      </c>
      <c r="T203" s="163" t="s">
        <v>33</v>
      </c>
      <c r="U203" s="164" t="s">
        <v>33</v>
      </c>
      <c r="V203" s="238" t="s">
        <v>260</v>
      </c>
      <c r="W203" s="239" t="s">
        <v>473</v>
      </c>
      <c r="X203" s="614">
        <v>55</v>
      </c>
      <c r="Y203" s="50">
        <v>40</v>
      </c>
      <c r="Z203" s="151" t="s">
        <v>487</v>
      </c>
    </row>
    <row r="204" spans="1:26" ht="12.75">
      <c r="A204" s="46" t="s">
        <v>310</v>
      </c>
      <c r="B204" s="747">
        <v>31680</v>
      </c>
      <c r="C204" s="514">
        <v>0.69</v>
      </c>
      <c r="D204" s="743">
        <v>0.77</v>
      </c>
      <c r="E204" s="97">
        <v>162</v>
      </c>
      <c r="F204" s="748">
        <v>180</v>
      </c>
      <c r="G204" s="535">
        <v>12</v>
      </c>
      <c r="H204" s="68">
        <v>300</v>
      </c>
      <c r="I204" s="265">
        <v>325</v>
      </c>
      <c r="J204" s="745">
        <v>0.81</v>
      </c>
      <c r="K204" s="156">
        <v>26</v>
      </c>
      <c r="L204" s="282">
        <v>3.81</v>
      </c>
      <c r="M204" s="32">
        <f t="shared" si="0"/>
        <v>859.72</v>
      </c>
      <c r="N204" s="32">
        <f t="shared" si="1"/>
        <v>891.4</v>
      </c>
      <c r="O204" s="832" t="s">
        <v>267</v>
      </c>
      <c r="P204" s="119" t="s">
        <v>235</v>
      </c>
      <c r="Q204" s="160" t="s">
        <v>33</v>
      </c>
      <c r="R204" s="161" t="s">
        <v>113</v>
      </c>
      <c r="S204" s="162" t="s">
        <v>33</v>
      </c>
      <c r="T204" s="163" t="s">
        <v>112</v>
      </c>
      <c r="U204" s="165"/>
      <c r="V204" s="165"/>
      <c r="W204" s="239" t="s">
        <v>236</v>
      </c>
      <c r="X204" s="174">
        <v>42</v>
      </c>
      <c r="Y204" s="601">
        <v>132</v>
      </c>
      <c r="Z204" s="151" t="s">
        <v>311</v>
      </c>
    </row>
    <row r="205" spans="1:26" ht="12.75">
      <c r="A205" s="27" t="s">
        <v>373</v>
      </c>
      <c r="B205" s="28">
        <v>16880</v>
      </c>
      <c r="C205" s="29">
        <v>0.6</v>
      </c>
      <c r="D205" s="29">
        <v>0.84</v>
      </c>
      <c r="E205" s="30">
        <v>18</v>
      </c>
      <c r="F205" s="30">
        <v>850</v>
      </c>
      <c r="G205" s="30">
        <v>30</v>
      </c>
      <c r="H205" s="30">
        <v>300</v>
      </c>
      <c r="I205" s="30">
        <v>434</v>
      </c>
      <c r="J205" s="29">
        <v>0.89</v>
      </c>
      <c r="K205" s="30">
        <v>96</v>
      </c>
      <c r="L205" s="31">
        <v>1.6</v>
      </c>
      <c r="M205" s="32">
        <f t="shared" si="0"/>
        <v>874.52</v>
      </c>
      <c r="N205" s="32">
        <f t="shared" si="1"/>
        <v>891.4</v>
      </c>
      <c r="O205" s="835" t="s">
        <v>340</v>
      </c>
      <c r="P205" s="380" t="s">
        <v>1053</v>
      </c>
      <c r="Q205" s="160" t="s">
        <v>62</v>
      </c>
      <c r="R205" s="161" t="s">
        <v>33</v>
      </c>
      <c r="S205" s="162" t="s">
        <v>33</v>
      </c>
      <c r="T205" s="41" t="s">
        <v>47</v>
      </c>
      <c r="U205" s="42"/>
      <c r="V205" s="42"/>
      <c r="W205" s="41" t="s">
        <v>49</v>
      </c>
      <c r="X205" s="38">
        <v>38</v>
      </c>
      <c r="Y205" s="174">
        <v>40</v>
      </c>
      <c r="Z205" s="39" t="s">
        <v>374</v>
      </c>
    </row>
    <row r="206" spans="1:26" ht="12.75">
      <c r="A206" s="46" t="s">
        <v>490</v>
      </c>
      <c r="B206" s="687">
        <v>26550</v>
      </c>
      <c r="C206" s="757">
        <v>0.68</v>
      </c>
      <c r="D206" s="476">
        <v>0.8</v>
      </c>
      <c r="E206" s="382">
        <v>39</v>
      </c>
      <c r="F206" s="524">
        <v>600</v>
      </c>
      <c r="G206" s="76">
        <v>30</v>
      </c>
      <c r="H206" s="515">
        <v>900</v>
      </c>
      <c r="I206" s="154">
        <v>563</v>
      </c>
      <c r="J206" s="70">
        <v>0.92</v>
      </c>
      <c r="K206" s="613">
        <v>50</v>
      </c>
      <c r="L206" s="487">
        <v>3.2</v>
      </c>
      <c r="M206" s="32">
        <f t="shared" si="0"/>
        <v>866.75</v>
      </c>
      <c r="N206" s="32">
        <f t="shared" si="1"/>
        <v>893.3</v>
      </c>
      <c r="O206" s="836" t="s">
        <v>405</v>
      </c>
      <c r="P206" s="657" t="s">
        <v>470</v>
      </c>
      <c r="Q206" s="160" t="s">
        <v>33</v>
      </c>
      <c r="R206" s="161" t="s">
        <v>33</v>
      </c>
      <c r="S206" s="162" t="s">
        <v>46</v>
      </c>
      <c r="T206" s="163" t="s">
        <v>33</v>
      </c>
      <c r="U206" s="164" t="s">
        <v>33</v>
      </c>
      <c r="V206" s="238" t="s">
        <v>260</v>
      </c>
      <c r="W206" s="239" t="s">
        <v>473</v>
      </c>
      <c r="X206" s="614">
        <v>55</v>
      </c>
      <c r="Y206" s="50">
        <v>40</v>
      </c>
      <c r="Z206" s="151" t="s">
        <v>491</v>
      </c>
    </row>
    <row r="207" spans="1:26" ht="12.75">
      <c r="A207" s="27" t="s">
        <v>357</v>
      </c>
      <c r="B207" s="28">
        <v>19650</v>
      </c>
      <c r="C207" s="29">
        <v>0.64</v>
      </c>
      <c r="D207" s="29">
        <v>0.85</v>
      </c>
      <c r="E207" s="30">
        <v>21</v>
      </c>
      <c r="F207" s="30">
        <v>750</v>
      </c>
      <c r="G207" s="30">
        <v>30</v>
      </c>
      <c r="H207" s="30">
        <v>400</v>
      </c>
      <c r="I207" s="30">
        <v>525</v>
      </c>
      <c r="J207" s="29">
        <v>0.89</v>
      </c>
      <c r="K207" s="30">
        <v>90</v>
      </c>
      <c r="L207" s="31">
        <v>1.66</v>
      </c>
      <c r="M207" s="32">
        <f t="shared" si="0"/>
        <v>876.25</v>
      </c>
      <c r="N207" s="32">
        <f t="shared" si="1"/>
        <v>895.9</v>
      </c>
      <c r="O207" s="835" t="s">
        <v>340</v>
      </c>
      <c r="P207" s="34" t="s">
        <v>44</v>
      </c>
      <c r="Q207" s="160" t="s">
        <v>62</v>
      </c>
      <c r="R207" s="36" t="s">
        <v>33</v>
      </c>
      <c r="S207" s="162" t="s">
        <v>33</v>
      </c>
      <c r="T207" s="36" t="s">
        <v>47</v>
      </c>
      <c r="U207" s="42"/>
      <c r="V207" s="42"/>
      <c r="W207" s="41" t="s">
        <v>49</v>
      </c>
      <c r="X207" s="38">
        <v>38</v>
      </c>
      <c r="Y207" s="38">
        <v>40</v>
      </c>
      <c r="Z207" s="39" t="s">
        <v>358</v>
      </c>
    </row>
    <row r="208" spans="1:26" ht="12.75">
      <c r="A208" s="27" t="s">
        <v>359</v>
      </c>
      <c r="B208" s="28">
        <v>28800</v>
      </c>
      <c r="C208" s="29">
        <v>0.63</v>
      </c>
      <c r="D208" s="29">
        <v>0.85</v>
      </c>
      <c r="E208" s="30">
        <v>21</v>
      </c>
      <c r="F208" s="30">
        <v>800</v>
      </c>
      <c r="G208" s="30">
        <v>30</v>
      </c>
      <c r="H208" s="30">
        <v>400</v>
      </c>
      <c r="I208" s="30">
        <v>512</v>
      </c>
      <c r="J208" s="29">
        <v>0.91</v>
      </c>
      <c r="K208" s="30">
        <v>94</v>
      </c>
      <c r="L208" s="31">
        <v>2.9</v>
      </c>
      <c r="M208" s="32">
        <f t="shared" si="0"/>
        <v>867.40000000000009</v>
      </c>
      <c r="N208" s="32">
        <f t="shared" si="1"/>
        <v>896.2</v>
      </c>
      <c r="O208" s="835" t="s">
        <v>340</v>
      </c>
      <c r="P208" s="34" t="s">
        <v>44</v>
      </c>
      <c r="Q208" s="160" t="s">
        <v>62</v>
      </c>
      <c r="R208" s="36" t="s">
        <v>33</v>
      </c>
      <c r="S208" s="162" t="s">
        <v>33</v>
      </c>
      <c r="T208" s="36" t="s">
        <v>47</v>
      </c>
      <c r="U208" s="37"/>
      <c r="V208" s="37"/>
      <c r="W208" s="41" t="s">
        <v>49</v>
      </c>
      <c r="X208" s="38">
        <v>38</v>
      </c>
      <c r="Y208" s="38">
        <v>40</v>
      </c>
      <c r="Z208" s="39" t="s">
        <v>360</v>
      </c>
    </row>
    <row r="209" spans="1:26" ht="12.75">
      <c r="A209" s="27" t="s">
        <v>361</v>
      </c>
      <c r="B209" s="28">
        <v>22350</v>
      </c>
      <c r="C209" s="29">
        <v>0.7</v>
      </c>
      <c r="D209" s="29">
        <v>0.84</v>
      </c>
      <c r="E209" s="30">
        <v>21</v>
      </c>
      <c r="F209" s="30">
        <v>813</v>
      </c>
      <c r="G209" s="30">
        <v>30</v>
      </c>
      <c r="H209" s="30">
        <v>400</v>
      </c>
      <c r="I209" s="30">
        <v>528</v>
      </c>
      <c r="J209" s="29">
        <v>0.92</v>
      </c>
      <c r="K209" s="30">
        <v>91</v>
      </c>
      <c r="L209" s="31">
        <v>3.1</v>
      </c>
      <c r="M209" s="32">
        <f t="shared" si="0"/>
        <v>875.75</v>
      </c>
      <c r="N209" s="32">
        <f t="shared" si="1"/>
        <v>898.09999999999991</v>
      </c>
      <c r="O209" s="835" t="s">
        <v>340</v>
      </c>
      <c r="P209" s="34" t="s">
        <v>44</v>
      </c>
      <c r="Q209" s="160" t="s">
        <v>62</v>
      </c>
      <c r="R209" s="44" t="s">
        <v>33</v>
      </c>
      <c r="S209" s="162" t="s">
        <v>33</v>
      </c>
      <c r="T209" s="36" t="s">
        <v>47</v>
      </c>
      <c r="U209" s="37"/>
      <c r="V209" s="37"/>
      <c r="W209" s="41" t="s">
        <v>49</v>
      </c>
      <c r="X209" s="38">
        <v>38</v>
      </c>
      <c r="Y209" s="38">
        <v>40</v>
      </c>
      <c r="Z209" s="39" t="s">
        <v>362</v>
      </c>
    </row>
    <row r="210" spans="1:26" ht="12.75">
      <c r="A210" s="46" t="s">
        <v>469</v>
      </c>
      <c r="B210" s="396">
        <v>38580</v>
      </c>
      <c r="C210" s="139">
        <v>0.87</v>
      </c>
      <c r="D210" s="427">
        <v>0.7</v>
      </c>
      <c r="E210" s="355">
        <v>53</v>
      </c>
      <c r="F210" s="432">
        <v>630</v>
      </c>
      <c r="G210" s="429">
        <v>25</v>
      </c>
      <c r="H210" s="68">
        <v>1000</v>
      </c>
      <c r="I210" s="430">
        <v>877</v>
      </c>
      <c r="J210" s="395">
        <v>0.91</v>
      </c>
      <c r="K210" s="359">
        <v>37</v>
      </c>
      <c r="L210" s="433">
        <v>3.95</v>
      </c>
      <c r="M210" s="32">
        <f t="shared" si="0"/>
        <v>862.62</v>
      </c>
      <c r="N210" s="32">
        <f t="shared" si="1"/>
        <v>901.2</v>
      </c>
      <c r="O210" s="836" t="s">
        <v>405</v>
      </c>
      <c r="P210" s="119" t="s">
        <v>1055</v>
      </c>
      <c r="Q210" s="160" t="s">
        <v>33</v>
      </c>
      <c r="R210" s="161" t="s">
        <v>33</v>
      </c>
      <c r="S210" s="162" t="s">
        <v>46</v>
      </c>
      <c r="T210" s="163" t="s">
        <v>33</v>
      </c>
      <c r="U210" s="164" t="s">
        <v>33</v>
      </c>
      <c r="V210" s="238" t="s">
        <v>260</v>
      </c>
      <c r="W210" s="303" t="s">
        <v>473</v>
      </c>
      <c r="X210" s="250">
        <v>55</v>
      </c>
      <c r="Y210" s="283">
        <v>40</v>
      </c>
      <c r="Z210" s="151" t="s">
        <v>474</v>
      </c>
    </row>
    <row r="211" spans="1:26" ht="12.75">
      <c r="A211" s="46" t="s">
        <v>477</v>
      </c>
      <c r="B211" s="426">
        <v>43680</v>
      </c>
      <c r="C211" s="139">
        <v>0.87</v>
      </c>
      <c r="D211" s="427">
        <v>0.7</v>
      </c>
      <c r="E211" s="355">
        <v>53</v>
      </c>
      <c r="F211" s="428">
        <v>645</v>
      </c>
      <c r="G211" s="429">
        <v>25</v>
      </c>
      <c r="H211" s="68">
        <v>1000</v>
      </c>
      <c r="I211" s="430">
        <v>877</v>
      </c>
      <c r="J211" s="431">
        <v>0.93</v>
      </c>
      <c r="K211" s="359">
        <v>37</v>
      </c>
      <c r="L211" s="276">
        <v>4.1500000000000004</v>
      </c>
      <c r="M211" s="32">
        <f t="shared" si="0"/>
        <v>859.02</v>
      </c>
      <c r="N211" s="32">
        <f t="shared" si="1"/>
        <v>902.7</v>
      </c>
      <c r="O211" s="836" t="s">
        <v>405</v>
      </c>
      <c r="P211" s="119" t="s">
        <v>1055</v>
      </c>
      <c r="Q211" s="160" t="s">
        <v>33</v>
      </c>
      <c r="R211" s="161" t="s">
        <v>33</v>
      </c>
      <c r="S211" s="162" t="s">
        <v>46</v>
      </c>
      <c r="T211" s="163" t="s">
        <v>33</v>
      </c>
      <c r="U211" s="164" t="s">
        <v>33</v>
      </c>
      <c r="V211" s="238" t="s">
        <v>260</v>
      </c>
      <c r="W211" s="303" t="s">
        <v>473</v>
      </c>
      <c r="X211" s="250">
        <v>55</v>
      </c>
      <c r="Y211" s="283">
        <v>40</v>
      </c>
      <c r="Z211" s="151" t="s">
        <v>478</v>
      </c>
    </row>
    <row r="212" spans="1:26" ht="12.75">
      <c r="A212" s="46" t="s">
        <v>811</v>
      </c>
      <c r="B212" s="241">
        <v>33000</v>
      </c>
      <c r="C212" s="284">
        <v>0.96</v>
      </c>
      <c r="D212" s="243">
        <v>0.64</v>
      </c>
      <c r="E212" s="244">
        <v>71</v>
      </c>
      <c r="F212" s="253">
        <v>38</v>
      </c>
      <c r="G212" s="254">
        <v>5</v>
      </c>
      <c r="H212" s="68">
        <v>1800</v>
      </c>
      <c r="I212" s="247">
        <v>1260</v>
      </c>
      <c r="J212" s="70">
        <v>0.63</v>
      </c>
      <c r="K212" s="156">
        <v>26</v>
      </c>
      <c r="L212" s="256">
        <v>3.96</v>
      </c>
      <c r="M212" s="32">
        <f t="shared" si="0"/>
        <v>872.2</v>
      </c>
      <c r="N212" s="32">
        <f t="shared" si="1"/>
        <v>905.2</v>
      </c>
      <c r="O212" s="832" t="s">
        <v>760</v>
      </c>
      <c r="P212" s="119" t="s">
        <v>439</v>
      </c>
      <c r="Q212" s="160" t="s">
        <v>33</v>
      </c>
      <c r="R212" s="161" t="s">
        <v>33</v>
      </c>
      <c r="S212" s="162" t="s">
        <v>407</v>
      </c>
      <c r="T212" s="163" t="s">
        <v>33</v>
      </c>
      <c r="U212" s="164" t="s">
        <v>33</v>
      </c>
      <c r="V212" s="238" t="s">
        <v>440</v>
      </c>
      <c r="W212" s="239" t="s">
        <v>441</v>
      </c>
      <c r="X212" s="250">
        <v>62</v>
      </c>
      <c r="Y212" s="251">
        <v>70</v>
      </c>
      <c r="Z212" s="151" t="s">
        <v>812</v>
      </c>
    </row>
    <row r="213" spans="1:26" ht="12.75">
      <c r="A213" s="46" t="s">
        <v>475</v>
      </c>
      <c r="B213" s="374">
        <v>41480</v>
      </c>
      <c r="C213" s="139">
        <v>0.87</v>
      </c>
      <c r="D213" s="427">
        <v>0.7</v>
      </c>
      <c r="E213" s="355">
        <v>53</v>
      </c>
      <c r="F213" s="326">
        <v>684</v>
      </c>
      <c r="G213" s="429">
        <v>25</v>
      </c>
      <c r="H213" s="68">
        <v>1000</v>
      </c>
      <c r="I213" s="430">
        <v>877</v>
      </c>
      <c r="J213" s="70">
        <v>0.92</v>
      </c>
      <c r="K213" s="359">
        <v>37</v>
      </c>
      <c r="L213" s="84">
        <v>4</v>
      </c>
      <c r="M213" s="32">
        <f t="shared" si="0"/>
        <v>865.62</v>
      </c>
      <c r="N213" s="32">
        <f t="shared" si="1"/>
        <v>907.1</v>
      </c>
      <c r="O213" s="836" t="s">
        <v>405</v>
      </c>
      <c r="P213" s="119" t="s">
        <v>1055</v>
      </c>
      <c r="Q213" s="160" t="s">
        <v>33</v>
      </c>
      <c r="R213" s="161" t="s">
        <v>33</v>
      </c>
      <c r="S213" s="162" t="s">
        <v>46</v>
      </c>
      <c r="T213" s="163" t="s">
        <v>33</v>
      </c>
      <c r="U213" s="164" t="s">
        <v>33</v>
      </c>
      <c r="V213" s="238" t="s">
        <v>260</v>
      </c>
      <c r="W213" s="303" t="s">
        <v>473</v>
      </c>
      <c r="X213" s="250">
        <v>55</v>
      </c>
      <c r="Y213" s="283">
        <v>40</v>
      </c>
      <c r="Z213" s="151" t="s">
        <v>476</v>
      </c>
    </row>
    <row r="214" spans="1:26" ht="12.75">
      <c r="A214" s="46" t="s">
        <v>847</v>
      </c>
      <c r="B214" s="307">
        <v>56164</v>
      </c>
      <c r="C214" s="320">
        <v>0.93</v>
      </c>
      <c r="D214" s="64">
        <v>0.65</v>
      </c>
      <c r="E214" s="65">
        <v>86</v>
      </c>
      <c r="F214" s="331">
        <v>400</v>
      </c>
      <c r="G214" s="76">
        <v>10</v>
      </c>
      <c r="H214" s="317">
        <v>1100</v>
      </c>
      <c r="I214" s="318">
        <v>861</v>
      </c>
      <c r="J214" s="270">
        <v>0.61</v>
      </c>
      <c r="K214" s="156">
        <v>26</v>
      </c>
      <c r="L214" s="332">
        <v>4.4000000000000004</v>
      </c>
      <c r="M214" s="32">
        <f t="shared" si="0"/>
        <v>850.93600000000004</v>
      </c>
      <c r="N214" s="32">
        <f t="shared" si="1"/>
        <v>907.1</v>
      </c>
      <c r="O214" s="832" t="s">
        <v>760</v>
      </c>
      <c r="P214" s="657" t="s">
        <v>480</v>
      </c>
      <c r="Q214" s="160" t="s">
        <v>33</v>
      </c>
      <c r="R214" s="161" t="s">
        <v>33</v>
      </c>
      <c r="S214" s="162" t="s">
        <v>805</v>
      </c>
      <c r="T214" s="163" t="s">
        <v>481</v>
      </c>
      <c r="U214" s="164" t="s">
        <v>33</v>
      </c>
      <c r="V214" s="238" t="s">
        <v>104</v>
      </c>
      <c r="W214" s="239" t="s">
        <v>750</v>
      </c>
      <c r="X214" s="174">
        <v>80</v>
      </c>
      <c r="Y214" s="174">
        <v>74</v>
      </c>
      <c r="Z214" s="151" t="s">
        <v>848</v>
      </c>
    </row>
    <row r="215" spans="1:26" ht="12.75">
      <c r="A215" s="27" t="s">
        <v>399</v>
      </c>
      <c r="B215" s="28">
        <v>28950</v>
      </c>
      <c r="C215" s="29">
        <v>0.7</v>
      </c>
      <c r="D215" s="29">
        <v>0.84</v>
      </c>
      <c r="E215" s="30">
        <v>26</v>
      </c>
      <c r="F215" s="30">
        <v>730</v>
      </c>
      <c r="G215" s="30">
        <v>30</v>
      </c>
      <c r="H215" s="30">
        <v>400</v>
      </c>
      <c r="I215" s="30">
        <v>373</v>
      </c>
      <c r="J215" s="29">
        <v>0.92</v>
      </c>
      <c r="K215" s="30">
        <v>82</v>
      </c>
      <c r="L215" s="31">
        <v>3</v>
      </c>
      <c r="M215" s="32">
        <f t="shared" si="0"/>
        <v>879.34999999999991</v>
      </c>
      <c r="N215" s="32">
        <f t="shared" si="1"/>
        <v>908.3</v>
      </c>
      <c r="O215" s="838" t="s">
        <v>340</v>
      </c>
      <c r="P215" s="34" t="s">
        <v>75</v>
      </c>
      <c r="Q215" s="160" t="s">
        <v>76</v>
      </c>
      <c r="R215" s="44" t="s">
        <v>65</v>
      </c>
      <c r="S215" s="36"/>
      <c r="T215" s="36"/>
      <c r="U215" s="37"/>
      <c r="V215" s="37"/>
      <c r="W215" s="41" t="s">
        <v>1062</v>
      </c>
      <c r="X215" s="583">
        <v>19</v>
      </c>
      <c r="Y215" s="368">
        <v>82</v>
      </c>
      <c r="Z215" s="39" t="s">
        <v>400</v>
      </c>
    </row>
    <row r="216" spans="1:26" ht="12.75">
      <c r="A216" s="46" t="s">
        <v>488</v>
      </c>
      <c r="B216" s="294">
        <v>38980</v>
      </c>
      <c r="C216" s="344">
        <v>0.79</v>
      </c>
      <c r="D216" s="354">
        <v>0.72</v>
      </c>
      <c r="E216" s="143">
        <v>40</v>
      </c>
      <c r="F216" s="432">
        <v>630</v>
      </c>
      <c r="G216" s="76">
        <v>30</v>
      </c>
      <c r="H216" s="515">
        <v>900</v>
      </c>
      <c r="I216" s="612">
        <v>601</v>
      </c>
      <c r="J216" s="431">
        <v>0.93</v>
      </c>
      <c r="K216" s="613">
        <v>50</v>
      </c>
      <c r="L216" s="337">
        <v>2.76</v>
      </c>
      <c r="M216" s="32">
        <f t="shared" si="0"/>
        <v>870.5200000000001</v>
      </c>
      <c r="N216" s="32">
        <f t="shared" si="1"/>
        <v>909.5</v>
      </c>
      <c r="O216" s="836" t="s">
        <v>405</v>
      </c>
      <c r="P216" s="657" t="s">
        <v>470</v>
      </c>
      <c r="Q216" s="160" t="s">
        <v>33</v>
      </c>
      <c r="R216" s="161" t="s">
        <v>33</v>
      </c>
      <c r="S216" s="162" t="s">
        <v>46</v>
      </c>
      <c r="T216" s="163" t="s">
        <v>33</v>
      </c>
      <c r="U216" s="164" t="s">
        <v>33</v>
      </c>
      <c r="V216" s="238" t="s">
        <v>260</v>
      </c>
      <c r="W216" s="239" t="s">
        <v>473</v>
      </c>
      <c r="X216" s="614">
        <v>55</v>
      </c>
      <c r="Y216" s="50">
        <v>40</v>
      </c>
      <c r="Z216" s="151" t="s">
        <v>489</v>
      </c>
    </row>
    <row r="217" spans="1:26" ht="12.75">
      <c r="A217" s="46" t="s">
        <v>334</v>
      </c>
      <c r="B217" s="125">
        <v>36980</v>
      </c>
      <c r="C217" s="89">
        <v>0.67</v>
      </c>
      <c r="D217" s="743">
        <v>0.77</v>
      </c>
      <c r="E217" s="758">
        <v>180</v>
      </c>
      <c r="F217" s="759">
        <v>240</v>
      </c>
      <c r="G217" s="535">
        <v>12</v>
      </c>
      <c r="H217" s="68">
        <v>300</v>
      </c>
      <c r="I217" s="265">
        <v>325</v>
      </c>
      <c r="J217" s="83">
        <v>0.82</v>
      </c>
      <c r="K217" s="760">
        <v>27</v>
      </c>
      <c r="L217" s="459">
        <v>4.3</v>
      </c>
      <c r="M217" s="32">
        <f t="shared" si="0"/>
        <v>874.52</v>
      </c>
      <c r="N217" s="32">
        <f t="shared" si="1"/>
        <v>911.5</v>
      </c>
      <c r="O217" s="832" t="s">
        <v>267</v>
      </c>
      <c r="P217" s="119" t="s">
        <v>235</v>
      </c>
      <c r="Q217" s="160" t="s">
        <v>33</v>
      </c>
      <c r="R217" s="161" t="s">
        <v>113</v>
      </c>
      <c r="S217" s="162" t="s">
        <v>33</v>
      </c>
      <c r="T217" s="163" t="s">
        <v>112</v>
      </c>
      <c r="U217" s="165"/>
      <c r="V217" s="165"/>
      <c r="W217" s="239" t="s">
        <v>236</v>
      </c>
      <c r="X217" s="174">
        <v>42</v>
      </c>
      <c r="Y217" s="601">
        <v>132</v>
      </c>
      <c r="Z217" s="151" t="s">
        <v>335</v>
      </c>
    </row>
    <row r="218" spans="1:26" ht="12.75">
      <c r="A218" s="46" t="s">
        <v>233</v>
      </c>
      <c r="B218" s="449">
        <v>9650</v>
      </c>
      <c r="C218" s="153">
        <v>0.43</v>
      </c>
      <c r="D218" s="105">
        <v>0.67</v>
      </c>
      <c r="E218" s="97">
        <v>180</v>
      </c>
      <c r="F218" s="245">
        <v>1000</v>
      </c>
      <c r="G218" s="131">
        <v>2</v>
      </c>
      <c r="H218" s="317">
        <v>250</v>
      </c>
      <c r="I218" s="265">
        <v>300</v>
      </c>
      <c r="J218" s="70">
        <v>0.76</v>
      </c>
      <c r="K218" s="234">
        <v>26</v>
      </c>
      <c r="L218" s="327">
        <v>1.92</v>
      </c>
      <c r="M218" s="32">
        <f t="shared" si="0"/>
        <v>902.15</v>
      </c>
      <c r="N218" s="32">
        <f t="shared" si="1"/>
        <v>911.8</v>
      </c>
      <c r="O218" s="833" t="s">
        <v>234</v>
      </c>
      <c r="P218" s="119" t="s">
        <v>235</v>
      </c>
      <c r="Q218" s="160" t="s">
        <v>33</v>
      </c>
      <c r="R218" s="161" t="s">
        <v>113</v>
      </c>
      <c r="S218" s="162" t="s">
        <v>33</v>
      </c>
      <c r="T218" s="163" t="s">
        <v>112</v>
      </c>
      <c r="U218" s="165"/>
      <c r="V218" s="165"/>
      <c r="W218" s="239" t="s">
        <v>236</v>
      </c>
      <c r="X218" s="166">
        <v>42</v>
      </c>
      <c r="Y218" s="166">
        <v>132</v>
      </c>
      <c r="Z218" s="151" t="s">
        <v>237</v>
      </c>
    </row>
    <row r="219" spans="1:26" ht="12.75">
      <c r="A219" s="27" t="s">
        <v>363</v>
      </c>
      <c r="B219" s="28">
        <v>23680</v>
      </c>
      <c r="C219" s="29">
        <v>0.71</v>
      </c>
      <c r="D219" s="29">
        <v>0.84</v>
      </c>
      <c r="E219" s="30">
        <v>21</v>
      </c>
      <c r="F219" s="30">
        <v>830</v>
      </c>
      <c r="G219" s="30">
        <v>30</v>
      </c>
      <c r="H219" s="30">
        <v>400</v>
      </c>
      <c r="I219" s="30">
        <v>528</v>
      </c>
      <c r="J219" s="29">
        <v>0.93</v>
      </c>
      <c r="K219" s="30">
        <v>97</v>
      </c>
      <c r="L219" s="31">
        <v>3.22</v>
      </c>
      <c r="M219" s="32">
        <f t="shared" si="0"/>
        <v>888.92</v>
      </c>
      <c r="N219" s="32">
        <f t="shared" si="1"/>
        <v>912.59999999999991</v>
      </c>
      <c r="O219" s="835" t="s">
        <v>340</v>
      </c>
      <c r="P219" s="34" t="s">
        <v>44</v>
      </c>
      <c r="Q219" s="160" t="s">
        <v>62</v>
      </c>
      <c r="R219" s="44" t="s">
        <v>33</v>
      </c>
      <c r="S219" s="162" t="s">
        <v>33</v>
      </c>
      <c r="T219" s="36" t="s">
        <v>47</v>
      </c>
      <c r="U219" s="37"/>
      <c r="V219" s="37"/>
      <c r="W219" s="41" t="s">
        <v>49</v>
      </c>
      <c r="X219" s="38">
        <v>38</v>
      </c>
      <c r="Y219" s="38">
        <v>40</v>
      </c>
      <c r="Z219" s="39" t="s">
        <v>364</v>
      </c>
    </row>
    <row r="220" spans="1:26" ht="12.75">
      <c r="A220" s="27" t="s">
        <v>365</v>
      </c>
      <c r="B220" s="28">
        <v>21880</v>
      </c>
      <c r="C220" s="29">
        <v>0.66</v>
      </c>
      <c r="D220" s="29">
        <v>0.84</v>
      </c>
      <c r="E220" s="30">
        <v>21</v>
      </c>
      <c r="F220" s="30">
        <v>800</v>
      </c>
      <c r="G220" s="30">
        <v>30</v>
      </c>
      <c r="H220" s="30">
        <v>400</v>
      </c>
      <c r="I220" s="30">
        <v>528</v>
      </c>
      <c r="J220" s="29">
        <v>0.91</v>
      </c>
      <c r="K220" s="30">
        <v>116</v>
      </c>
      <c r="L220" s="31">
        <v>2.97</v>
      </c>
      <c r="M220" s="32">
        <f t="shared" si="0"/>
        <v>891.22</v>
      </c>
      <c r="N220" s="32">
        <f t="shared" si="1"/>
        <v>913.09999999999991</v>
      </c>
      <c r="O220" s="835" t="s">
        <v>340</v>
      </c>
      <c r="P220" s="380" t="s">
        <v>1054</v>
      </c>
      <c r="Q220" s="160" t="s">
        <v>52</v>
      </c>
      <c r="R220" s="44" t="s">
        <v>33</v>
      </c>
      <c r="S220" s="36" t="s">
        <v>46</v>
      </c>
      <c r="T220" s="163"/>
      <c r="U220" s="37"/>
      <c r="V220" s="37"/>
      <c r="W220" s="36" t="s">
        <v>48</v>
      </c>
      <c r="X220" s="174">
        <v>30</v>
      </c>
      <c r="Y220" s="174">
        <v>33</v>
      </c>
      <c r="Z220" s="39" t="s">
        <v>366</v>
      </c>
    </row>
    <row r="221" spans="1:26" ht="12.75">
      <c r="A221" s="46" t="s">
        <v>238</v>
      </c>
      <c r="B221" s="227">
        <v>36860</v>
      </c>
      <c r="C221" s="228">
        <v>0.79</v>
      </c>
      <c r="D221" s="229">
        <v>0.55000000000000004</v>
      </c>
      <c r="E221" s="140">
        <v>189</v>
      </c>
      <c r="F221" s="51">
        <v>800</v>
      </c>
      <c r="G221" s="131">
        <v>2</v>
      </c>
      <c r="H221" s="317">
        <v>250</v>
      </c>
      <c r="I221" s="69">
        <v>390</v>
      </c>
      <c r="J221" s="342">
        <v>0.7</v>
      </c>
      <c r="K221" s="234">
        <v>26</v>
      </c>
      <c r="L221" s="276">
        <v>3.2</v>
      </c>
      <c r="M221" s="32">
        <f t="shared" si="0"/>
        <v>878.14</v>
      </c>
      <c r="N221" s="32">
        <f t="shared" si="1"/>
        <v>915</v>
      </c>
      <c r="O221" s="833" t="s">
        <v>234</v>
      </c>
      <c r="P221" s="119" t="s">
        <v>235</v>
      </c>
      <c r="Q221" s="160" t="s">
        <v>33</v>
      </c>
      <c r="R221" s="161" t="s">
        <v>113</v>
      </c>
      <c r="S221" s="162" t="s">
        <v>33</v>
      </c>
      <c r="T221" s="163" t="s">
        <v>112</v>
      </c>
      <c r="U221" s="165"/>
      <c r="V221" s="165"/>
      <c r="W221" s="239" t="s">
        <v>236</v>
      </c>
      <c r="X221" s="166">
        <v>42</v>
      </c>
      <c r="Y221" s="166">
        <v>132</v>
      </c>
      <c r="Z221" s="151" t="s">
        <v>239</v>
      </c>
    </row>
    <row r="222" spans="1:26" ht="12.75">
      <c r="A222" s="46" t="s">
        <v>519</v>
      </c>
      <c r="B222" s="513">
        <v>17880</v>
      </c>
      <c r="C222" s="514">
        <v>0.83</v>
      </c>
      <c r="D222" s="229">
        <v>0.65</v>
      </c>
      <c r="E222" s="143">
        <v>40</v>
      </c>
      <c r="F222" s="474">
        <v>700</v>
      </c>
      <c r="G222" s="254">
        <v>20</v>
      </c>
      <c r="H222" s="515">
        <v>900</v>
      </c>
      <c r="I222" s="516">
        <v>618</v>
      </c>
      <c r="J222" s="517">
        <v>0.82</v>
      </c>
      <c r="K222" s="156">
        <v>27</v>
      </c>
      <c r="L222" s="313">
        <v>3.86</v>
      </c>
      <c r="M222" s="32">
        <f t="shared" si="0"/>
        <v>897.31999999999994</v>
      </c>
      <c r="N222" s="32">
        <f t="shared" si="1"/>
        <v>915.19999999999993</v>
      </c>
      <c r="O222" s="836" t="s">
        <v>405</v>
      </c>
      <c r="P222" s="119" t="s">
        <v>1063</v>
      </c>
      <c r="Q222" s="160" t="s">
        <v>33</v>
      </c>
      <c r="R222" s="161" t="s">
        <v>33</v>
      </c>
      <c r="S222" s="162" t="s">
        <v>1050</v>
      </c>
      <c r="T222" s="163" t="s">
        <v>481</v>
      </c>
      <c r="U222" s="164" t="s">
        <v>33</v>
      </c>
      <c r="V222" s="238" t="s">
        <v>104</v>
      </c>
      <c r="W222" s="303">
        <v>74</v>
      </c>
      <c r="X222" s="166">
        <v>80</v>
      </c>
      <c r="Y222" s="166">
        <v>74</v>
      </c>
      <c r="Z222" s="151" t="s">
        <v>522</v>
      </c>
    </row>
    <row r="223" spans="1:26" ht="12.75">
      <c r="A223" s="46" t="s">
        <v>831</v>
      </c>
      <c r="B223" s="453">
        <v>25580</v>
      </c>
      <c r="C223" s="446">
        <v>0.86</v>
      </c>
      <c r="D223" s="64">
        <v>0.65</v>
      </c>
      <c r="E223" s="411">
        <v>40</v>
      </c>
      <c r="F223" s="454">
        <v>600</v>
      </c>
      <c r="G223" s="131">
        <v>20</v>
      </c>
      <c r="H223" s="413">
        <v>900</v>
      </c>
      <c r="I223" s="414">
        <v>618</v>
      </c>
      <c r="J223" s="452">
        <v>0.88</v>
      </c>
      <c r="K223" s="71">
        <v>27</v>
      </c>
      <c r="L223" s="248">
        <v>3.7</v>
      </c>
      <c r="M223" s="32">
        <f t="shared" si="0"/>
        <v>890.22</v>
      </c>
      <c r="N223" s="32">
        <f t="shared" si="1"/>
        <v>915.8</v>
      </c>
      <c r="O223" s="832" t="s">
        <v>760</v>
      </c>
      <c r="P223" s="119" t="s">
        <v>1063</v>
      </c>
      <c r="Q223" s="160" t="s">
        <v>33</v>
      </c>
      <c r="R223" s="161" t="s">
        <v>33</v>
      </c>
      <c r="S223" s="162" t="s">
        <v>1050</v>
      </c>
      <c r="T223" s="163" t="s">
        <v>481</v>
      </c>
      <c r="U223" s="164" t="s">
        <v>33</v>
      </c>
      <c r="V223" s="238" t="s">
        <v>104</v>
      </c>
      <c r="W223" s="303" t="s">
        <v>750</v>
      </c>
      <c r="X223" s="174">
        <v>80</v>
      </c>
      <c r="Y223" s="174">
        <v>74</v>
      </c>
      <c r="Z223" s="151" t="s">
        <v>832</v>
      </c>
    </row>
    <row r="224" spans="1:26" ht="12.75">
      <c r="A224" s="46" t="s">
        <v>240</v>
      </c>
      <c r="B224" s="830">
        <v>18550</v>
      </c>
      <c r="C224" s="410">
        <v>0.49</v>
      </c>
      <c r="D224" s="229">
        <v>0.55000000000000004</v>
      </c>
      <c r="E224" s="140">
        <v>189</v>
      </c>
      <c r="F224" s="818">
        <v>1100</v>
      </c>
      <c r="G224" s="131">
        <v>2</v>
      </c>
      <c r="H224" s="317">
        <v>250</v>
      </c>
      <c r="I224" s="683">
        <v>370</v>
      </c>
      <c r="J224" s="70">
        <v>0.76</v>
      </c>
      <c r="K224" s="234">
        <v>26</v>
      </c>
      <c r="L224" s="682">
        <v>3.4</v>
      </c>
      <c r="M224" s="32">
        <f t="shared" si="0"/>
        <v>898.45</v>
      </c>
      <c r="N224" s="32">
        <f t="shared" si="1"/>
        <v>917</v>
      </c>
      <c r="O224" s="833" t="s">
        <v>234</v>
      </c>
      <c r="P224" s="119" t="s">
        <v>235</v>
      </c>
      <c r="Q224" s="160" t="s">
        <v>33</v>
      </c>
      <c r="R224" s="161" t="s">
        <v>113</v>
      </c>
      <c r="S224" s="162" t="s">
        <v>33</v>
      </c>
      <c r="T224" s="163" t="s">
        <v>112</v>
      </c>
      <c r="U224" s="165"/>
      <c r="V224" s="165"/>
      <c r="W224" s="239" t="s">
        <v>236</v>
      </c>
      <c r="X224" s="166">
        <v>42</v>
      </c>
      <c r="Y224" s="166">
        <v>132</v>
      </c>
      <c r="Z224" s="151" t="s">
        <v>241</v>
      </c>
    </row>
    <row r="225" spans="1:26" ht="12.75">
      <c r="A225" s="46" t="s">
        <v>242</v>
      </c>
      <c r="B225" s="820">
        <v>12690</v>
      </c>
      <c r="C225" s="821">
        <v>0.56000000000000005</v>
      </c>
      <c r="D225" s="229">
        <v>0.55000000000000004</v>
      </c>
      <c r="E225" s="97">
        <v>180</v>
      </c>
      <c r="F225" s="818">
        <v>1100</v>
      </c>
      <c r="G225" s="131">
        <v>2</v>
      </c>
      <c r="H225" s="317">
        <v>250</v>
      </c>
      <c r="I225" s="265">
        <v>300</v>
      </c>
      <c r="J225" s="822">
        <v>0.72</v>
      </c>
      <c r="K225" s="234">
        <v>26</v>
      </c>
      <c r="L225" s="806">
        <v>2.1</v>
      </c>
      <c r="M225" s="32">
        <f t="shared" si="0"/>
        <v>904.31</v>
      </c>
      <c r="N225" s="32">
        <f t="shared" si="1"/>
        <v>917</v>
      </c>
      <c r="O225" s="833" t="s">
        <v>234</v>
      </c>
      <c r="P225" s="119" t="s">
        <v>235</v>
      </c>
      <c r="Q225" s="160" t="s">
        <v>33</v>
      </c>
      <c r="R225" s="161" t="s">
        <v>113</v>
      </c>
      <c r="S225" s="162" t="s">
        <v>33</v>
      </c>
      <c r="T225" s="163" t="s">
        <v>112</v>
      </c>
      <c r="U225" s="165"/>
      <c r="V225" s="165"/>
      <c r="W225" s="239" t="s">
        <v>236</v>
      </c>
      <c r="X225" s="166">
        <v>42</v>
      </c>
      <c r="Y225" s="166">
        <v>132</v>
      </c>
      <c r="Z225" s="151" t="s">
        <v>243</v>
      </c>
    </row>
    <row r="226" spans="1:26" ht="12.75">
      <c r="A226" s="27" t="s">
        <v>367</v>
      </c>
      <c r="B226" s="28">
        <v>22650</v>
      </c>
      <c r="C226" s="29">
        <v>0.67</v>
      </c>
      <c r="D226" s="29">
        <v>0.84</v>
      </c>
      <c r="E226" s="30">
        <v>21</v>
      </c>
      <c r="F226" s="30">
        <v>820</v>
      </c>
      <c r="G226" s="30">
        <v>30</v>
      </c>
      <c r="H226" s="30">
        <v>400</v>
      </c>
      <c r="I226" s="30">
        <v>528</v>
      </c>
      <c r="J226" s="29">
        <v>0.92</v>
      </c>
      <c r="K226" s="30">
        <v>116</v>
      </c>
      <c r="L226" s="31">
        <v>2.97</v>
      </c>
      <c r="M226" s="32">
        <f t="shared" si="0"/>
        <v>894.44999999999993</v>
      </c>
      <c r="N226" s="32">
        <f t="shared" si="1"/>
        <v>917.09999999999991</v>
      </c>
      <c r="O226" s="835" t="s">
        <v>340</v>
      </c>
      <c r="P226" s="380" t="s">
        <v>1054</v>
      </c>
      <c r="Q226" s="160" t="s">
        <v>52</v>
      </c>
      <c r="R226" s="36" t="s">
        <v>33</v>
      </c>
      <c r="S226" s="36" t="s">
        <v>46</v>
      </c>
      <c r="T226" s="163"/>
      <c r="U226" s="37"/>
      <c r="V226" s="37"/>
      <c r="W226" s="36" t="s">
        <v>48</v>
      </c>
      <c r="X226" s="174">
        <v>30</v>
      </c>
      <c r="Y226" s="174">
        <v>33</v>
      </c>
      <c r="Z226" s="39" t="s">
        <v>368</v>
      </c>
    </row>
    <row r="227" spans="1:26" ht="12.75">
      <c r="A227" s="46" t="s">
        <v>467</v>
      </c>
      <c r="B227" s="426">
        <v>43980</v>
      </c>
      <c r="C227" s="543">
        <v>0.82</v>
      </c>
      <c r="D227" s="466">
        <v>0.71</v>
      </c>
      <c r="E227" s="355">
        <v>53</v>
      </c>
      <c r="F227" s="51">
        <v>500</v>
      </c>
      <c r="G227" s="254">
        <v>20</v>
      </c>
      <c r="H227" s="68">
        <v>1000</v>
      </c>
      <c r="I227" s="82">
        <v>861</v>
      </c>
      <c r="J227" s="342">
        <v>0.81</v>
      </c>
      <c r="K227" s="544">
        <v>39</v>
      </c>
      <c r="L227" s="425">
        <v>4.7</v>
      </c>
      <c r="M227" s="32">
        <f t="shared" si="0"/>
        <v>874.12</v>
      </c>
      <c r="N227" s="32">
        <f t="shared" si="1"/>
        <v>918.1</v>
      </c>
      <c r="O227" s="836" t="s">
        <v>405</v>
      </c>
      <c r="P227" s="119" t="s">
        <v>439</v>
      </c>
      <c r="Q227" s="160" t="s">
        <v>33</v>
      </c>
      <c r="R227" s="161" t="s">
        <v>33</v>
      </c>
      <c r="S227" s="162" t="s">
        <v>407</v>
      </c>
      <c r="T227" s="163" t="s">
        <v>33</v>
      </c>
      <c r="U227" s="164" t="s">
        <v>33</v>
      </c>
      <c r="V227" s="238" t="s">
        <v>440</v>
      </c>
      <c r="W227" s="239" t="s">
        <v>441</v>
      </c>
      <c r="X227" s="362">
        <v>62</v>
      </c>
      <c r="Y227" s="363">
        <v>70</v>
      </c>
      <c r="Z227" s="151" t="s">
        <v>468</v>
      </c>
    </row>
    <row r="228" spans="1:26" ht="12.75">
      <c r="A228" s="46" t="s">
        <v>849</v>
      </c>
      <c r="B228" s="328">
        <v>140850</v>
      </c>
      <c r="C228" s="320">
        <v>0.93</v>
      </c>
      <c r="D228" s="64">
        <v>0.65</v>
      </c>
      <c r="E228" s="65">
        <v>86</v>
      </c>
      <c r="F228" s="329">
        <v>550</v>
      </c>
      <c r="G228" s="76">
        <v>10</v>
      </c>
      <c r="H228" s="317">
        <v>1100</v>
      </c>
      <c r="I228" s="318">
        <v>861</v>
      </c>
      <c r="J228" s="270">
        <v>0.61</v>
      </c>
      <c r="K228" s="156">
        <v>26</v>
      </c>
      <c r="L228" s="330">
        <v>4.8</v>
      </c>
      <c r="M228" s="32">
        <f t="shared" si="0"/>
        <v>777.25</v>
      </c>
      <c r="N228" s="32">
        <f t="shared" si="1"/>
        <v>918.1</v>
      </c>
      <c r="O228" s="832" t="s">
        <v>760</v>
      </c>
      <c r="P228" s="657" t="s">
        <v>480</v>
      </c>
      <c r="Q228" s="160" t="s">
        <v>33</v>
      </c>
      <c r="R228" s="161" t="s">
        <v>33</v>
      </c>
      <c r="S228" s="162" t="s">
        <v>805</v>
      </c>
      <c r="T228" s="163" t="s">
        <v>481</v>
      </c>
      <c r="U228" s="164" t="s">
        <v>33</v>
      </c>
      <c r="V228" s="238" t="s">
        <v>104</v>
      </c>
      <c r="W228" s="239" t="s">
        <v>750</v>
      </c>
      <c r="X228" s="174">
        <v>80</v>
      </c>
      <c r="Y228" s="174">
        <v>74</v>
      </c>
      <c r="Z228" s="151" t="s">
        <v>850</v>
      </c>
    </row>
    <row r="229" spans="1:26" ht="12.75">
      <c r="A229" s="46" t="s">
        <v>465</v>
      </c>
      <c r="B229" s="294">
        <v>39880</v>
      </c>
      <c r="C229" s="587">
        <v>0.8</v>
      </c>
      <c r="D229" s="466">
        <v>0.71</v>
      </c>
      <c r="E229" s="588">
        <v>41</v>
      </c>
      <c r="F229" s="524">
        <v>600</v>
      </c>
      <c r="G229" s="254">
        <v>20</v>
      </c>
      <c r="H229" s="68">
        <v>1000</v>
      </c>
      <c r="I229" s="357">
        <v>838</v>
      </c>
      <c r="J229" s="395">
        <v>0.91</v>
      </c>
      <c r="K229" s="359">
        <v>37</v>
      </c>
      <c r="L229" s="589">
        <v>4.63</v>
      </c>
      <c r="M229" s="32">
        <f t="shared" si="0"/>
        <v>878.62</v>
      </c>
      <c r="N229" s="32">
        <f t="shared" si="1"/>
        <v>918.5</v>
      </c>
      <c r="O229" s="836" t="s">
        <v>405</v>
      </c>
      <c r="P229" s="119" t="s">
        <v>439</v>
      </c>
      <c r="Q229" s="160" t="s">
        <v>33</v>
      </c>
      <c r="R229" s="161" t="s">
        <v>33</v>
      </c>
      <c r="S229" s="162" t="s">
        <v>407</v>
      </c>
      <c r="T229" s="163" t="s">
        <v>33</v>
      </c>
      <c r="U229" s="164" t="s">
        <v>33</v>
      </c>
      <c r="V229" s="238" t="s">
        <v>440</v>
      </c>
      <c r="W229" s="239" t="s">
        <v>441</v>
      </c>
      <c r="X229" s="362">
        <v>62</v>
      </c>
      <c r="Y229" s="363">
        <v>70</v>
      </c>
      <c r="Z229" s="151" t="s">
        <v>466</v>
      </c>
    </row>
    <row r="230" spans="1:26" ht="12.75">
      <c r="A230" s="46" t="s">
        <v>492</v>
      </c>
      <c r="B230" s="669">
        <v>66550</v>
      </c>
      <c r="C230" s="670">
        <v>0.77</v>
      </c>
      <c r="D230" s="476">
        <v>0.8</v>
      </c>
      <c r="E230" s="382">
        <v>39</v>
      </c>
      <c r="F230" s="524">
        <v>600</v>
      </c>
      <c r="G230" s="76">
        <v>30</v>
      </c>
      <c r="H230" s="515">
        <v>900</v>
      </c>
      <c r="I230" s="154">
        <v>563</v>
      </c>
      <c r="J230" s="70">
        <v>0.92</v>
      </c>
      <c r="K230" s="569">
        <v>55</v>
      </c>
      <c r="L230" s="620">
        <v>2.5</v>
      </c>
      <c r="M230" s="32">
        <f t="shared" si="0"/>
        <v>852.75</v>
      </c>
      <c r="N230" s="32">
        <f t="shared" si="1"/>
        <v>919.3</v>
      </c>
      <c r="O230" s="836" t="s">
        <v>405</v>
      </c>
      <c r="P230" s="657" t="s">
        <v>470</v>
      </c>
      <c r="Q230" s="160" t="s">
        <v>33</v>
      </c>
      <c r="R230" s="161" t="s">
        <v>33</v>
      </c>
      <c r="S230" s="162" t="s">
        <v>46</v>
      </c>
      <c r="T230" s="163" t="s">
        <v>33</v>
      </c>
      <c r="U230" s="164" t="s">
        <v>33</v>
      </c>
      <c r="V230" s="238" t="s">
        <v>260</v>
      </c>
      <c r="W230" s="239" t="s">
        <v>473</v>
      </c>
      <c r="X230" s="614">
        <v>55</v>
      </c>
      <c r="Y230" s="50">
        <v>40</v>
      </c>
      <c r="Z230" s="151" t="s">
        <v>493</v>
      </c>
    </row>
    <row r="231" spans="1:26" ht="12.75">
      <c r="A231" s="46" t="s">
        <v>332</v>
      </c>
      <c r="B231" s="304">
        <v>38660</v>
      </c>
      <c r="C231" s="691">
        <v>0.63</v>
      </c>
      <c r="D231" s="730">
        <v>0.59</v>
      </c>
      <c r="E231" s="758">
        <v>180</v>
      </c>
      <c r="F231" s="454">
        <v>360</v>
      </c>
      <c r="G231" s="131">
        <v>20</v>
      </c>
      <c r="H231" s="68">
        <v>300</v>
      </c>
      <c r="I231" s="265">
        <v>325</v>
      </c>
      <c r="J231" s="745">
        <v>0.81</v>
      </c>
      <c r="K231" s="156">
        <v>26</v>
      </c>
      <c r="L231" s="61">
        <v>6.2</v>
      </c>
      <c r="M231" s="32">
        <f t="shared" si="0"/>
        <v>880.84</v>
      </c>
      <c r="N231" s="32">
        <f t="shared" si="1"/>
        <v>919.5</v>
      </c>
      <c r="O231" s="832" t="s">
        <v>267</v>
      </c>
      <c r="P231" s="119" t="s">
        <v>235</v>
      </c>
      <c r="Q231" s="160" t="s">
        <v>33</v>
      </c>
      <c r="R231" s="161" t="s">
        <v>113</v>
      </c>
      <c r="S231" s="162" t="s">
        <v>33</v>
      </c>
      <c r="T231" s="163" t="s">
        <v>112</v>
      </c>
      <c r="U231" s="165"/>
      <c r="V231" s="165"/>
      <c r="W231" s="239" t="s">
        <v>236</v>
      </c>
      <c r="X231" s="174">
        <v>42</v>
      </c>
      <c r="Y231" s="601">
        <v>132</v>
      </c>
      <c r="Z231" s="151" t="s">
        <v>333</v>
      </c>
    </row>
    <row r="232" spans="1:26" ht="12.75">
      <c r="A232" s="46" t="s">
        <v>244</v>
      </c>
      <c r="B232" s="705">
        <v>18250</v>
      </c>
      <c r="C232" s="706">
        <v>0.73</v>
      </c>
      <c r="D232" s="558">
        <v>0.56999999999999995</v>
      </c>
      <c r="E232" s="97">
        <v>180</v>
      </c>
      <c r="F232" s="245">
        <v>1000</v>
      </c>
      <c r="G232" s="131">
        <v>2</v>
      </c>
      <c r="H232" s="317">
        <v>250</v>
      </c>
      <c r="I232" s="265">
        <v>300</v>
      </c>
      <c r="J232" s="132">
        <v>0.81</v>
      </c>
      <c r="K232" s="234">
        <v>26</v>
      </c>
      <c r="L232" s="61">
        <v>3.6</v>
      </c>
      <c r="M232" s="32">
        <f t="shared" si="0"/>
        <v>901.75</v>
      </c>
      <c r="N232" s="32">
        <f t="shared" si="1"/>
        <v>920</v>
      </c>
      <c r="O232" s="833" t="s">
        <v>234</v>
      </c>
      <c r="P232" s="119" t="s">
        <v>235</v>
      </c>
      <c r="Q232" s="160" t="s">
        <v>33</v>
      </c>
      <c r="R232" s="161" t="s">
        <v>113</v>
      </c>
      <c r="S232" s="162" t="s">
        <v>33</v>
      </c>
      <c r="T232" s="163" t="s">
        <v>112</v>
      </c>
      <c r="U232" s="165"/>
      <c r="V232" s="165"/>
      <c r="W232" s="239" t="s">
        <v>236</v>
      </c>
      <c r="X232" s="166">
        <v>42</v>
      </c>
      <c r="Y232" s="166">
        <v>132</v>
      </c>
      <c r="Z232" s="151" t="s">
        <v>245</v>
      </c>
    </row>
    <row r="233" spans="1:26" ht="12.75">
      <c r="A233" s="27" t="s">
        <v>384</v>
      </c>
      <c r="B233" s="28">
        <v>37500</v>
      </c>
      <c r="C233" s="29">
        <v>0.83</v>
      </c>
      <c r="D233" s="29">
        <v>0.88</v>
      </c>
      <c r="E233" s="30">
        <v>23</v>
      </c>
      <c r="F233" s="30">
        <v>950</v>
      </c>
      <c r="G233" s="30">
        <v>40</v>
      </c>
      <c r="H233" s="30">
        <v>400</v>
      </c>
      <c r="I233" s="30">
        <v>420</v>
      </c>
      <c r="J233" s="29">
        <v>0.89</v>
      </c>
      <c r="K233" s="30">
        <v>78</v>
      </c>
      <c r="L233" s="31">
        <v>2.1</v>
      </c>
      <c r="M233" s="32">
        <f t="shared" si="0"/>
        <v>883.5</v>
      </c>
      <c r="N233" s="32">
        <f t="shared" si="1"/>
        <v>921</v>
      </c>
      <c r="O233" s="835" t="s">
        <v>340</v>
      </c>
      <c r="P233" s="380" t="s">
        <v>1054</v>
      </c>
      <c r="Q233" s="160" t="s">
        <v>52</v>
      </c>
      <c r="R233" s="44" t="s">
        <v>33</v>
      </c>
      <c r="S233" s="36" t="s">
        <v>46</v>
      </c>
      <c r="T233" s="163"/>
      <c r="U233" s="37"/>
      <c r="V233" s="37"/>
      <c r="W233" s="36" t="s">
        <v>48</v>
      </c>
      <c r="X233" s="174">
        <v>30</v>
      </c>
      <c r="Y233" s="174">
        <v>33</v>
      </c>
      <c r="Z233" s="39" t="s">
        <v>385</v>
      </c>
    </row>
    <row r="234" spans="1:26" ht="12.75">
      <c r="A234" s="46" t="s">
        <v>246</v>
      </c>
      <c r="B234" s="801">
        <v>12850</v>
      </c>
      <c r="C234" s="446">
        <v>0.46</v>
      </c>
      <c r="D234" s="105">
        <v>0.67</v>
      </c>
      <c r="E234" s="97">
        <v>180</v>
      </c>
      <c r="F234" s="245">
        <v>1000</v>
      </c>
      <c r="G234" s="131">
        <v>2</v>
      </c>
      <c r="H234" s="317">
        <v>250</v>
      </c>
      <c r="I234" s="265">
        <v>300</v>
      </c>
      <c r="J234" s="831">
        <v>0.77</v>
      </c>
      <c r="K234" s="234">
        <v>26</v>
      </c>
      <c r="L234" s="456">
        <v>1.38</v>
      </c>
      <c r="M234" s="32">
        <f t="shared" si="0"/>
        <v>908.35</v>
      </c>
      <c r="N234" s="32">
        <f t="shared" si="1"/>
        <v>921.2</v>
      </c>
      <c r="O234" s="833" t="s">
        <v>234</v>
      </c>
      <c r="P234" s="119" t="s">
        <v>235</v>
      </c>
      <c r="Q234" s="160" t="s">
        <v>33</v>
      </c>
      <c r="R234" s="161" t="s">
        <v>113</v>
      </c>
      <c r="S234" s="162" t="s">
        <v>33</v>
      </c>
      <c r="T234" s="163" t="s">
        <v>112</v>
      </c>
      <c r="U234" s="165"/>
      <c r="V234" s="165"/>
      <c r="W234" s="239" t="s">
        <v>236</v>
      </c>
      <c r="X234" s="166">
        <v>42</v>
      </c>
      <c r="Y234" s="166">
        <v>132</v>
      </c>
      <c r="Z234" s="151" t="s">
        <v>247</v>
      </c>
    </row>
    <row r="235" spans="1:26" ht="12.75">
      <c r="A235" s="27" t="s">
        <v>369</v>
      </c>
      <c r="B235" s="28">
        <v>24560</v>
      </c>
      <c r="C235" s="29">
        <v>0.69</v>
      </c>
      <c r="D235" s="29">
        <v>0.84</v>
      </c>
      <c r="E235" s="30">
        <v>21</v>
      </c>
      <c r="F235" s="30">
        <v>835</v>
      </c>
      <c r="G235" s="30">
        <v>30</v>
      </c>
      <c r="H235" s="30">
        <v>400</v>
      </c>
      <c r="I235" s="30">
        <v>528</v>
      </c>
      <c r="J235" s="29">
        <v>0.94</v>
      </c>
      <c r="K235" s="30">
        <v>116</v>
      </c>
      <c r="L235" s="31">
        <v>3.07</v>
      </c>
      <c r="M235" s="32">
        <f t="shared" si="0"/>
        <v>897.04</v>
      </c>
      <c r="N235" s="32">
        <f t="shared" si="1"/>
        <v>921.59999999999991</v>
      </c>
      <c r="O235" s="835" t="s">
        <v>340</v>
      </c>
      <c r="P235" s="380" t="s">
        <v>1054</v>
      </c>
      <c r="Q235" s="160" t="s">
        <v>52</v>
      </c>
      <c r="R235" s="44" t="s">
        <v>33</v>
      </c>
      <c r="S235" s="36" t="s">
        <v>46</v>
      </c>
      <c r="T235" s="163"/>
      <c r="U235" s="37"/>
      <c r="V235" s="37"/>
      <c r="W235" s="36" t="s">
        <v>48</v>
      </c>
      <c r="X235" s="174">
        <v>30</v>
      </c>
      <c r="Y235" s="174">
        <v>33</v>
      </c>
      <c r="Z235" s="39" t="s">
        <v>370</v>
      </c>
    </row>
    <row r="236" spans="1:26" ht="12.75">
      <c r="A236" s="46" t="s">
        <v>248</v>
      </c>
      <c r="B236" s="322">
        <v>15480</v>
      </c>
      <c r="C236" s="680">
        <v>0.76</v>
      </c>
      <c r="D236" s="558">
        <v>0.56999999999999995</v>
      </c>
      <c r="E236" s="97">
        <v>180</v>
      </c>
      <c r="F236" s="245">
        <v>1000</v>
      </c>
      <c r="G236" s="131">
        <v>2</v>
      </c>
      <c r="H236" s="317">
        <v>250</v>
      </c>
      <c r="I236" s="265">
        <v>300</v>
      </c>
      <c r="J236" s="681">
        <v>0.78</v>
      </c>
      <c r="K236" s="234">
        <v>26</v>
      </c>
      <c r="L236" s="682">
        <v>3.4</v>
      </c>
      <c r="M236" s="32">
        <f t="shared" si="0"/>
        <v>906.52</v>
      </c>
      <c r="N236" s="32">
        <f t="shared" si="1"/>
        <v>922</v>
      </c>
      <c r="O236" s="833" t="s">
        <v>234</v>
      </c>
      <c r="P236" s="119" t="s">
        <v>235</v>
      </c>
      <c r="Q236" s="160" t="s">
        <v>33</v>
      </c>
      <c r="R236" s="161" t="s">
        <v>113</v>
      </c>
      <c r="S236" s="162" t="s">
        <v>33</v>
      </c>
      <c r="T236" s="163" t="s">
        <v>112</v>
      </c>
      <c r="U236" s="165"/>
      <c r="V236" s="165"/>
      <c r="W236" s="239" t="s">
        <v>236</v>
      </c>
      <c r="X236" s="166">
        <v>42</v>
      </c>
      <c r="Y236" s="166">
        <v>132</v>
      </c>
      <c r="Z236" s="151" t="s">
        <v>249</v>
      </c>
    </row>
    <row r="237" spans="1:26" ht="12.75">
      <c r="A237" s="46" t="s">
        <v>250</v>
      </c>
      <c r="B237" s="384">
        <v>13880</v>
      </c>
      <c r="C237" s="320">
        <v>0.56999999999999995</v>
      </c>
      <c r="D237" s="229">
        <v>0.55000000000000004</v>
      </c>
      <c r="E237" s="97">
        <v>180</v>
      </c>
      <c r="F237" s="818">
        <v>1100</v>
      </c>
      <c r="G237" s="131">
        <v>2</v>
      </c>
      <c r="H237" s="68">
        <v>300</v>
      </c>
      <c r="I237" s="735">
        <v>330</v>
      </c>
      <c r="J237" s="819">
        <v>0.71</v>
      </c>
      <c r="K237" s="234">
        <v>26</v>
      </c>
      <c r="L237" s="300">
        <v>2.2000000000000002</v>
      </c>
      <c r="M237" s="32">
        <f t="shared" si="0"/>
        <v>910.12</v>
      </c>
      <c r="N237" s="32">
        <f t="shared" si="1"/>
        <v>924</v>
      </c>
      <c r="O237" s="833" t="s">
        <v>234</v>
      </c>
      <c r="P237" s="119" t="s">
        <v>235</v>
      </c>
      <c r="Q237" s="160" t="s">
        <v>33</v>
      </c>
      <c r="R237" s="161" t="s">
        <v>113</v>
      </c>
      <c r="S237" s="162" t="s">
        <v>33</v>
      </c>
      <c r="T237" s="163" t="s">
        <v>112</v>
      </c>
      <c r="U237" s="165"/>
      <c r="V237" s="165"/>
      <c r="W237" s="239" t="s">
        <v>236</v>
      </c>
      <c r="X237" s="166">
        <v>42</v>
      </c>
      <c r="Y237" s="166">
        <v>132</v>
      </c>
      <c r="Z237" s="151" t="s">
        <v>251</v>
      </c>
    </row>
    <row r="238" spans="1:26" ht="12.75">
      <c r="A238" s="46" t="s">
        <v>412</v>
      </c>
      <c r="B238" s="294">
        <v>41580</v>
      </c>
      <c r="C238" s="320">
        <v>0.79</v>
      </c>
      <c r="D238" s="105">
        <v>0.82</v>
      </c>
      <c r="E238" s="97">
        <v>39</v>
      </c>
      <c r="F238" s="604">
        <v>840</v>
      </c>
      <c r="G238" s="76">
        <v>20</v>
      </c>
      <c r="H238" s="317">
        <v>600</v>
      </c>
      <c r="I238" s="265">
        <v>350</v>
      </c>
      <c r="J238" s="70">
        <v>0.9</v>
      </c>
      <c r="K238" s="234">
        <v>98</v>
      </c>
      <c r="L238" s="603">
        <v>2.5</v>
      </c>
      <c r="M238" s="32">
        <f t="shared" si="0"/>
        <v>882.42000000000007</v>
      </c>
      <c r="N238" s="32">
        <f t="shared" si="1"/>
        <v>924</v>
      </c>
      <c r="O238" s="836" t="s">
        <v>1038</v>
      </c>
      <c r="P238" s="119" t="s">
        <v>1039</v>
      </c>
      <c r="Q238" s="160" t="s">
        <v>33</v>
      </c>
      <c r="R238" s="161" t="s">
        <v>33</v>
      </c>
      <c r="S238" s="162" t="s">
        <v>46</v>
      </c>
      <c r="T238" s="163" t="s">
        <v>33</v>
      </c>
      <c r="U238" s="164" t="s">
        <v>1058</v>
      </c>
      <c r="V238" s="165"/>
      <c r="W238" s="239" t="s">
        <v>781</v>
      </c>
      <c r="X238" s="166">
        <v>53</v>
      </c>
      <c r="Y238" s="166">
        <v>39</v>
      </c>
      <c r="Z238" s="151" t="s">
        <v>413</v>
      </c>
    </row>
    <row r="239" spans="1:26" ht="12.75">
      <c r="A239" s="46" t="s">
        <v>252</v>
      </c>
      <c r="B239" s="826">
        <v>10860</v>
      </c>
      <c r="C239" s="370">
        <v>0.52</v>
      </c>
      <c r="D239" s="229">
        <v>0.55000000000000004</v>
      </c>
      <c r="E239" s="97">
        <v>180</v>
      </c>
      <c r="F239" s="130">
        <v>1200</v>
      </c>
      <c r="G239" s="131">
        <v>2</v>
      </c>
      <c r="H239" s="317">
        <v>250</v>
      </c>
      <c r="I239" s="265">
        <v>300</v>
      </c>
      <c r="J239" s="827">
        <v>0.74</v>
      </c>
      <c r="K239" s="234">
        <v>26</v>
      </c>
      <c r="L239" s="806">
        <v>2.1</v>
      </c>
      <c r="M239" s="32">
        <f t="shared" si="0"/>
        <v>914.14</v>
      </c>
      <c r="N239" s="32">
        <f t="shared" si="1"/>
        <v>925</v>
      </c>
      <c r="O239" s="833" t="s">
        <v>234</v>
      </c>
      <c r="P239" s="119" t="s">
        <v>235</v>
      </c>
      <c r="Q239" s="160" t="s">
        <v>33</v>
      </c>
      <c r="R239" s="161" t="s">
        <v>113</v>
      </c>
      <c r="S239" s="162" t="s">
        <v>33</v>
      </c>
      <c r="T239" s="163" t="s">
        <v>112</v>
      </c>
      <c r="U239" s="165"/>
      <c r="V239" s="165"/>
      <c r="W239" s="239" t="s">
        <v>236</v>
      </c>
      <c r="X239" s="166">
        <v>42</v>
      </c>
      <c r="Y239" s="166">
        <v>132</v>
      </c>
      <c r="Z239" s="151" t="s">
        <v>253</v>
      </c>
    </row>
    <row r="240" spans="1:26" ht="12.75">
      <c r="A240" s="27" t="s">
        <v>384</v>
      </c>
      <c r="B240" s="28">
        <v>37500</v>
      </c>
      <c r="C240" s="29">
        <v>0.83</v>
      </c>
      <c r="D240" s="29">
        <v>0.88</v>
      </c>
      <c r="E240" s="30">
        <v>23</v>
      </c>
      <c r="F240" s="30">
        <v>950</v>
      </c>
      <c r="G240" s="30">
        <v>40</v>
      </c>
      <c r="H240" s="30">
        <v>400</v>
      </c>
      <c r="I240" s="30">
        <v>420</v>
      </c>
      <c r="J240" s="29">
        <v>0.89</v>
      </c>
      <c r="K240" s="30">
        <v>78</v>
      </c>
      <c r="L240" s="31">
        <v>2.1</v>
      </c>
      <c r="M240" s="32">
        <f t="shared" si="0"/>
        <v>887.5</v>
      </c>
      <c r="N240" s="32">
        <f t="shared" si="1"/>
        <v>925</v>
      </c>
      <c r="O240" s="838" t="s">
        <v>340</v>
      </c>
      <c r="P240" s="34" t="s">
        <v>110</v>
      </c>
      <c r="Q240" s="160" t="s">
        <v>33</v>
      </c>
      <c r="R240" s="36" t="s">
        <v>111</v>
      </c>
      <c r="S240" s="162" t="s">
        <v>33</v>
      </c>
      <c r="T240" s="36" t="s">
        <v>112</v>
      </c>
      <c r="U240" s="37"/>
      <c r="V240" s="37"/>
      <c r="W240" s="41" t="s">
        <v>113</v>
      </c>
      <c r="X240" s="43">
        <v>42</v>
      </c>
      <c r="Y240" s="50">
        <v>23</v>
      </c>
      <c r="Z240" s="39" t="s">
        <v>385</v>
      </c>
    </row>
    <row r="241" spans="1:26" ht="12.75">
      <c r="A241" s="46" t="s">
        <v>710</v>
      </c>
      <c r="B241" s="513">
        <v>17860</v>
      </c>
      <c r="C241" s="153">
        <v>0.61</v>
      </c>
      <c r="D241" s="500">
        <v>0.83</v>
      </c>
      <c r="E241" s="97">
        <v>28</v>
      </c>
      <c r="F241" s="788">
        <v>690</v>
      </c>
      <c r="G241" s="76">
        <v>30</v>
      </c>
      <c r="H241" s="515">
        <v>900</v>
      </c>
      <c r="I241" s="808">
        <v>760</v>
      </c>
      <c r="J241" s="395">
        <v>0.91</v>
      </c>
      <c r="K241" s="703">
        <v>51</v>
      </c>
      <c r="L241" s="620">
        <v>2.48</v>
      </c>
      <c r="M241" s="32">
        <f t="shared" si="0"/>
        <v>907.34</v>
      </c>
      <c r="N241" s="32">
        <f t="shared" si="1"/>
        <v>925.2</v>
      </c>
      <c r="O241" s="836" t="s">
        <v>405</v>
      </c>
      <c r="P241" s="119" t="s">
        <v>534</v>
      </c>
      <c r="Q241" s="160" t="s">
        <v>52</v>
      </c>
      <c r="R241" s="161" t="s">
        <v>657</v>
      </c>
      <c r="S241" s="162" t="s">
        <v>33</v>
      </c>
      <c r="T241" s="163" t="s">
        <v>33</v>
      </c>
      <c r="U241" s="164" t="s">
        <v>658</v>
      </c>
      <c r="V241" s="165"/>
      <c r="W241" s="239" t="s">
        <v>537</v>
      </c>
      <c r="X241" s="50">
        <v>47</v>
      </c>
      <c r="Y241" s="174">
        <v>53</v>
      </c>
      <c r="Z241" s="151" t="s">
        <v>711</v>
      </c>
    </row>
    <row r="242" spans="1:26" ht="12.75">
      <c r="A242" s="46" t="s">
        <v>410</v>
      </c>
      <c r="B242" s="664">
        <v>38860</v>
      </c>
      <c r="C242" s="104">
        <v>0.77</v>
      </c>
      <c r="D242" s="105">
        <v>0.82</v>
      </c>
      <c r="E242" s="97">
        <v>39</v>
      </c>
      <c r="F242" s="130">
        <v>900</v>
      </c>
      <c r="G242" s="76">
        <v>20</v>
      </c>
      <c r="H242" s="317">
        <v>600</v>
      </c>
      <c r="I242" s="265">
        <v>350</v>
      </c>
      <c r="J242" s="155">
        <v>0.91</v>
      </c>
      <c r="K242" s="234">
        <v>98</v>
      </c>
      <c r="L242" s="603">
        <v>2.5</v>
      </c>
      <c r="M242" s="32">
        <f t="shared" si="0"/>
        <v>890.14</v>
      </c>
      <c r="N242" s="32">
        <f t="shared" si="1"/>
        <v>929</v>
      </c>
      <c r="O242" s="836" t="s">
        <v>1038</v>
      </c>
      <c r="P242" s="119" t="s">
        <v>1039</v>
      </c>
      <c r="Q242" s="160" t="s">
        <v>33</v>
      </c>
      <c r="R242" s="161" t="s">
        <v>33</v>
      </c>
      <c r="S242" s="162" t="s">
        <v>46</v>
      </c>
      <c r="T242" s="163" t="s">
        <v>33</v>
      </c>
      <c r="U242" s="164" t="s">
        <v>1058</v>
      </c>
      <c r="V242" s="165"/>
      <c r="W242" s="239" t="s">
        <v>781</v>
      </c>
      <c r="X242" s="166">
        <v>53</v>
      </c>
      <c r="Y242" s="166">
        <v>39</v>
      </c>
      <c r="Z242" s="151" t="s">
        <v>411</v>
      </c>
    </row>
    <row r="243" spans="1:26" ht="12.75">
      <c r="A243" s="46" t="s">
        <v>742</v>
      </c>
      <c r="B243" s="307">
        <v>56890</v>
      </c>
      <c r="C243" s="446">
        <v>0.86</v>
      </c>
      <c r="D243" s="323">
        <v>0.69</v>
      </c>
      <c r="E243" s="113">
        <v>80</v>
      </c>
      <c r="F243" s="447">
        <v>450</v>
      </c>
      <c r="G243" s="131">
        <v>20</v>
      </c>
      <c r="H243" s="413">
        <v>900</v>
      </c>
      <c r="I243" s="321">
        <v>525</v>
      </c>
      <c r="J243" s="155">
        <v>0.76</v>
      </c>
      <c r="K243" s="379">
        <v>33</v>
      </c>
      <c r="L243" s="448">
        <v>4.5</v>
      </c>
      <c r="M243" s="32">
        <f t="shared" si="0"/>
        <v>872.61</v>
      </c>
      <c r="N243" s="32">
        <f t="shared" si="1"/>
        <v>929.5</v>
      </c>
      <c r="O243" s="832" t="s">
        <v>760</v>
      </c>
      <c r="P243" s="657" t="s">
        <v>102</v>
      </c>
      <c r="Q243" s="160" t="s">
        <v>33</v>
      </c>
      <c r="R243" s="161" t="s">
        <v>33</v>
      </c>
      <c r="S243" s="162" t="s">
        <v>47</v>
      </c>
      <c r="T243" s="163" t="s">
        <v>33</v>
      </c>
      <c r="U243" s="164" t="s">
        <v>33</v>
      </c>
      <c r="V243" s="238" t="s">
        <v>103</v>
      </c>
      <c r="W243" s="239" t="s">
        <v>104</v>
      </c>
      <c r="X243" s="292">
        <v>75</v>
      </c>
      <c r="Y243" s="175">
        <v>80</v>
      </c>
      <c r="Z243" s="151" t="s">
        <v>743</v>
      </c>
    </row>
    <row r="244" spans="1:26" ht="12.75">
      <c r="A244" s="46" t="s">
        <v>712</v>
      </c>
      <c r="B244" s="510">
        <v>20870</v>
      </c>
      <c r="C244" s="807">
        <v>0.62</v>
      </c>
      <c r="D244" s="500">
        <v>0.83</v>
      </c>
      <c r="E244" s="113">
        <v>35</v>
      </c>
      <c r="F244" s="474">
        <v>700</v>
      </c>
      <c r="G244" s="76">
        <v>30</v>
      </c>
      <c r="H244" s="515">
        <v>900</v>
      </c>
      <c r="I244" s="672">
        <v>772</v>
      </c>
      <c r="J244" s="395">
        <v>0.91</v>
      </c>
      <c r="K244" s="613">
        <v>50</v>
      </c>
      <c r="L244" s="620">
        <v>2.48</v>
      </c>
      <c r="M244" s="32">
        <f t="shared" si="0"/>
        <v>912.53</v>
      </c>
      <c r="N244" s="32">
        <f t="shared" si="1"/>
        <v>933.40000000000009</v>
      </c>
      <c r="O244" s="836" t="s">
        <v>405</v>
      </c>
      <c r="P244" s="119" t="s">
        <v>534</v>
      </c>
      <c r="Q244" s="160" t="s">
        <v>52</v>
      </c>
      <c r="R244" s="161" t="s">
        <v>657</v>
      </c>
      <c r="S244" s="162" t="s">
        <v>33</v>
      </c>
      <c r="T244" s="163" t="s">
        <v>33</v>
      </c>
      <c r="U244" s="164" t="s">
        <v>658</v>
      </c>
      <c r="V244" s="165"/>
      <c r="W244" s="239" t="s">
        <v>537</v>
      </c>
      <c r="X244" s="50">
        <v>47</v>
      </c>
      <c r="Y244" s="174">
        <v>53</v>
      </c>
      <c r="Z244" s="151" t="s">
        <v>713</v>
      </c>
    </row>
    <row r="245" spans="1:26" ht="12.75">
      <c r="A245" s="46" t="s">
        <v>254</v>
      </c>
      <c r="B245" s="125">
        <v>16680</v>
      </c>
      <c r="C245" s="716">
        <v>0.51</v>
      </c>
      <c r="D245" s="229">
        <v>0.55000000000000004</v>
      </c>
      <c r="E245" s="140">
        <v>189</v>
      </c>
      <c r="F245" s="130">
        <v>1200</v>
      </c>
      <c r="G245" s="131">
        <v>2</v>
      </c>
      <c r="H245" s="317">
        <v>250</v>
      </c>
      <c r="I245" s="683">
        <v>370</v>
      </c>
      <c r="J245" s="827">
        <v>0.74</v>
      </c>
      <c r="K245" s="234">
        <v>26</v>
      </c>
      <c r="L245" s="828">
        <v>2.64</v>
      </c>
      <c r="M245" s="32">
        <f t="shared" si="0"/>
        <v>917.92000000000007</v>
      </c>
      <c r="N245" s="32">
        <f t="shared" si="1"/>
        <v>934.6</v>
      </c>
      <c r="O245" s="833" t="s">
        <v>234</v>
      </c>
      <c r="P245" s="119" t="s">
        <v>235</v>
      </c>
      <c r="Q245" s="160" t="s">
        <v>33</v>
      </c>
      <c r="R245" s="161" t="s">
        <v>113</v>
      </c>
      <c r="S245" s="162" t="s">
        <v>33</v>
      </c>
      <c r="T245" s="163" t="s">
        <v>112</v>
      </c>
      <c r="U245" s="165"/>
      <c r="V245" s="165"/>
      <c r="W245" s="239" t="s">
        <v>236</v>
      </c>
      <c r="X245" s="166">
        <v>42</v>
      </c>
      <c r="Y245" s="166">
        <v>132</v>
      </c>
      <c r="Z245" s="151" t="s">
        <v>255</v>
      </c>
    </row>
    <row r="246" spans="1:26" ht="12.75">
      <c r="A246" s="46" t="s">
        <v>716</v>
      </c>
      <c r="B246" s="510">
        <v>20870</v>
      </c>
      <c r="C246" s="807">
        <v>0.62</v>
      </c>
      <c r="D246" s="500">
        <v>0.83</v>
      </c>
      <c r="E246" s="113">
        <v>35</v>
      </c>
      <c r="F246" s="474">
        <v>700</v>
      </c>
      <c r="G246" s="76">
        <v>30</v>
      </c>
      <c r="H246" s="515">
        <v>900</v>
      </c>
      <c r="I246" s="672">
        <v>772</v>
      </c>
      <c r="J246" s="395">
        <v>0.91</v>
      </c>
      <c r="K246" s="703">
        <v>51</v>
      </c>
      <c r="L246" s="620">
        <v>2.48</v>
      </c>
      <c r="M246" s="32">
        <f t="shared" si="0"/>
        <v>914.53</v>
      </c>
      <c r="N246" s="32">
        <f t="shared" si="1"/>
        <v>935.40000000000009</v>
      </c>
      <c r="O246" s="836" t="s">
        <v>405</v>
      </c>
      <c r="P246" s="119" t="s">
        <v>534</v>
      </c>
      <c r="Q246" s="160" t="s">
        <v>52</v>
      </c>
      <c r="R246" s="161" t="s">
        <v>657</v>
      </c>
      <c r="S246" s="162" t="s">
        <v>33</v>
      </c>
      <c r="T246" s="163" t="s">
        <v>33</v>
      </c>
      <c r="U246" s="164" t="s">
        <v>658</v>
      </c>
      <c r="V246" s="165"/>
      <c r="W246" s="239" t="s">
        <v>537</v>
      </c>
      <c r="X246" s="50">
        <v>47</v>
      </c>
      <c r="Y246" s="174">
        <v>53</v>
      </c>
      <c r="Z246" s="151" t="s">
        <v>717</v>
      </c>
    </row>
    <row r="247" spans="1:26" ht="12.75">
      <c r="A247" s="46" t="s">
        <v>256</v>
      </c>
      <c r="B247" s="171">
        <v>14800</v>
      </c>
      <c r="C247" s="680">
        <v>0.76</v>
      </c>
      <c r="D247" s="229">
        <v>0.55000000000000004</v>
      </c>
      <c r="E247" s="140">
        <v>189</v>
      </c>
      <c r="F247" s="245">
        <v>1000</v>
      </c>
      <c r="G247" s="131">
        <v>2</v>
      </c>
      <c r="H247" s="317">
        <v>250</v>
      </c>
      <c r="I247" s="683">
        <v>370</v>
      </c>
      <c r="J247" s="70">
        <v>0.76</v>
      </c>
      <c r="K247" s="234">
        <v>26</v>
      </c>
      <c r="L247" s="276">
        <v>3.2</v>
      </c>
      <c r="M247" s="32">
        <f t="shared" si="0"/>
        <v>921.2</v>
      </c>
      <c r="N247" s="32">
        <f t="shared" si="1"/>
        <v>936</v>
      </c>
      <c r="O247" s="833" t="s">
        <v>234</v>
      </c>
      <c r="P247" s="119" t="s">
        <v>235</v>
      </c>
      <c r="Q247" s="160" t="s">
        <v>33</v>
      </c>
      <c r="R247" s="161" t="s">
        <v>113</v>
      </c>
      <c r="S247" s="162" t="s">
        <v>33</v>
      </c>
      <c r="T247" s="163" t="s">
        <v>112</v>
      </c>
      <c r="U247" s="165"/>
      <c r="V247" s="165"/>
      <c r="W247" s="239" t="s">
        <v>236</v>
      </c>
      <c r="X247" s="166">
        <v>42</v>
      </c>
      <c r="Y247" s="166">
        <v>132</v>
      </c>
      <c r="Z247" s="151" t="s">
        <v>257</v>
      </c>
    </row>
    <row r="248" spans="1:26" ht="12.75">
      <c r="A248" s="46" t="s">
        <v>414</v>
      </c>
      <c r="B248" s="426">
        <v>48860</v>
      </c>
      <c r="C248" s="320">
        <v>0.79</v>
      </c>
      <c r="D248" s="105">
        <v>0.82</v>
      </c>
      <c r="E248" s="602">
        <v>46</v>
      </c>
      <c r="F248" s="130">
        <v>900</v>
      </c>
      <c r="G248" s="76">
        <v>20</v>
      </c>
      <c r="H248" s="317">
        <v>600</v>
      </c>
      <c r="I248" s="265">
        <v>350</v>
      </c>
      <c r="J248" s="70">
        <v>0.9</v>
      </c>
      <c r="K248" s="234">
        <v>98</v>
      </c>
      <c r="L248" s="603">
        <v>2.5</v>
      </c>
      <c r="M248" s="32">
        <f t="shared" si="0"/>
        <v>888.14</v>
      </c>
      <c r="N248" s="32">
        <f t="shared" si="1"/>
        <v>937</v>
      </c>
      <c r="O248" s="836" t="s">
        <v>1038</v>
      </c>
      <c r="P248" s="119" t="s">
        <v>1039</v>
      </c>
      <c r="Q248" s="160" t="s">
        <v>33</v>
      </c>
      <c r="R248" s="161" t="s">
        <v>33</v>
      </c>
      <c r="S248" s="162" t="s">
        <v>46</v>
      </c>
      <c r="T248" s="163" t="s">
        <v>33</v>
      </c>
      <c r="U248" s="164" t="s">
        <v>1058</v>
      </c>
      <c r="V248" s="165"/>
      <c r="W248" s="239" t="s">
        <v>781</v>
      </c>
      <c r="X248" s="166">
        <v>53</v>
      </c>
      <c r="Y248" s="166">
        <v>39</v>
      </c>
      <c r="Z248" s="151" t="s">
        <v>415</v>
      </c>
    </row>
    <row r="249" spans="1:26" ht="12.75">
      <c r="A249" s="46" t="s">
        <v>418</v>
      </c>
      <c r="B249" s="227">
        <v>230175</v>
      </c>
      <c r="C249" s="320">
        <v>0.79</v>
      </c>
      <c r="D249" s="229">
        <v>0.76</v>
      </c>
      <c r="E249" s="50">
        <v>48</v>
      </c>
      <c r="F249" s="245">
        <v>800</v>
      </c>
      <c r="G249" s="76">
        <v>20</v>
      </c>
      <c r="H249" s="68">
        <v>700</v>
      </c>
      <c r="I249" s="69">
        <v>434</v>
      </c>
      <c r="J249" s="132">
        <v>0.92</v>
      </c>
      <c r="K249" s="234">
        <v>98</v>
      </c>
      <c r="L249" s="433">
        <v>3.1</v>
      </c>
      <c r="M249" s="32">
        <f t="shared" si="0"/>
        <v>707.22500000000002</v>
      </c>
      <c r="N249" s="32">
        <f t="shared" si="1"/>
        <v>937.4</v>
      </c>
      <c r="O249" s="836" t="s">
        <v>1038</v>
      </c>
      <c r="P249" s="119" t="s">
        <v>1039</v>
      </c>
      <c r="Q249" s="160" t="s">
        <v>33</v>
      </c>
      <c r="R249" s="161" t="s">
        <v>33</v>
      </c>
      <c r="S249" s="162" t="s">
        <v>46</v>
      </c>
      <c r="T249" s="163" t="s">
        <v>33</v>
      </c>
      <c r="U249" s="164" t="s">
        <v>1058</v>
      </c>
      <c r="V249" s="165"/>
      <c r="W249" s="239" t="s">
        <v>781</v>
      </c>
      <c r="X249" s="166">
        <v>53</v>
      </c>
      <c r="Y249" s="166">
        <v>39</v>
      </c>
      <c r="Z249" s="151" t="s">
        <v>419</v>
      </c>
    </row>
    <row r="250" spans="1:26" ht="12.75">
      <c r="A250" s="46" t="s">
        <v>420</v>
      </c>
      <c r="B250" s="631">
        <v>30580</v>
      </c>
      <c r="C250" s="95">
        <v>0.78</v>
      </c>
      <c r="D250" s="105">
        <v>0.82</v>
      </c>
      <c r="E250" s="97">
        <v>39</v>
      </c>
      <c r="F250" s="130">
        <v>900</v>
      </c>
      <c r="G250" s="131">
        <v>30</v>
      </c>
      <c r="H250" s="317">
        <v>600</v>
      </c>
      <c r="I250" s="265">
        <v>350</v>
      </c>
      <c r="J250" s="155">
        <v>0.91</v>
      </c>
      <c r="K250" s="420">
        <v>78</v>
      </c>
      <c r="L250" s="282">
        <v>2.74</v>
      </c>
      <c r="M250" s="32">
        <f t="shared" si="0"/>
        <v>907.02</v>
      </c>
      <c r="N250" s="32">
        <f t="shared" si="1"/>
        <v>937.6</v>
      </c>
      <c r="O250" s="836" t="s">
        <v>1038</v>
      </c>
      <c r="P250" s="119" t="s">
        <v>1039</v>
      </c>
      <c r="Q250" s="160" t="s">
        <v>33</v>
      </c>
      <c r="R250" s="161" t="s">
        <v>33</v>
      </c>
      <c r="S250" s="162" t="s">
        <v>46</v>
      </c>
      <c r="T250" s="163" t="s">
        <v>33</v>
      </c>
      <c r="U250" s="164" t="s">
        <v>1058</v>
      </c>
      <c r="V250" s="165"/>
      <c r="W250" s="239" t="s">
        <v>781</v>
      </c>
      <c r="X250" s="166">
        <v>53</v>
      </c>
      <c r="Y250" s="166">
        <v>39</v>
      </c>
      <c r="Z250" s="151" t="s">
        <v>421</v>
      </c>
    </row>
    <row r="251" spans="1:26" ht="12.75">
      <c r="A251" s="27" t="s">
        <v>365</v>
      </c>
      <c r="B251" s="28">
        <v>21880</v>
      </c>
      <c r="C251" s="29">
        <v>0.66</v>
      </c>
      <c r="D251" s="29">
        <v>0.84</v>
      </c>
      <c r="E251" s="30">
        <v>21</v>
      </c>
      <c r="F251" s="30">
        <v>800</v>
      </c>
      <c r="G251" s="30">
        <v>30</v>
      </c>
      <c r="H251" s="30">
        <v>400</v>
      </c>
      <c r="I251" s="30">
        <v>528</v>
      </c>
      <c r="J251" s="29">
        <v>0.91</v>
      </c>
      <c r="K251" s="30">
        <v>116</v>
      </c>
      <c r="L251" s="31">
        <v>2.97</v>
      </c>
      <c r="M251" s="32">
        <f t="shared" si="0"/>
        <v>921.22</v>
      </c>
      <c r="N251" s="32">
        <f t="shared" si="1"/>
        <v>943.09999999999991</v>
      </c>
      <c r="O251" s="835" t="s">
        <v>340</v>
      </c>
      <c r="P251" s="34" t="s">
        <v>44</v>
      </c>
      <c r="Q251" s="160" t="s">
        <v>62</v>
      </c>
      <c r="R251" s="44" t="s">
        <v>33</v>
      </c>
      <c r="S251" s="162" t="s">
        <v>33</v>
      </c>
      <c r="T251" s="36" t="s">
        <v>47</v>
      </c>
      <c r="U251" s="37"/>
      <c r="V251" s="37"/>
      <c r="W251" s="41" t="s">
        <v>49</v>
      </c>
      <c r="X251" s="38">
        <v>38</v>
      </c>
      <c r="Y251" s="38">
        <v>40</v>
      </c>
      <c r="Z251" s="39" t="s">
        <v>366</v>
      </c>
    </row>
    <row r="252" spans="1:26" ht="12.75">
      <c r="A252" s="46" t="s">
        <v>306</v>
      </c>
      <c r="B252" s="798">
        <v>87660</v>
      </c>
      <c r="C252" s="691">
        <v>0.63</v>
      </c>
      <c r="D252" s="730">
        <v>0.59</v>
      </c>
      <c r="E252" s="113">
        <v>189</v>
      </c>
      <c r="F252" s="455">
        <v>225</v>
      </c>
      <c r="G252" s="131">
        <v>20</v>
      </c>
      <c r="H252" s="68">
        <v>300</v>
      </c>
      <c r="I252" s="265">
        <v>325</v>
      </c>
      <c r="J252" s="745">
        <v>0.81</v>
      </c>
      <c r="K252" s="234">
        <v>31</v>
      </c>
      <c r="L252" s="459">
        <v>4.3</v>
      </c>
      <c r="M252" s="32">
        <f t="shared" si="0"/>
        <v>856.34</v>
      </c>
      <c r="N252" s="32">
        <f t="shared" si="1"/>
        <v>944</v>
      </c>
      <c r="O252" s="832" t="s">
        <v>267</v>
      </c>
      <c r="P252" s="119" t="s">
        <v>235</v>
      </c>
      <c r="Q252" s="160" t="s">
        <v>33</v>
      </c>
      <c r="R252" s="161" t="s">
        <v>113</v>
      </c>
      <c r="S252" s="162" t="s">
        <v>33</v>
      </c>
      <c r="T252" s="163" t="s">
        <v>112</v>
      </c>
      <c r="U252" s="165"/>
      <c r="V252" s="165"/>
      <c r="W252" s="239" t="s">
        <v>236</v>
      </c>
      <c r="X252" s="174">
        <v>42</v>
      </c>
      <c r="Y252" s="601">
        <v>132</v>
      </c>
      <c r="Z252" s="151" t="s">
        <v>307</v>
      </c>
    </row>
    <row r="253" spans="1:26" ht="12.75">
      <c r="A253" s="46" t="s">
        <v>720</v>
      </c>
      <c r="B253" s="774">
        <v>23880</v>
      </c>
      <c r="C253" s="775">
        <v>0.66</v>
      </c>
      <c r="D253" s="500">
        <v>0.83</v>
      </c>
      <c r="E253" s="113">
        <v>35</v>
      </c>
      <c r="F253" s="776">
        <v>715</v>
      </c>
      <c r="G253" s="76">
        <v>30</v>
      </c>
      <c r="H253" s="515">
        <v>900</v>
      </c>
      <c r="I253" s="777">
        <v>790</v>
      </c>
      <c r="J253" s="395">
        <v>0.91</v>
      </c>
      <c r="K253" s="578">
        <v>53</v>
      </c>
      <c r="L253" s="667">
        <v>2.64</v>
      </c>
      <c r="M253" s="32">
        <f t="shared" si="0"/>
        <v>921.22</v>
      </c>
      <c r="N253" s="32">
        <f t="shared" si="1"/>
        <v>945.1</v>
      </c>
      <c r="O253" s="836" t="s">
        <v>405</v>
      </c>
      <c r="P253" s="119" t="s">
        <v>534</v>
      </c>
      <c r="Q253" s="160" t="s">
        <v>52</v>
      </c>
      <c r="R253" s="161" t="s">
        <v>657</v>
      </c>
      <c r="S253" s="162" t="s">
        <v>33</v>
      </c>
      <c r="T253" s="163" t="s">
        <v>33</v>
      </c>
      <c r="U253" s="164" t="s">
        <v>658</v>
      </c>
      <c r="V253" s="165"/>
      <c r="W253" s="239" t="s">
        <v>537</v>
      </c>
      <c r="X253" s="50">
        <v>47</v>
      </c>
      <c r="Y253" s="174">
        <v>53</v>
      </c>
      <c r="Z253" s="151" t="s">
        <v>721</v>
      </c>
    </row>
    <row r="254" spans="1:26" ht="12.75">
      <c r="A254" s="46" t="s">
        <v>516</v>
      </c>
      <c r="B254" s="435">
        <v>35860</v>
      </c>
      <c r="C254" s="670">
        <v>0.77</v>
      </c>
      <c r="D254" s="354">
        <v>0.72</v>
      </c>
      <c r="E254" s="143">
        <v>40</v>
      </c>
      <c r="F254" s="524">
        <v>600</v>
      </c>
      <c r="G254" s="535">
        <v>40</v>
      </c>
      <c r="H254" s="515">
        <v>900</v>
      </c>
      <c r="I254" s="671">
        <v>622</v>
      </c>
      <c r="J254" s="70">
        <v>0.92</v>
      </c>
      <c r="K254" s="569">
        <v>55</v>
      </c>
      <c r="L254" s="570">
        <v>4.8</v>
      </c>
      <c r="M254" s="32">
        <f t="shared" si="0"/>
        <v>909.34</v>
      </c>
      <c r="N254" s="32">
        <f t="shared" si="1"/>
        <v>945.2</v>
      </c>
      <c r="O254" s="833" t="s">
        <v>517</v>
      </c>
      <c r="P254" s="657" t="s">
        <v>470</v>
      </c>
      <c r="Q254" s="160" t="s">
        <v>33</v>
      </c>
      <c r="R254" s="161" t="s">
        <v>33</v>
      </c>
      <c r="S254" s="162" t="s">
        <v>46</v>
      </c>
      <c r="T254" s="163" t="s">
        <v>33</v>
      </c>
      <c r="U254" s="164" t="s">
        <v>33</v>
      </c>
      <c r="V254" s="238" t="s">
        <v>260</v>
      </c>
      <c r="W254" s="239" t="s">
        <v>473</v>
      </c>
      <c r="X254" s="614">
        <v>55</v>
      </c>
      <c r="Y254" s="50">
        <v>40</v>
      </c>
      <c r="Z254" s="151" t="s">
        <v>518</v>
      </c>
    </row>
    <row r="255" spans="1:26" ht="12.75">
      <c r="A255" s="46" t="s">
        <v>706</v>
      </c>
      <c r="B255" s="674">
        <v>25860</v>
      </c>
      <c r="C255" s="670">
        <v>0.77</v>
      </c>
      <c r="D255" s="506">
        <v>0.77</v>
      </c>
      <c r="E255" s="65">
        <v>36</v>
      </c>
      <c r="F255" s="81">
        <v>650</v>
      </c>
      <c r="G255" s="76">
        <v>30</v>
      </c>
      <c r="H255" s="68">
        <v>1000</v>
      </c>
      <c r="I255" s="675">
        <v>914</v>
      </c>
      <c r="J255" s="70">
        <v>0.92</v>
      </c>
      <c r="K255" s="676">
        <v>47</v>
      </c>
      <c r="L255" s="487">
        <v>3.2</v>
      </c>
      <c r="M255" s="32">
        <f t="shared" si="0"/>
        <v>920.54</v>
      </c>
      <c r="N255" s="32">
        <f t="shared" si="1"/>
        <v>946.4</v>
      </c>
      <c r="O255" s="836" t="s">
        <v>405</v>
      </c>
      <c r="P255" s="380" t="s">
        <v>1059</v>
      </c>
      <c r="Q255" s="160" t="s">
        <v>52</v>
      </c>
      <c r="R255" s="161" t="s">
        <v>510</v>
      </c>
      <c r="S255" s="162" t="s">
        <v>33</v>
      </c>
      <c r="T255" s="163" t="s">
        <v>33</v>
      </c>
      <c r="U255" s="164" t="s">
        <v>511</v>
      </c>
      <c r="V255" s="165"/>
      <c r="W255" s="303" t="s">
        <v>512</v>
      </c>
      <c r="X255" s="174">
        <v>52</v>
      </c>
      <c r="Y255" s="470">
        <v>46</v>
      </c>
      <c r="Z255" s="151" t="s">
        <v>707</v>
      </c>
    </row>
    <row r="256" spans="1:26" ht="12.75">
      <c r="A256" s="27" t="s">
        <v>367</v>
      </c>
      <c r="B256" s="28">
        <v>22650</v>
      </c>
      <c r="C256" s="29">
        <v>0.67</v>
      </c>
      <c r="D256" s="29">
        <v>0.84</v>
      </c>
      <c r="E256" s="30">
        <v>21</v>
      </c>
      <c r="F256" s="30">
        <v>820</v>
      </c>
      <c r="G256" s="30">
        <v>30</v>
      </c>
      <c r="H256" s="30">
        <v>400</v>
      </c>
      <c r="I256" s="30">
        <v>528</v>
      </c>
      <c r="J256" s="29">
        <v>0.92</v>
      </c>
      <c r="K256" s="30">
        <v>116</v>
      </c>
      <c r="L256" s="31">
        <v>2.97</v>
      </c>
      <c r="M256" s="32">
        <f t="shared" si="0"/>
        <v>924.44999999999993</v>
      </c>
      <c r="N256" s="32">
        <f t="shared" si="1"/>
        <v>947.09999999999991</v>
      </c>
      <c r="O256" s="835" t="s">
        <v>340</v>
      </c>
      <c r="P256" s="34" t="s">
        <v>44</v>
      </c>
      <c r="Q256" s="160" t="s">
        <v>62</v>
      </c>
      <c r="R256" s="36" t="s">
        <v>33</v>
      </c>
      <c r="S256" s="162" t="s">
        <v>33</v>
      </c>
      <c r="T256" s="36" t="s">
        <v>47</v>
      </c>
      <c r="U256" s="37"/>
      <c r="V256" s="37"/>
      <c r="W256" s="41" t="s">
        <v>49</v>
      </c>
      <c r="X256" s="38">
        <v>38</v>
      </c>
      <c r="Y256" s="38">
        <v>40</v>
      </c>
      <c r="Z256" s="39" t="s">
        <v>368</v>
      </c>
    </row>
    <row r="257" spans="1:26" ht="12.75">
      <c r="A257" s="46" t="s">
        <v>815</v>
      </c>
      <c r="B257" s="241">
        <v>33000</v>
      </c>
      <c r="C257" s="260">
        <v>0.97</v>
      </c>
      <c r="D257" s="243">
        <v>0.64</v>
      </c>
      <c r="E257" s="244">
        <v>71</v>
      </c>
      <c r="F257" s="75">
        <v>50</v>
      </c>
      <c r="G257" s="246">
        <v>12</v>
      </c>
      <c r="H257" s="68">
        <v>1800</v>
      </c>
      <c r="I257" s="247">
        <v>1292</v>
      </c>
      <c r="J257" s="70">
        <v>0.63</v>
      </c>
      <c r="K257" s="156">
        <v>26</v>
      </c>
      <c r="L257" s="279">
        <v>3.75</v>
      </c>
      <c r="M257" s="32">
        <f t="shared" si="0"/>
        <v>914.7</v>
      </c>
      <c r="N257" s="32">
        <f t="shared" si="1"/>
        <v>947.7</v>
      </c>
      <c r="O257" s="832" t="s">
        <v>760</v>
      </c>
      <c r="P257" s="119" t="s">
        <v>439</v>
      </c>
      <c r="Q257" s="160" t="s">
        <v>33</v>
      </c>
      <c r="R257" s="161" t="s">
        <v>33</v>
      </c>
      <c r="S257" s="162" t="s">
        <v>407</v>
      </c>
      <c r="T257" s="163" t="s">
        <v>33</v>
      </c>
      <c r="U257" s="164" t="s">
        <v>33</v>
      </c>
      <c r="V257" s="238" t="s">
        <v>440</v>
      </c>
      <c r="W257" s="239" t="s">
        <v>441</v>
      </c>
      <c r="X257" s="250">
        <v>62</v>
      </c>
      <c r="Y257" s="251">
        <v>70</v>
      </c>
      <c r="Z257" s="151" t="s">
        <v>816</v>
      </c>
    </row>
    <row r="258" spans="1:26" ht="12.75">
      <c r="A258" s="46" t="s">
        <v>708</v>
      </c>
      <c r="B258" s="677">
        <v>26880</v>
      </c>
      <c r="C258" s="670">
        <v>0.77</v>
      </c>
      <c r="D258" s="506">
        <v>0.77</v>
      </c>
      <c r="E258" s="65">
        <v>36</v>
      </c>
      <c r="F258" s="678">
        <v>655</v>
      </c>
      <c r="G258" s="76">
        <v>30</v>
      </c>
      <c r="H258" s="68">
        <v>1000</v>
      </c>
      <c r="I258" s="318">
        <v>924</v>
      </c>
      <c r="J258" s="431">
        <v>0.93</v>
      </c>
      <c r="K258" s="676">
        <v>47</v>
      </c>
      <c r="L258" s="487">
        <v>3.2</v>
      </c>
      <c r="M258" s="32">
        <f t="shared" ref="M258:M441" si="2">(-B258*0.001)+(K258*2)+(-L258*10)+(C258*100)+(D258*100)+(E258)+(F258*0.1)+(G258*5)+(H258*0.1)+(I258*0.1)+(J258*100)+(X258*2)+(Y258*2)</f>
        <v>922.02</v>
      </c>
      <c r="N258" s="32">
        <f t="shared" ref="N258:N441" si="3">(K258*2)+(-L258*10)+(C258*100)+(D258*100)+(E258)+(F258*0.1)+(G258*5)+(H258*0.1)+(I258*0.1)+(J258*100)+(X258*2)+(Y258*2)</f>
        <v>948.9</v>
      </c>
      <c r="O258" s="836" t="s">
        <v>405</v>
      </c>
      <c r="P258" s="380" t="s">
        <v>1059</v>
      </c>
      <c r="Q258" s="160" t="s">
        <v>52</v>
      </c>
      <c r="R258" s="161" t="s">
        <v>510</v>
      </c>
      <c r="S258" s="162" t="s">
        <v>33</v>
      </c>
      <c r="T258" s="163" t="s">
        <v>33</v>
      </c>
      <c r="U258" s="164" t="s">
        <v>511</v>
      </c>
      <c r="V258" s="165"/>
      <c r="W258" s="303" t="s">
        <v>512</v>
      </c>
      <c r="X258" s="174">
        <v>52</v>
      </c>
      <c r="Y258" s="470">
        <v>46</v>
      </c>
      <c r="Z258" s="151" t="s">
        <v>709</v>
      </c>
    </row>
    <row r="259" spans="1:26" ht="12.75">
      <c r="A259" s="46" t="s">
        <v>706</v>
      </c>
      <c r="B259" s="674">
        <v>25860</v>
      </c>
      <c r="C259" s="670">
        <v>0.77</v>
      </c>
      <c r="D259" s="506">
        <v>0.77</v>
      </c>
      <c r="E259" s="65">
        <v>36</v>
      </c>
      <c r="F259" s="81">
        <v>650</v>
      </c>
      <c r="G259" s="76">
        <v>30</v>
      </c>
      <c r="H259" s="68">
        <v>1000</v>
      </c>
      <c r="I259" s="675">
        <v>914</v>
      </c>
      <c r="J259" s="70">
        <v>0.92</v>
      </c>
      <c r="K259" s="676">
        <v>47</v>
      </c>
      <c r="L259" s="487">
        <v>3.2</v>
      </c>
      <c r="M259" s="32">
        <f t="shared" si="2"/>
        <v>924.54</v>
      </c>
      <c r="N259" s="32">
        <f t="shared" si="3"/>
        <v>950.4</v>
      </c>
      <c r="O259" s="836" t="s">
        <v>405</v>
      </c>
      <c r="P259" s="119" t="s">
        <v>534</v>
      </c>
      <c r="Q259" s="160" t="s">
        <v>52</v>
      </c>
      <c r="R259" s="161" t="s">
        <v>657</v>
      </c>
      <c r="S259" s="162" t="s">
        <v>33</v>
      </c>
      <c r="T259" s="163" t="s">
        <v>33</v>
      </c>
      <c r="U259" s="164" t="s">
        <v>658</v>
      </c>
      <c r="V259" s="165"/>
      <c r="W259" s="239" t="s">
        <v>537</v>
      </c>
      <c r="X259" s="50">
        <v>47</v>
      </c>
      <c r="Y259" s="174">
        <v>53</v>
      </c>
      <c r="Z259" s="151" t="s">
        <v>707</v>
      </c>
    </row>
    <row r="260" spans="1:26" ht="12.75">
      <c r="A260" s="46" t="s">
        <v>508</v>
      </c>
      <c r="B260" s="272">
        <v>75930</v>
      </c>
      <c r="C260" s="636">
        <v>0.78</v>
      </c>
      <c r="D260" s="64">
        <v>0.76</v>
      </c>
      <c r="E260" s="382">
        <v>39</v>
      </c>
      <c r="F260" s="524">
        <v>600</v>
      </c>
      <c r="G260" s="76">
        <v>30</v>
      </c>
      <c r="H260" s="68">
        <v>1000</v>
      </c>
      <c r="I260" s="637">
        <v>689</v>
      </c>
      <c r="J260" s="70">
        <v>0.92</v>
      </c>
      <c r="K260" s="619">
        <v>66</v>
      </c>
      <c r="L260" s="138">
        <v>3.5</v>
      </c>
      <c r="M260" s="32">
        <f t="shared" si="2"/>
        <v>874.96999999999991</v>
      </c>
      <c r="N260" s="32">
        <f t="shared" si="3"/>
        <v>950.9</v>
      </c>
      <c r="O260" s="836" t="s">
        <v>405</v>
      </c>
      <c r="P260" s="657" t="s">
        <v>470</v>
      </c>
      <c r="Q260" s="160" t="s">
        <v>33</v>
      </c>
      <c r="R260" s="161" t="s">
        <v>33</v>
      </c>
      <c r="S260" s="162" t="s">
        <v>46</v>
      </c>
      <c r="T260" s="163" t="s">
        <v>33</v>
      </c>
      <c r="U260" s="164" t="s">
        <v>33</v>
      </c>
      <c r="V260" s="238" t="s">
        <v>260</v>
      </c>
      <c r="W260" s="239" t="s">
        <v>473</v>
      </c>
      <c r="X260" s="614">
        <v>55</v>
      </c>
      <c r="Y260" s="50">
        <v>40</v>
      </c>
      <c r="Z260" s="151" t="s">
        <v>513</v>
      </c>
    </row>
    <row r="261" spans="1:26" ht="12.75">
      <c r="A261" s="27" t="s">
        <v>369</v>
      </c>
      <c r="B261" s="28">
        <v>24560</v>
      </c>
      <c r="C261" s="29">
        <v>0.69</v>
      </c>
      <c r="D261" s="29">
        <v>0.84</v>
      </c>
      <c r="E261" s="30">
        <v>21</v>
      </c>
      <c r="F261" s="30">
        <v>835</v>
      </c>
      <c r="G261" s="30">
        <v>30</v>
      </c>
      <c r="H261" s="30">
        <v>400</v>
      </c>
      <c r="I261" s="30">
        <v>528</v>
      </c>
      <c r="J261" s="29">
        <v>0.94</v>
      </c>
      <c r="K261" s="30">
        <v>116</v>
      </c>
      <c r="L261" s="31">
        <v>3.07</v>
      </c>
      <c r="M261" s="32">
        <f t="shared" si="2"/>
        <v>927.04</v>
      </c>
      <c r="N261" s="32">
        <f t="shared" si="3"/>
        <v>951.59999999999991</v>
      </c>
      <c r="O261" s="835" t="s">
        <v>340</v>
      </c>
      <c r="P261" s="34" t="s">
        <v>44</v>
      </c>
      <c r="Q261" s="160" t="s">
        <v>62</v>
      </c>
      <c r="R261" s="44" t="s">
        <v>33</v>
      </c>
      <c r="S261" s="162" t="s">
        <v>33</v>
      </c>
      <c r="T261" s="36" t="s">
        <v>47</v>
      </c>
      <c r="U261" s="37"/>
      <c r="V261" s="37"/>
      <c r="W261" s="41" t="s">
        <v>49</v>
      </c>
      <c r="X261" s="38">
        <v>38</v>
      </c>
      <c r="Y261" s="38">
        <v>40</v>
      </c>
      <c r="Z261" s="39" t="s">
        <v>370</v>
      </c>
    </row>
    <row r="262" spans="1:26" ht="12.75">
      <c r="A262" s="46" t="s">
        <v>718</v>
      </c>
      <c r="B262" s="793">
        <v>24550</v>
      </c>
      <c r="C262" s="794">
        <v>0.64</v>
      </c>
      <c r="D262" s="500">
        <v>0.83</v>
      </c>
      <c r="E262" s="113">
        <v>35</v>
      </c>
      <c r="F262" s="795">
        <v>765</v>
      </c>
      <c r="G262" s="76">
        <v>30</v>
      </c>
      <c r="H262" s="515">
        <v>900</v>
      </c>
      <c r="I262" s="796">
        <v>783</v>
      </c>
      <c r="J262" s="431">
        <v>0.93</v>
      </c>
      <c r="K262" s="569">
        <v>55</v>
      </c>
      <c r="L262" s="327">
        <v>2.8</v>
      </c>
      <c r="M262" s="32">
        <f t="shared" si="2"/>
        <v>927.25</v>
      </c>
      <c r="N262" s="32">
        <f t="shared" si="3"/>
        <v>951.8</v>
      </c>
      <c r="O262" s="836" t="s">
        <v>405</v>
      </c>
      <c r="P262" s="119" t="s">
        <v>534</v>
      </c>
      <c r="Q262" s="160" t="s">
        <v>52</v>
      </c>
      <c r="R262" s="161" t="s">
        <v>657</v>
      </c>
      <c r="S262" s="162" t="s">
        <v>33</v>
      </c>
      <c r="T262" s="163" t="s">
        <v>33</v>
      </c>
      <c r="U262" s="164" t="s">
        <v>658</v>
      </c>
      <c r="V262" s="165"/>
      <c r="W262" s="239" t="s">
        <v>537</v>
      </c>
      <c r="X262" s="50">
        <v>47</v>
      </c>
      <c r="Y262" s="174">
        <v>53</v>
      </c>
      <c r="Z262" s="151" t="s">
        <v>719</v>
      </c>
    </row>
    <row r="263" spans="1:26" ht="12.75">
      <c r="A263" s="46" t="s">
        <v>817</v>
      </c>
      <c r="B263" s="241">
        <v>33000</v>
      </c>
      <c r="C263" s="242">
        <v>0.98</v>
      </c>
      <c r="D263" s="243">
        <v>0.64</v>
      </c>
      <c r="E263" s="244">
        <v>71</v>
      </c>
      <c r="F263" s="245">
        <v>60</v>
      </c>
      <c r="G263" s="246">
        <v>12</v>
      </c>
      <c r="H263" s="68">
        <v>1800</v>
      </c>
      <c r="I263" s="247">
        <v>1313</v>
      </c>
      <c r="J263" s="70">
        <v>0.63</v>
      </c>
      <c r="K263" s="156">
        <v>26</v>
      </c>
      <c r="L263" s="248">
        <v>3.7</v>
      </c>
      <c r="M263" s="32">
        <f t="shared" si="2"/>
        <v>919.3</v>
      </c>
      <c r="N263" s="32">
        <f t="shared" si="3"/>
        <v>952.3</v>
      </c>
      <c r="O263" s="832" t="s">
        <v>760</v>
      </c>
      <c r="P263" s="119" t="s">
        <v>439</v>
      </c>
      <c r="Q263" s="160" t="s">
        <v>33</v>
      </c>
      <c r="R263" s="161" t="s">
        <v>33</v>
      </c>
      <c r="S263" s="162" t="s">
        <v>407</v>
      </c>
      <c r="T263" s="163" t="s">
        <v>33</v>
      </c>
      <c r="U263" s="164" t="s">
        <v>33</v>
      </c>
      <c r="V263" s="238" t="s">
        <v>440</v>
      </c>
      <c r="W263" s="239" t="s">
        <v>441</v>
      </c>
      <c r="X263" s="250">
        <v>62</v>
      </c>
      <c r="Y263" s="251">
        <v>70</v>
      </c>
      <c r="Z263" s="151" t="s">
        <v>818</v>
      </c>
    </row>
    <row r="264" spans="1:26" ht="12.75">
      <c r="A264" s="46" t="s">
        <v>702</v>
      </c>
      <c r="B264" s="628">
        <v>29560</v>
      </c>
      <c r="C264" s="670">
        <v>0.77</v>
      </c>
      <c r="D264" s="64">
        <v>0.76</v>
      </c>
      <c r="E264" s="65">
        <v>36</v>
      </c>
      <c r="F264" s="81">
        <v>650</v>
      </c>
      <c r="G264" s="76">
        <v>30</v>
      </c>
      <c r="H264" s="68">
        <v>1000</v>
      </c>
      <c r="I264" s="336">
        <v>932</v>
      </c>
      <c r="J264" s="491">
        <v>0.94</v>
      </c>
      <c r="K264" s="498">
        <v>45</v>
      </c>
      <c r="L264" s="679">
        <v>2.46</v>
      </c>
      <c r="M264" s="32">
        <f t="shared" si="2"/>
        <v>923.04000000000008</v>
      </c>
      <c r="N264" s="32">
        <f t="shared" si="3"/>
        <v>952.6</v>
      </c>
      <c r="O264" s="836" t="s">
        <v>405</v>
      </c>
      <c r="P264" s="380" t="s">
        <v>1059</v>
      </c>
      <c r="Q264" s="160" t="s">
        <v>52</v>
      </c>
      <c r="R264" s="161" t="s">
        <v>510</v>
      </c>
      <c r="S264" s="162" t="s">
        <v>33</v>
      </c>
      <c r="T264" s="163" t="s">
        <v>33</v>
      </c>
      <c r="U264" s="164" t="s">
        <v>511</v>
      </c>
      <c r="V264" s="165"/>
      <c r="W264" s="303" t="s">
        <v>512</v>
      </c>
      <c r="X264" s="174">
        <v>52</v>
      </c>
      <c r="Y264" s="470">
        <v>46</v>
      </c>
      <c r="Z264" s="151" t="s">
        <v>703</v>
      </c>
    </row>
    <row r="265" spans="1:26" ht="12.75">
      <c r="A265" s="46" t="s">
        <v>708</v>
      </c>
      <c r="B265" s="677">
        <v>26880</v>
      </c>
      <c r="C265" s="670">
        <v>0.77</v>
      </c>
      <c r="D265" s="506">
        <v>0.77</v>
      </c>
      <c r="E265" s="65">
        <v>36</v>
      </c>
      <c r="F265" s="678">
        <v>655</v>
      </c>
      <c r="G265" s="76">
        <v>30</v>
      </c>
      <c r="H265" s="68">
        <v>1000</v>
      </c>
      <c r="I265" s="318">
        <v>924</v>
      </c>
      <c r="J265" s="431">
        <v>0.93</v>
      </c>
      <c r="K265" s="676">
        <v>47</v>
      </c>
      <c r="L265" s="487">
        <v>3.2</v>
      </c>
      <c r="M265" s="32">
        <f t="shared" si="2"/>
        <v>926.02</v>
      </c>
      <c r="N265" s="32">
        <f t="shared" si="3"/>
        <v>952.9</v>
      </c>
      <c r="O265" s="836" t="s">
        <v>405</v>
      </c>
      <c r="P265" s="119" t="s">
        <v>534</v>
      </c>
      <c r="Q265" s="160" t="s">
        <v>52</v>
      </c>
      <c r="R265" s="161" t="s">
        <v>657</v>
      </c>
      <c r="S265" s="162" t="s">
        <v>33</v>
      </c>
      <c r="T265" s="163" t="s">
        <v>33</v>
      </c>
      <c r="U265" s="164" t="s">
        <v>658</v>
      </c>
      <c r="V265" s="165"/>
      <c r="W265" s="239" t="s">
        <v>537</v>
      </c>
      <c r="X265" s="50">
        <v>47</v>
      </c>
      <c r="Y265" s="174">
        <v>53</v>
      </c>
      <c r="Z265" s="151" t="s">
        <v>709</v>
      </c>
    </row>
    <row r="266" spans="1:26" ht="12.75">
      <c r="A266" s="46" t="s">
        <v>660</v>
      </c>
      <c r="B266" s="641">
        <v>24480</v>
      </c>
      <c r="C266" s="702">
        <v>0.74</v>
      </c>
      <c r="D266" s="476">
        <v>0.8</v>
      </c>
      <c r="E266" s="113">
        <v>35</v>
      </c>
      <c r="F266" s="81">
        <v>650</v>
      </c>
      <c r="G266" s="76">
        <v>30</v>
      </c>
      <c r="H266" s="68">
        <v>1000</v>
      </c>
      <c r="I266" s="351">
        <v>872</v>
      </c>
      <c r="J266" s="70">
        <v>0.92</v>
      </c>
      <c r="K266" s="703">
        <v>51</v>
      </c>
      <c r="L266" s="487">
        <v>3.2</v>
      </c>
      <c r="M266" s="32">
        <f t="shared" si="2"/>
        <v>928.72</v>
      </c>
      <c r="N266" s="32">
        <f t="shared" si="3"/>
        <v>953.2</v>
      </c>
      <c r="O266" s="836" t="s">
        <v>405</v>
      </c>
      <c r="P266" s="119" t="s">
        <v>534</v>
      </c>
      <c r="Q266" s="160" t="s">
        <v>52</v>
      </c>
      <c r="R266" s="161" t="s">
        <v>657</v>
      </c>
      <c r="S266" s="162" t="s">
        <v>33</v>
      </c>
      <c r="T266" s="163" t="s">
        <v>33</v>
      </c>
      <c r="U266" s="164" t="s">
        <v>658</v>
      </c>
      <c r="V266" s="165"/>
      <c r="W266" s="239" t="s">
        <v>537</v>
      </c>
      <c r="X266" s="50">
        <v>47</v>
      </c>
      <c r="Y266" s="174">
        <v>53</v>
      </c>
      <c r="Z266" s="151" t="s">
        <v>661</v>
      </c>
    </row>
    <row r="267" spans="1:26" ht="12.75">
      <c r="A267" s="46" t="s">
        <v>447</v>
      </c>
      <c r="B267" s="424">
        <v>55880</v>
      </c>
      <c r="C267" s="139">
        <v>0.87</v>
      </c>
      <c r="D267" s="354">
        <v>0.72</v>
      </c>
      <c r="E267" s="355">
        <v>53</v>
      </c>
      <c r="F267" s="81">
        <v>650</v>
      </c>
      <c r="G267" s="254">
        <v>20</v>
      </c>
      <c r="H267" s="68">
        <v>1000</v>
      </c>
      <c r="I267" s="357">
        <v>843</v>
      </c>
      <c r="J267" s="395">
        <v>0.91</v>
      </c>
      <c r="K267" s="359">
        <v>37</v>
      </c>
      <c r="L267" s="330">
        <v>3.6</v>
      </c>
      <c r="M267" s="32">
        <f t="shared" si="2"/>
        <v>898.42000000000007</v>
      </c>
      <c r="N267" s="32">
        <f t="shared" si="3"/>
        <v>954.3</v>
      </c>
      <c r="O267" s="836" t="s">
        <v>405</v>
      </c>
      <c r="P267" s="119" t="s">
        <v>439</v>
      </c>
      <c r="Q267" s="160" t="s">
        <v>33</v>
      </c>
      <c r="R267" s="161" t="s">
        <v>33</v>
      </c>
      <c r="S267" s="162" t="s">
        <v>407</v>
      </c>
      <c r="T267" s="163" t="s">
        <v>33</v>
      </c>
      <c r="U267" s="164" t="s">
        <v>33</v>
      </c>
      <c r="V267" s="238" t="s">
        <v>440</v>
      </c>
      <c r="W267" s="239" t="s">
        <v>441</v>
      </c>
      <c r="X267" s="362">
        <v>62</v>
      </c>
      <c r="Y267" s="363">
        <v>70</v>
      </c>
      <c r="Z267" s="151" t="s">
        <v>448</v>
      </c>
    </row>
    <row r="268" spans="1:26" ht="12.75">
      <c r="A268" s="27" t="s">
        <v>397</v>
      </c>
      <c r="B268" s="28">
        <v>40590</v>
      </c>
      <c r="C268" s="29">
        <v>0.6</v>
      </c>
      <c r="D268" s="29">
        <v>0.84</v>
      </c>
      <c r="E268" s="30">
        <v>21</v>
      </c>
      <c r="F268" s="30">
        <v>900</v>
      </c>
      <c r="G268" s="30">
        <v>50</v>
      </c>
      <c r="H268" s="30">
        <v>300</v>
      </c>
      <c r="I268" s="30">
        <v>434</v>
      </c>
      <c r="J268" s="29">
        <v>0.89</v>
      </c>
      <c r="K268" s="30">
        <v>73</v>
      </c>
      <c r="L268" s="31">
        <v>6.1</v>
      </c>
      <c r="M268" s="32">
        <f t="shared" si="2"/>
        <v>913.81</v>
      </c>
      <c r="N268" s="32">
        <f t="shared" si="3"/>
        <v>954.4</v>
      </c>
      <c r="O268" s="838" t="s">
        <v>340</v>
      </c>
      <c r="P268" s="34" t="s">
        <v>75</v>
      </c>
      <c r="Q268" s="160" t="s">
        <v>76</v>
      </c>
      <c r="R268" s="36" t="s">
        <v>65</v>
      </c>
      <c r="S268" s="36"/>
      <c r="T268" s="36"/>
      <c r="U268" s="37"/>
      <c r="V268" s="37"/>
      <c r="W268" s="41" t="s">
        <v>1062</v>
      </c>
      <c r="X268" s="583">
        <v>19</v>
      </c>
      <c r="Y268" s="368">
        <v>82</v>
      </c>
      <c r="Z268" s="39" t="s">
        <v>398</v>
      </c>
    </row>
    <row r="269" spans="1:26" ht="12.75">
      <c r="A269" s="46" t="s">
        <v>702</v>
      </c>
      <c r="B269" s="628">
        <v>29560</v>
      </c>
      <c r="C269" s="670">
        <v>0.77</v>
      </c>
      <c r="D269" s="64">
        <v>0.76</v>
      </c>
      <c r="E269" s="65">
        <v>36</v>
      </c>
      <c r="F269" s="81">
        <v>650</v>
      </c>
      <c r="G269" s="76">
        <v>30</v>
      </c>
      <c r="H269" s="68">
        <v>1000</v>
      </c>
      <c r="I269" s="336">
        <v>932</v>
      </c>
      <c r="J269" s="491">
        <v>0.94</v>
      </c>
      <c r="K269" s="498">
        <v>45</v>
      </c>
      <c r="L269" s="679">
        <v>2.46</v>
      </c>
      <c r="M269" s="32">
        <f t="shared" si="2"/>
        <v>927.04000000000008</v>
      </c>
      <c r="N269" s="32">
        <f t="shared" si="3"/>
        <v>956.6</v>
      </c>
      <c r="O269" s="836" t="s">
        <v>405</v>
      </c>
      <c r="P269" s="119" t="s">
        <v>534</v>
      </c>
      <c r="Q269" s="160" t="s">
        <v>52</v>
      </c>
      <c r="R269" s="161" t="s">
        <v>657</v>
      </c>
      <c r="S269" s="162" t="s">
        <v>33</v>
      </c>
      <c r="T269" s="163" t="s">
        <v>33</v>
      </c>
      <c r="U269" s="164" t="s">
        <v>658</v>
      </c>
      <c r="V269" s="165"/>
      <c r="W269" s="239" t="s">
        <v>537</v>
      </c>
      <c r="X269" s="50">
        <v>47</v>
      </c>
      <c r="Y269" s="174">
        <v>53</v>
      </c>
      <c r="Z269" s="151" t="s">
        <v>703</v>
      </c>
    </row>
    <row r="270" spans="1:26" ht="12.75">
      <c r="A270" s="46" t="s">
        <v>508</v>
      </c>
      <c r="B270" s="272">
        <v>75930</v>
      </c>
      <c r="C270" s="636">
        <v>0.78</v>
      </c>
      <c r="D270" s="64">
        <v>0.76</v>
      </c>
      <c r="E270" s="382">
        <v>39</v>
      </c>
      <c r="F270" s="524">
        <v>600</v>
      </c>
      <c r="G270" s="76">
        <v>30</v>
      </c>
      <c r="H270" s="68">
        <v>1000</v>
      </c>
      <c r="I270" s="637">
        <v>689</v>
      </c>
      <c r="J270" s="70">
        <v>0.92</v>
      </c>
      <c r="K270" s="619">
        <v>66</v>
      </c>
      <c r="L270" s="138">
        <v>3.5</v>
      </c>
      <c r="M270" s="32">
        <f t="shared" si="2"/>
        <v>880.96999999999991</v>
      </c>
      <c r="N270" s="32">
        <f t="shared" si="3"/>
        <v>956.9</v>
      </c>
      <c r="O270" s="836" t="s">
        <v>405</v>
      </c>
      <c r="P270" s="380" t="s">
        <v>1059</v>
      </c>
      <c r="Q270" s="160" t="s">
        <v>52</v>
      </c>
      <c r="R270" s="161" t="s">
        <v>510</v>
      </c>
      <c r="S270" s="162" t="s">
        <v>33</v>
      </c>
      <c r="T270" s="163" t="s">
        <v>33</v>
      </c>
      <c r="U270" s="164" t="s">
        <v>511</v>
      </c>
      <c r="V270" s="165"/>
      <c r="W270" s="303" t="s">
        <v>512</v>
      </c>
      <c r="X270" s="174">
        <v>52</v>
      </c>
      <c r="Y270" s="470">
        <v>46</v>
      </c>
      <c r="Z270" s="151" t="s">
        <v>513</v>
      </c>
    </row>
    <row r="271" spans="1:26" ht="12.75">
      <c r="A271" s="46" t="s">
        <v>455</v>
      </c>
      <c r="B271" s="392">
        <v>58880</v>
      </c>
      <c r="C271" s="393">
        <v>0.89</v>
      </c>
      <c r="D271" s="354">
        <v>0.72</v>
      </c>
      <c r="E271" s="355">
        <v>53</v>
      </c>
      <c r="F271" s="394">
        <v>663</v>
      </c>
      <c r="G271" s="254">
        <v>20</v>
      </c>
      <c r="H271" s="68">
        <v>1000</v>
      </c>
      <c r="I271" s="357">
        <v>843</v>
      </c>
      <c r="J271" s="395">
        <v>0.91</v>
      </c>
      <c r="K271" s="359">
        <v>37</v>
      </c>
      <c r="L271" s="330">
        <v>3.6</v>
      </c>
      <c r="M271" s="32">
        <f t="shared" si="2"/>
        <v>898.72</v>
      </c>
      <c r="N271" s="32">
        <f t="shared" si="3"/>
        <v>957.59999999999991</v>
      </c>
      <c r="O271" s="836" t="s">
        <v>405</v>
      </c>
      <c r="P271" s="119" t="s">
        <v>439</v>
      </c>
      <c r="Q271" s="160" t="s">
        <v>33</v>
      </c>
      <c r="R271" s="161" t="s">
        <v>33</v>
      </c>
      <c r="S271" s="162" t="s">
        <v>407</v>
      </c>
      <c r="T271" s="163" t="s">
        <v>33</v>
      </c>
      <c r="U271" s="164" t="s">
        <v>33</v>
      </c>
      <c r="V271" s="238" t="s">
        <v>440</v>
      </c>
      <c r="W271" s="239" t="s">
        <v>441</v>
      </c>
      <c r="X271" s="362">
        <v>62</v>
      </c>
      <c r="Y271" s="363">
        <v>70</v>
      </c>
      <c r="Z271" s="151" t="s">
        <v>456</v>
      </c>
    </row>
    <row r="272" spans="1:26" ht="12.75">
      <c r="A272" s="46" t="s">
        <v>672</v>
      </c>
      <c r="B272" s="471">
        <v>26950</v>
      </c>
      <c r="C272" s="95">
        <v>0.76</v>
      </c>
      <c r="D272" s="64">
        <v>0.76</v>
      </c>
      <c r="E272" s="65">
        <v>36</v>
      </c>
      <c r="F272" s="81">
        <v>650</v>
      </c>
      <c r="G272" s="76">
        <v>30</v>
      </c>
      <c r="H272" s="68">
        <v>1000</v>
      </c>
      <c r="I272" s="318">
        <v>924</v>
      </c>
      <c r="J272" s="70">
        <v>0.92</v>
      </c>
      <c r="K272" s="624">
        <v>54</v>
      </c>
      <c r="L272" s="314">
        <v>3.3</v>
      </c>
      <c r="M272" s="32">
        <f t="shared" si="2"/>
        <v>931.44999999999993</v>
      </c>
      <c r="N272" s="32">
        <f t="shared" si="3"/>
        <v>958.4</v>
      </c>
      <c r="O272" s="836" t="s">
        <v>405</v>
      </c>
      <c r="P272" s="380" t="s">
        <v>1059</v>
      </c>
      <c r="Q272" s="160" t="s">
        <v>52</v>
      </c>
      <c r="R272" s="161" t="s">
        <v>510</v>
      </c>
      <c r="S272" s="162" t="s">
        <v>33</v>
      </c>
      <c r="T272" s="163" t="s">
        <v>33</v>
      </c>
      <c r="U272" s="164" t="s">
        <v>511</v>
      </c>
      <c r="V272" s="165"/>
      <c r="W272" s="303" t="s">
        <v>512</v>
      </c>
      <c r="X272" s="174">
        <v>52</v>
      </c>
      <c r="Y272" s="470">
        <v>46</v>
      </c>
      <c r="Z272" s="151" t="s">
        <v>673</v>
      </c>
    </row>
    <row r="273" spans="1:26" ht="12.75">
      <c r="A273" s="46" t="s">
        <v>453</v>
      </c>
      <c r="B273" s="353">
        <v>63580</v>
      </c>
      <c r="C273" s="228">
        <v>0.91</v>
      </c>
      <c r="D273" s="354">
        <v>0.72</v>
      </c>
      <c r="E273" s="355">
        <v>53</v>
      </c>
      <c r="F273" s="356">
        <v>675</v>
      </c>
      <c r="G273" s="254">
        <v>20</v>
      </c>
      <c r="H273" s="68">
        <v>1000</v>
      </c>
      <c r="I273" s="357">
        <v>843</v>
      </c>
      <c r="J273" s="358">
        <v>0.9</v>
      </c>
      <c r="K273" s="359">
        <v>37</v>
      </c>
      <c r="L273" s="360">
        <v>3.7</v>
      </c>
      <c r="M273" s="32">
        <f t="shared" si="2"/>
        <v>895.22</v>
      </c>
      <c r="N273" s="32">
        <f t="shared" si="3"/>
        <v>958.8</v>
      </c>
      <c r="O273" s="836" t="s">
        <v>405</v>
      </c>
      <c r="P273" s="119" t="s">
        <v>439</v>
      </c>
      <c r="Q273" s="160" t="s">
        <v>33</v>
      </c>
      <c r="R273" s="161" t="s">
        <v>33</v>
      </c>
      <c r="S273" s="162" t="s">
        <v>407</v>
      </c>
      <c r="T273" s="163" t="s">
        <v>33</v>
      </c>
      <c r="U273" s="164" t="s">
        <v>33</v>
      </c>
      <c r="V273" s="238" t="s">
        <v>440</v>
      </c>
      <c r="W273" s="239" t="s">
        <v>441</v>
      </c>
      <c r="X273" s="362">
        <v>62</v>
      </c>
      <c r="Y273" s="363">
        <v>70</v>
      </c>
      <c r="Z273" s="151" t="s">
        <v>454</v>
      </c>
    </row>
    <row r="274" spans="1:26" ht="12.75">
      <c r="A274" s="46" t="s">
        <v>312</v>
      </c>
      <c r="B274" s="227">
        <v>88680</v>
      </c>
      <c r="C274" s="597">
        <v>0.79</v>
      </c>
      <c r="D274" s="598">
        <v>0.76</v>
      </c>
      <c r="E274" s="113">
        <v>189</v>
      </c>
      <c r="F274" s="130">
        <v>400</v>
      </c>
      <c r="G274" s="599">
        <v>10</v>
      </c>
      <c r="H274" s="317">
        <v>250</v>
      </c>
      <c r="I274" s="600">
        <v>300</v>
      </c>
      <c r="J274" s="132">
        <v>0.92</v>
      </c>
      <c r="K274" s="234">
        <v>31</v>
      </c>
      <c r="L274" s="300">
        <v>3.2</v>
      </c>
      <c r="M274" s="32">
        <f t="shared" si="2"/>
        <v>870.31999999999994</v>
      </c>
      <c r="N274" s="32">
        <f t="shared" si="3"/>
        <v>959</v>
      </c>
      <c r="O274" s="832" t="s">
        <v>267</v>
      </c>
      <c r="P274" s="119" t="s">
        <v>235</v>
      </c>
      <c r="Q274" s="160" t="s">
        <v>33</v>
      </c>
      <c r="R274" s="161" t="s">
        <v>113</v>
      </c>
      <c r="S274" s="162" t="s">
        <v>33</v>
      </c>
      <c r="T274" s="163" t="s">
        <v>112</v>
      </c>
      <c r="U274" s="165"/>
      <c r="V274" s="165"/>
      <c r="W274" s="239" t="s">
        <v>236</v>
      </c>
      <c r="X274" s="174">
        <v>42</v>
      </c>
      <c r="Y274" s="601">
        <v>132</v>
      </c>
      <c r="Z274" s="151" t="s">
        <v>313</v>
      </c>
    </row>
    <row r="275" spans="1:26" ht="12.75">
      <c r="A275" s="46" t="s">
        <v>841</v>
      </c>
      <c r="B275" s="307">
        <v>55880</v>
      </c>
      <c r="C275" s="288">
        <v>0.95</v>
      </c>
      <c r="D275" s="64">
        <v>0.65</v>
      </c>
      <c r="E275" s="65">
        <v>86</v>
      </c>
      <c r="F275" s="308">
        <v>140</v>
      </c>
      <c r="G275" s="131">
        <v>20</v>
      </c>
      <c r="H275" s="309">
        <v>1400</v>
      </c>
      <c r="I275" s="265">
        <v>945</v>
      </c>
      <c r="J275" s="266">
        <v>0.56000000000000005</v>
      </c>
      <c r="K275" s="156">
        <v>26</v>
      </c>
      <c r="L275" s="310">
        <v>5.14</v>
      </c>
      <c r="M275" s="32">
        <f t="shared" si="2"/>
        <v>903.22</v>
      </c>
      <c r="N275" s="32">
        <f t="shared" si="3"/>
        <v>959.1</v>
      </c>
      <c r="O275" s="832" t="s">
        <v>760</v>
      </c>
      <c r="P275" s="657" t="s">
        <v>480</v>
      </c>
      <c r="Q275" s="160" t="s">
        <v>33</v>
      </c>
      <c r="R275" s="161" t="s">
        <v>33</v>
      </c>
      <c r="S275" s="162" t="s">
        <v>805</v>
      </c>
      <c r="T275" s="163" t="s">
        <v>481</v>
      </c>
      <c r="U275" s="164" t="s">
        <v>33</v>
      </c>
      <c r="V275" s="238" t="s">
        <v>104</v>
      </c>
      <c r="W275" s="239" t="s">
        <v>750</v>
      </c>
      <c r="X275" s="174">
        <v>80</v>
      </c>
      <c r="Y275" s="174">
        <v>74</v>
      </c>
      <c r="Z275" s="151" t="s">
        <v>842</v>
      </c>
    </row>
    <row r="276" spans="1:26" ht="12.75">
      <c r="A276" s="46" t="s">
        <v>449</v>
      </c>
      <c r="B276" s="424">
        <v>55880</v>
      </c>
      <c r="C276" s="139">
        <v>0.87</v>
      </c>
      <c r="D276" s="354">
        <v>0.72</v>
      </c>
      <c r="E276" s="50">
        <v>71</v>
      </c>
      <c r="F276" s="81">
        <v>650</v>
      </c>
      <c r="G276" s="254">
        <v>20</v>
      </c>
      <c r="H276" s="68">
        <v>1000</v>
      </c>
      <c r="I276" s="357">
        <v>843</v>
      </c>
      <c r="J276" s="395">
        <v>0.91</v>
      </c>
      <c r="K276" s="423">
        <v>31</v>
      </c>
      <c r="L276" s="330">
        <v>3.6</v>
      </c>
      <c r="M276" s="32">
        <f t="shared" si="2"/>
        <v>904.42000000000007</v>
      </c>
      <c r="N276" s="32">
        <f t="shared" si="3"/>
        <v>960.3</v>
      </c>
      <c r="O276" s="836" t="s">
        <v>405</v>
      </c>
      <c r="P276" s="119" t="s">
        <v>439</v>
      </c>
      <c r="Q276" s="160" t="s">
        <v>33</v>
      </c>
      <c r="R276" s="161" t="s">
        <v>33</v>
      </c>
      <c r="S276" s="162" t="s">
        <v>407</v>
      </c>
      <c r="T276" s="163" t="s">
        <v>33</v>
      </c>
      <c r="U276" s="164" t="s">
        <v>33</v>
      </c>
      <c r="V276" s="238" t="s">
        <v>440</v>
      </c>
      <c r="W276" s="239" t="s">
        <v>441</v>
      </c>
      <c r="X276" s="362">
        <v>62</v>
      </c>
      <c r="Y276" s="363">
        <v>70</v>
      </c>
      <c r="Z276" s="151" t="s">
        <v>450</v>
      </c>
    </row>
    <row r="277" spans="1:26" ht="12.75">
      <c r="A277" s="46" t="s">
        <v>451</v>
      </c>
      <c r="B277" s="272">
        <v>75880</v>
      </c>
      <c r="C277" s="139">
        <v>0.87</v>
      </c>
      <c r="D277" s="354">
        <v>0.72</v>
      </c>
      <c r="E277" s="50">
        <v>71</v>
      </c>
      <c r="F277" s="81">
        <v>650</v>
      </c>
      <c r="G277" s="254">
        <v>20</v>
      </c>
      <c r="H277" s="68">
        <v>1000</v>
      </c>
      <c r="I277" s="357">
        <v>843</v>
      </c>
      <c r="J277" s="395">
        <v>0.91</v>
      </c>
      <c r="K277" s="423">
        <v>31</v>
      </c>
      <c r="L277" s="330">
        <v>3.6</v>
      </c>
      <c r="M277" s="32">
        <f t="shared" si="2"/>
        <v>884.42000000000007</v>
      </c>
      <c r="N277" s="32">
        <f t="shared" si="3"/>
        <v>960.3</v>
      </c>
      <c r="O277" s="836" t="s">
        <v>405</v>
      </c>
      <c r="P277" s="119" t="s">
        <v>439</v>
      </c>
      <c r="Q277" s="160" t="s">
        <v>33</v>
      </c>
      <c r="R277" s="161" t="s">
        <v>33</v>
      </c>
      <c r="S277" s="162" t="s">
        <v>407</v>
      </c>
      <c r="T277" s="163" t="s">
        <v>33</v>
      </c>
      <c r="U277" s="164" t="s">
        <v>33</v>
      </c>
      <c r="V277" s="238" t="s">
        <v>440</v>
      </c>
      <c r="W277" s="239" t="s">
        <v>441</v>
      </c>
      <c r="X277" s="362">
        <v>62</v>
      </c>
      <c r="Y277" s="363">
        <v>70</v>
      </c>
      <c r="Z277" s="151" t="s">
        <v>452</v>
      </c>
    </row>
    <row r="278" spans="1:26" ht="12.75">
      <c r="A278" s="46" t="s">
        <v>636</v>
      </c>
      <c r="B278" s="664">
        <v>32580</v>
      </c>
      <c r="C278" s="95">
        <v>0.76</v>
      </c>
      <c r="D278" s="500">
        <v>0.83</v>
      </c>
      <c r="E278" s="545">
        <v>33</v>
      </c>
      <c r="F278" s="481">
        <v>780</v>
      </c>
      <c r="G278" s="76">
        <v>30</v>
      </c>
      <c r="H278" s="515">
        <v>900</v>
      </c>
      <c r="I278" s="685">
        <v>818</v>
      </c>
      <c r="J278" s="395">
        <v>0.91</v>
      </c>
      <c r="K278" s="616">
        <v>57</v>
      </c>
      <c r="L278" s="487">
        <v>3.2</v>
      </c>
      <c r="M278" s="32">
        <f t="shared" si="2"/>
        <v>928.22</v>
      </c>
      <c r="N278" s="32">
        <f t="shared" si="3"/>
        <v>960.8</v>
      </c>
      <c r="O278" s="836" t="s">
        <v>405</v>
      </c>
      <c r="P278" s="119" t="s">
        <v>509</v>
      </c>
      <c r="Q278" s="160" t="s">
        <v>52</v>
      </c>
      <c r="R278" s="161" t="s">
        <v>510</v>
      </c>
      <c r="S278" s="162" t="s">
        <v>33</v>
      </c>
      <c r="T278" s="163" t="s">
        <v>33</v>
      </c>
      <c r="U278" s="164" t="s">
        <v>511</v>
      </c>
      <c r="V278" s="165"/>
      <c r="W278" s="239" t="s">
        <v>512</v>
      </c>
      <c r="X278" s="174">
        <v>52</v>
      </c>
      <c r="Y278" s="470">
        <v>46</v>
      </c>
      <c r="Z278" s="151" t="s">
        <v>637</v>
      </c>
    </row>
    <row r="279" spans="1:26" ht="12.75">
      <c r="A279" s="46" t="s">
        <v>668</v>
      </c>
      <c r="B279" s="686">
        <v>46880</v>
      </c>
      <c r="C279" s="95">
        <v>0.76</v>
      </c>
      <c r="D279" s="64">
        <v>0.76</v>
      </c>
      <c r="E279" s="65">
        <v>36</v>
      </c>
      <c r="F279" s="81">
        <v>650</v>
      </c>
      <c r="G279" s="76">
        <v>30</v>
      </c>
      <c r="H279" s="68">
        <v>1000</v>
      </c>
      <c r="I279" s="265">
        <v>940</v>
      </c>
      <c r="J279" s="70">
        <v>0.92</v>
      </c>
      <c r="K279" s="624">
        <v>54</v>
      </c>
      <c r="L279" s="487">
        <v>3.2</v>
      </c>
      <c r="M279" s="32">
        <f t="shared" si="2"/>
        <v>914.12</v>
      </c>
      <c r="N279" s="32">
        <f t="shared" si="3"/>
        <v>961</v>
      </c>
      <c r="O279" s="836" t="s">
        <v>405</v>
      </c>
      <c r="P279" s="380" t="s">
        <v>1059</v>
      </c>
      <c r="Q279" s="160" t="s">
        <v>52</v>
      </c>
      <c r="R279" s="161" t="s">
        <v>510</v>
      </c>
      <c r="S279" s="162" t="s">
        <v>33</v>
      </c>
      <c r="T279" s="163" t="s">
        <v>33</v>
      </c>
      <c r="U279" s="164" t="s">
        <v>511</v>
      </c>
      <c r="V279" s="165"/>
      <c r="W279" s="303" t="s">
        <v>512</v>
      </c>
      <c r="X279" s="174">
        <v>52</v>
      </c>
      <c r="Y279" s="470">
        <v>46</v>
      </c>
      <c r="Z279" s="151" t="s">
        <v>669</v>
      </c>
    </row>
    <row r="280" spans="1:26" ht="12.75">
      <c r="A280" s="46" t="s">
        <v>459</v>
      </c>
      <c r="B280" s="424">
        <v>55880</v>
      </c>
      <c r="C280" s="139">
        <v>0.87</v>
      </c>
      <c r="D280" s="354">
        <v>0.72</v>
      </c>
      <c r="E280" s="50">
        <v>71</v>
      </c>
      <c r="F280" s="81">
        <v>650</v>
      </c>
      <c r="G280" s="254">
        <v>20</v>
      </c>
      <c r="H280" s="68">
        <v>1000</v>
      </c>
      <c r="I280" s="357">
        <v>843</v>
      </c>
      <c r="J280" s="395">
        <v>0.91</v>
      </c>
      <c r="K280" s="359">
        <v>37</v>
      </c>
      <c r="L280" s="425">
        <v>4.7</v>
      </c>
      <c r="M280" s="32">
        <f t="shared" si="2"/>
        <v>905.42000000000007</v>
      </c>
      <c r="N280" s="32">
        <f t="shared" si="3"/>
        <v>961.3</v>
      </c>
      <c r="O280" s="836" t="s">
        <v>405</v>
      </c>
      <c r="P280" s="119" t="s">
        <v>439</v>
      </c>
      <c r="Q280" s="160" t="s">
        <v>33</v>
      </c>
      <c r="R280" s="161" t="s">
        <v>33</v>
      </c>
      <c r="S280" s="162" t="s">
        <v>407</v>
      </c>
      <c r="T280" s="163" t="s">
        <v>33</v>
      </c>
      <c r="U280" s="164" t="s">
        <v>33</v>
      </c>
      <c r="V280" s="238" t="s">
        <v>440</v>
      </c>
      <c r="W280" s="239" t="s">
        <v>441</v>
      </c>
      <c r="X280" s="362">
        <v>62</v>
      </c>
      <c r="Y280" s="363">
        <v>70</v>
      </c>
      <c r="Z280" s="151" t="s">
        <v>460</v>
      </c>
    </row>
    <row r="281" spans="1:26" ht="12.75">
      <c r="A281" s="46" t="s">
        <v>445</v>
      </c>
      <c r="B281" s="460">
        <v>31300</v>
      </c>
      <c r="C281" s="284">
        <v>0.86</v>
      </c>
      <c r="D281" s="105">
        <v>0.88</v>
      </c>
      <c r="E281" s="355">
        <v>53</v>
      </c>
      <c r="F281" s="356">
        <v>675</v>
      </c>
      <c r="G281" s="254">
        <v>20</v>
      </c>
      <c r="H281" s="68">
        <v>1000</v>
      </c>
      <c r="I281" s="457">
        <v>882</v>
      </c>
      <c r="J281" s="458">
        <v>0.86</v>
      </c>
      <c r="K281" s="359">
        <v>37</v>
      </c>
      <c r="L281" s="463">
        <v>4.45</v>
      </c>
      <c r="M281" s="32">
        <f t="shared" si="2"/>
        <v>930.9</v>
      </c>
      <c r="N281" s="32">
        <f t="shared" si="3"/>
        <v>962.2</v>
      </c>
      <c r="O281" s="836" t="s">
        <v>405</v>
      </c>
      <c r="P281" s="119" t="s">
        <v>439</v>
      </c>
      <c r="Q281" s="160" t="s">
        <v>33</v>
      </c>
      <c r="R281" s="161" t="s">
        <v>33</v>
      </c>
      <c r="S281" s="162" t="s">
        <v>407</v>
      </c>
      <c r="T281" s="163" t="s">
        <v>33</v>
      </c>
      <c r="U281" s="164" t="s">
        <v>33</v>
      </c>
      <c r="V281" s="238" t="s">
        <v>440</v>
      </c>
      <c r="W281" s="239" t="s">
        <v>441</v>
      </c>
      <c r="X281" s="362">
        <v>62</v>
      </c>
      <c r="Y281" s="363">
        <v>70</v>
      </c>
      <c r="Z281" s="151" t="s">
        <v>446</v>
      </c>
    </row>
    <row r="282" spans="1:26" ht="12.75">
      <c r="A282" s="46" t="s">
        <v>672</v>
      </c>
      <c r="B282" s="471">
        <v>26950</v>
      </c>
      <c r="C282" s="95">
        <v>0.76</v>
      </c>
      <c r="D282" s="64">
        <v>0.76</v>
      </c>
      <c r="E282" s="65">
        <v>36</v>
      </c>
      <c r="F282" s="81">
        <v>650</v>
      </c>
      <c r="G282" s="76">
        <v>30</v>
      </c>
      <c r="H282" s="68">
        <v>1000</v>
      </c>
      <c r="I282" s="318">
        <v>924</v>
      </c>
      <c r="J282" s="70">
        <v>0.92</v>
      </c>
      <c r="K282" s="624">
        <v>54</v>
      </c>
      <c r="L282" s="314">
        <v>3.3</v>
      </c>
      <c r="M282" s="32">
        <f t="shared" si="2"/>
        <v>935.44999999999993</v>
      </c>
      <c r="N282" s="32">
        <f t="shared" si="3"/>
        <v>962.4</v>
      </c>
      <c r="O282" s="836" t="s">
        <v>405</v>
      </c>
      <c r="P282" s="119" t="s">
        <v>534</v>
      </c>
      <c r="Q282" s="160" t="s">
        <v>52</v>
      </c>
      <c r="R282" s="161" t="s">
        <v>657</v>
      </c>
      <c r="S282" s="162" t="s">
        <v>33</v>
      </c>
      <c r="T282" s="163" t="s">
        <v>33</v>
      </c>
      <c r="U282" s="164" t="s">
        <v>658</v>
      </c>
      <c r="V282" s="165"/>
      <c r="W282" s="239" t="s">
        <v>537</v>
      </c>
      <c r="X282" s="50">
        <v>47</v>
      </c>
      <c r="Y282" s="174">
        <v>53</v>
      </c>
      <c r="Z282" s="151" t="s">
        <v>673</v>
      </c>
    </row>
    <row r="283" spans="1:26" ht="12.75">
      <c r="A283" s="46" t="s">
        <v>514</v>
      </c>
      <c r="B283" s="635">
        <v>96880</v>
      </c>
      <c r="C283" s="636">
        <v>0.78</v>
      </c>
      <c r="D283" s="64">
        <v>0.76</v>
      </c>
      <c r="E283" s="143">
        <v>40</v>
      </c>
      <c r="F283" s="474">
        <v>700</v>
      </c>
      <c r="G283" s="76">
        <v>30</v>
      </c>
      <c r="H283" s="68">
        <v>1000</v>
      </c>
      <c r="I283" s="637">
        <v>689</v>
      </c>
      <c r="J283" s="70">
        <v>0.92</v>
      </c>
      <c r="K283" s="619">
        <v>66</v>
      </c>
      <c r="L283" s="523">
        <v>3.4</v>
      </c>
      <c r="M283" s="32">
        <f t="shared" si="2"/>
        <v>866.02</v>
      </c>
      <c r="N283" s="32">
        <f t="shared" si="3"/>
        <v>962.9</v>
      </c>
      <c r="O283" s="836" t="s">
        <v>405</v>
      </c>
      <c r="P283" s="657" t="s">
        <v>470</v>
      </c>
      <c r="Q283" s="160" t="s">
        <v>33</v>
      </c>
      <c r="R283" s="161" t="s">
        <v>33</v>
      </c>
      <c r="S283" s="162" t="s">
        <v>46</v>
      </c>
      <c r="T283" s="163" t="s">
        <v>33</v>
      </c>
      <c r="U283" s="164" t="s">
        <v>33</v>
      </c>
      <c r="V283" s="238" t="s">
        <v>260</v>
      </c>
      <c r="W283" s="239" t="s">
        <v>473</v>
      </c>
      <c r="X283" s="614">
        <v>55</v>
      </c>
      <c r="Y283" s="50">
        <v>40</v>
      </c>
      <c r="Z283" s="151" t="s">
        <v>515</v>
      </c>
    </row>
    <row r="284" spans="1:26" ht="12.75">
      <c r="A284" s="46" t="s">
        <v>438</v>
      </c>
      <c r="B284" s="460">
        <v>31300</v>
      </c>
      <c r="C284" s="284">
        <v>0.86</v>
      </c>
      <c r="D284" s="105">
        <v>0.88</v>
      </c>
      <c r="E284" s="50">
        <v>71</v>
      </c>
      <c r="F284" s="356">
        <v>675</v>
      </c>
      <c r="G284" s="254">
        <v>20</v>
      </c>
      <c r="H284" s="68">
        <v>1000</v>
      </c>
      <c r="I284" s="457">
        <v>882</v>
      </c>
      <c r="J284" s="458">
        <v>0.86</v>
      </c>
      <c r="K284" s="461">
        <v>28</v>
      </c>
      <c r="L284" s="462">
        <v>4.3</v>
      </c>
      <c r="M284" s="32">
        <f t="shared" si="2"/>
        <v>932.4</v>
      </c>
      <c r="N284" s="32">
        <f t="shared" si="3"/>
        <v>963.7</v>
      </c>
      <c r="O284" s="836" t="s">
        <v>405</v>
      </c>
      <c r="P284" s="119" t="s">
        <v>439</v>
      </c>
      <c r="Q284" s="160" t="s">
        <v>33</v>
      </c>
      <c r="R284" s="161" t="s">
        <v>33</v>
      </c>
      <c r="S284" s="162" t="s">
        <v>407</v>
      </c>
      <c r="T284" s="163" t="s">
        <v>33</v>
      </c>
      <c r="U284" s="164" t="s">
        <v>33</v>
      </c>
      <c r="V284" s="238" t="s">
        <v>440</v>
      </c>
      <c r="W284" s="239" t="s">
        <v>441</v>
      </c>
      <c r="X284" s="362">
        <v>62</v>
      </c>
      <c r="Y284" s="363">
        <v>70</v>
      </c>
      <c r="Z284" s="151" t="s">
        <v>442</v>
      </c>
    </row>
    <row r="285" spans="1:26" ht="12.75">
      <c r="A285" s="46" t="s">
        <v>484</v>
      </c>
      <c r="B285" s="294">
        <v>40000</v>
      </c>
      <c r="C285" s="284">
        <v>0.86</v>
      </c>
      <c r="D285" s="105">
        <v>0.88</v>
      </c>
      <c r="E285" s="355">
        <v>53</v>
      </c>
      <c r="F285" s="464">
        <v>725</v>
      </c>
      <c r="G285" s="254">
        <v>20</v>
      </c>
      <c r="H285" s="68">
        <v>1000</v>
      </c>
      <c r="I285" s="457">
        <v>888</v>
      </c>
      <c r="J285" s="395">
        <v>0.91</v>
      </c>
      <c r="K285" s="422">
        <v>36</v>
      </c>
      <c r="L285" s="61">
        <v>5.0999999999999996</v>
      </c>
      <c r="M285" s="32">
        <f t="shared" si="2"/>
        <v>924.3</v>
      </c>
      <c r="N285" s="32">
        <f t="shared" si="3"/>
        <v>964.3</v>
      </c>
      <c r="O285" s="836" t="s">
        <v>405</v>
      </c>
      <c r="P285" s="119" t="s">
        <v>439</v>
      </c>
      <c r="Q285" s="160" t="s">
        <v>33</v>
      </c>
      <c r="R285" s="161" t="s">
        <v>33</v>
      </c>
      <c r="S285" s="162" t="s">
        <v>407</v>
      </c>
      <c r="T285" s="163" t="s">
        <v>33</v>
      </c>
      <c r="U285" s="164" t="s">
        <v>33</v>
      </c>
      <c r="V285" s="238" t="s">
        <v>440</v>
      </c>
      <c r="W285" s="239" t="s">
        <v>441</v>
      </c>
      <c r="X285" s="362">
        <v>62</v>
      </c>
      <c r="Y285" s="363">
        <v>70</v>
      </c>
      <c r="Z285" s="151" t="s">
        <v>485</v>
      </c>
    </row>
    <row r="286" spans="1:26" ht="12.75">
      <c r="A286" s="46" t="s">
        <v>586</v>
      </c>
      <c r="B286" s="494">
        <v>33860</v>
      </c>
      <c r="C286" s="129">
        <v>0.85</v>
      </c>
      <c r="D286" s="397">
        <v>0.79</v>
      </c>
      <c r="E286" s="113">
        <v>35</v>
      </c>
      <c r="F286" s="245">
        <v>680</v>
      </c>
      <c r="G286" s="76">
        <v>30</v>
      </c>
      <c r="H286" s="68">
        <v>1000</v>
      </c>
      <c r="I286" s="497">
        <v>1087</v>
      </c>
      <c r="J286" s="70">
        <v>0.92</v>
      </c>
      <c r="K286" s="499">
        <v>43</v>
      </c>
      <c r="L286" s="138">
        <v>3.5</v>
      </c>
      <c r="M286" s="32">
        <f t="shared" si="2"/>
        <v>930.84</v>
      </c>
      <c r="N286" s="32">
        <f t="shared" si="3"/>
        <v>964.7</v>
      </c>
      <c r="O286" s="836" t="s">
        <v>405</v>
      </c>
      <c r="P286" s="119" t="s">
        <v>509</v>
      </c>
      <c r="Q286" s="160" t="s">
        <v>52</v>
      </c>
      <c r="R286" s="161" t="s">
        <v>510</v>
      </c>
      <c r="S286" s="162" t="s">
        <v>33</v>
      </c>
      <c r="T286" s="163" t="s">
        <v>33</v>
      </c>
      <c r="U286" s="164" t="s">
        <v>511</v>
      </c>
      <c r="V286" s="165"/>
      <c r="W286" s="239" t="s">
        <v>512</v>
      </c>
      <c r="X286" s="174">
        <v>52</v>
      </c>
      <c r="Y286" s="470">
        <v>46</v>
      </c>
      <c r="Z286" s="151" t="s">
        <v>587</v>
      </c>
    </row>
    <row r="287" spans="1:26" ht="12.75">
      <c r="A287" s="46" t="s">
        <v>668</v>
      </c>
      <c r="B287" s="686">
        <v>46880</v>
      </c>
      <c r="C287" s="95">
        <v>0.76</v>
      </c>
      <c r="D287" s="64">
        <v>0.76</v>
      </c>
      <c r="E287" s="65">
        <v>36</v>
      </c>
      <c r="F287" s="81">
        <v>650</v>
      </c>
      <c r="G287" s="76">
        <v>30</v>
      </c>
      <c r="H287" s="68">
        <v>1000</v>
      </c>
      <c r="I287" s="265">
        <v>940</v>
      </c>
      <c r="J287" s="70">
        <v>0.92</v>
      </c>
      <c r="K287" s="624">
        <v>54</v>
      </c>
      <c r="L287" s="487">
        <v>3.2</v>
      </c>
      <c r="M287" s="32">
        <f t="shared" si="2"/>
        <v>918.12</v>
      </c>
      <c r="N287" s="32">
        <f t="shared" si="3"/>
        <v>965</v>
      </c>
      <c r="O287" s="836" t="s">
        <v>405</v>
      </c>
      <c r="P287" s="119" t="s">
        <v>534</v>
      </c>
      <c r="Q287" s="160" t="s">
        <v>52</v>
      </c>
      <c r="R287" s="161" t="s">
        <v>657</v>
      </c>
      <c r="S287" s="162" t="s">
        <v>33</v>
      </c>
      <c r="T287" s="163" t="s">
        <v>33</v>
      </c>
      <c r="U287" s="164" t="s">
        <v>658</v>
      </c>
      <c r="V287" s="165"/>
      <c r="W287" s="239" t="s">
        <v>537</v>
      </c>
      <c r="X287" s="50">
        <v>47</v>
      </c>
      <c r="Y287" s="174">
        <v>53</v>
      </c>
      <c r="Z287" s="151" t="s">
        <v>669</v>
      </c>
    </row>
    <row r="288" spans="1:26" ht="12.75">
      <c r="A288" s="46" t="s">
        <v>1065</v>
      </c>
      <c r="B288" s="328">
        <v>29850</v>
      </c>
      <c r="C288" s="706">
        <v>0.73</v>
      </c>
      <c r="D288" s="558">
        <v>0.56999999999999995</v>
      </c>
      <c r="E288" s="50">
        <v>246</v>
      </c>
      <c r="F288" s="245">
        <v>1000</v>
      </c>
      <c r="G288" s="131">
        <v>2</v>
      </c>
      <c r="H288" s="77">
        <v>200</v>
      </c>
      <c r="I288" s="154">
        <v>140</v>
      </c>
      <c r="J288" s="132">
        <v>0.81</v>
      </c>
      <c r="K288" s="234">
        <v>26</v>
      </c>
      <c r="L288" s="61">
        <v>3.6</v>
      </c>
      <c r="M288" s="32">
        <f t="shared" si="2"/>
        <v>935.15</v>
      </c>
      <c r="N288" s="32">
        <f t="shared" si="3"/>
        <v>965</v>
      </c>
      <c r="O288" s="833" t="s">
        <v>234</v>
      </c>
      <c r="P288" s="119" t="s">
        <v>235</v>
      </c>
      <c r="Q288" s="160" t="s">
        <v>33</v>
      </c>
      <c r="R288" s="161" t="s">
        <v>113</v>
      </c>
      <c r="S288" s="162" t="s">
        <v>33</v>
      </c>
      <c r="T288" s="163" t="s">
        <v>112</v>
      </c>
      <c r="U288" s="165"/>
      <c r="V288" s="165"/>
      <c r="W288" s="239" t="s">
        <v>236</v>
      </c>
      <c r="X288" s="166">
        <v>42</v>
      </c>
      <c r="Y288" s="166">
        <v>132</v>
      </c>
      <c r="Z288" s="151" t="s">
        <v>262</v>
      </c>
    </row>
    <row r="289" spans="1:26" ht="12.75">
      <c r="A289" s="46" t="s">
        <v>682</v>
      </c>
      <c r="B289" s="638">
        <v>30980</v>
      </c>
      <c r="C289" s="636">
        <v>0.78</v>
      </c>
      <c r="D289" s="64">
        <v>0.76</v>
      </c>
      <c r="E289" s="65">
        <v>36</v>
      </c>
      <c r="F289" s="524">
        <v>600</v>
      </c>
      <c r="G289" s="76">
        <v>30</v>
      </c>
      <c r="H289" s="68">
        <v>1000</v>
      </c>
      <c r="I289" s="318">
        <v>924</v>
      </c>
      <c r="J289" s="70">
        <v>0.92</v>
      </c>
      <c r="K289" s="71">
        <v>60</v>
      </c>
      <c r="L289" s="523">
        <v>3.4</v>
      </c>
      <c r="M289" s="32">
        <f t="shared" si="2"/>
        <v>935.42</v>
      </c>
      <c r="N289" s="32">
        <f t="shared" si="3"/>
        <v>966.4</v>
      </c>
      <c r="O289" s="836" t="s">
        <v>405</v>
      </c>
      <c r="P289" s="380" t="s">
        <v>1059</v>
      </c>
      <c r="Q289" s="160" t="s">
        <v>52</v>
      </c>
      <c r="R289" s="161" t="s">
        <v>510</v>
      </c>
      <c r="S289" s="162" t="s">
        <v>33</v>
      </c>
      <c r="T289" s="163" t="s">
        <v>33</v>
      </c>
      <c r="U289" s="164" t="s">
        <v>511</v>
      </c>
      <c r="V289" s="165"/>
      <c r="W289" s="303" t="s">
        <v>512</v>
      </c>
      <c r="X289" s="174">
        <v>52</v>
      </c>
      <c r="Y289" s="470">
        <v>46</v>
      </c>
      <c r="Z289" s="151" t="s">
        <v>683</v>
      </c>
    </row>
    <row r="290" spans="1:26" ht="12.75">
      <c r="A290" s="46" t="s">
        <v>457</v>
      </c>
      <c r="B290" s="227">
        <v>167430</v>
      </c>
      <c r="C290" s="139">
        <v>0.87</v>
      </c>
      <c r="D290" s="354">
        <v>0.72</v>
      </c>
      <c r="E290" s="50">
        <v>71</v>
      </c>
      <c r="F290" s="81">
        <v>650</v>
      </c>
      <c r="G290" s="254">
        <v>20</v>
      </c>
      <c r="H290" s="68">
        <v>1000</v>
      </c>
      <c r="I290" s="357">
        <v>843</v>
      </c>
      <c r="J290" s="395">
        <v>0.91</v>
      </c>
      <c r="K290" s="359">
        <v>37</v>
      </c>
      <c r="L290" s="84">
        <v>4</v>
      </c>
      <c r="M290" s="32">
        <f t="shared" si="2"/>
        <v>800.87</v>
      </c>
      <c r="N290" s="32">
        <f t="shared" si="3"/>
        <v>968.3</v>
      </c>
      <c r="O290" s="836" t="s">
        <v>405</v>
      </c>
      <c r="P290" s="119" t="s">
        <v>439</v>
      </c>
      <c r="Q290" s="160" t="s">
        <v>33</v>
      </c>
      <c r="R290" s="161" t="s">
        <v>33</v>
      </c>
      <c r="S290" s="162" t="s">
        <v>407</v>
      </c>
      <c r="T290" s="163" t="s">
        <v>33</v>
      </c>
      <c r="U290" s="164" t="s">
        <v>33</v>
      </c>
      <c r="V290" s="238" t="s">
        <v>440</v>
      </c>
      <c r="W290" s="239" t="s">
        <v>441</v>
      </c>
      <c r="X290" s="362">
        <v>62</v>
      </c>
      <c r="Y290" s="363">
        <v>70</v>
      </c>
      <c r="Z290" s="151" t="s">
        <v>458</v>
      </c>
    </row>
    <row r="291" spans="1:26" ht="12.75">
      <c r="A291" s="46" t="s">
        <v>596</v>
      </c>
      <c r="B291" s="47">
        <v>53860</v>
      </c>
      <c r="C291" s="129">
        <v>0.85</v>
      </c>
      <c r="D291" s="397">
        <v>0.79</v>
      </c>
      <c r="E291" s="113">
        <v>35</v>
      </c>
      <c r="F291" s="245">
        <v>680</v>
      </c>
      <c r="G291" s="76">
        <v>30</v>
      </c>
      <c r="H291" s="68">
        <v>1000</v>
      </c>
      <c r="I291" s="497">
        <v>1087</v>
      </c>
      <c r="J291" s="70">
        <v>0.92</v>
      </c>
      <c r="K291" s="498">
        <v>45</v>
      </c>
      <c r="L291" s="138">
        <v>3.5</v>
      </c>
      <c r="M291" s="32">
        <f t="shared" si="2"/>
        <v>914.84</v>
      </c>
      <c r="N291" s="32">
        <f t="shared" si="3"/>
        <v>968.7</v>
      </c>
      <c r="O291" s="836" t="s">
        <v>405</v>
      </c>
      <c r="P291" s="119" t="s">
        <v>509</v>
      </c>
      <c r="Q291" s="160" t="s">
        <v>52</v>
      </c>
      <c r="R291" s="161" t="s">
        <v>510</v>
      </c>
      <c r="S291" s="162" t="s">
        <v>33</v>
      </c>
      <c r="T291" s="163" t="s">
        <v>33</v>
      </c>
      <c r="U291" s="164" t="s">
        <v>511</v>
      </c>
      <c r="V291" s="165"/>
      <c r="W291" s="239" t="s">
        <v>512</v>
      </c>
      <c r="X291" s="174">
        <v>52</v>
      </c>
      <c r="Y291" s="470">
        <v>46</v>
      </c>
      <c r="Z291" s="151" t="s">
        <v>597</v>
      </c>
    </row>
    <row r="292" spans="1:26" ht="12.75">
      <c r="A292" s="46" t="s">
        <v>514</v>
      </c>
      <c r="B292" s="635">
        <v>96880</v>
      </c>
      <c r="C292" s="636">
        <v>0.78</v>
      </c>
      <c r="D292" s="64">
        <v>0.76</v>
      </c>
      <c r="E292" s="143">
        <v>40</v>
      </c>
      <c r="F292" s="474">
        <v>700</v>
      </c>
      <c r="G292" s="76">
        <v>30</v>
      </c>
      <c r="H292" s="68">
        <v>1000</v>
      </c>
      <c r="I292" s="637">
        <v>689</v>
      </c>
      <c r="J292" s="70">
        <v>0.92</v>
      </c>
      <c r="K292" s="619">
        <v>66</v>
      </c>
      <c r="L292" s="523">
        <v>3.4</v>
      </c>
      <c r="M292" s="32">
        <f t="shared" si="2"/>
        <v>872.02</v>
      </c>
      <c r="N292" s="32">
        <f t="shared" si="3"/>
        <v>968.9</v>
      </c>
      <c r="O292" s="836" t="s">
        <v>405</v>
      </c>
      <c r="P292" s="380" t="s">
        <v>1059</v>
      </c>
      <c r="Q292" s="160" t="s">
        <v>52</v>
      </c>
      <c r="R292" s="161" t="s">
        <v>510</v>
      </c>
      <c r="S292" s="162" t="s">
        <v>33</v>
      </c>
      <c r="T292" s="163" t="s">
        <v>33</v>
      </c>
      <c r="U292" s="164" t="s">
        <v>511</v>
      </c>
      <c r="V292" s="165"/>
      <c r="W292" s="303" t="s">
        <v>512</v>
      </c>
      <c r="X292" s="174">
        <v>52</v>
      </c>
      <c r="Y292" s="470">
        <v>46</v>
      </c>
      <c r="Z292" s="151" t="s">
        <v>515</v>
      </c>
    </row>
    <row r="293" spans="1:26" ht="12.75">
      <c r="A293" s="46" t="s">
        <v>724</v>
      </c>
      <c r="B293" s="435">
        <v>35850</v>
      </c>
      <c r="C293" s="543">
        <v>0.82</v>
      </c>
      <c r="D293" s="466">
        <v>0.71</v>
      </c>
      <c r="E293" s="65">
        <v>36</v>
      </c>
      <c r="F293" s="524">
        <v>600</v>
      </c>
      <c r="G293" s="76">
        <v>30</v>
      </c>
      <c r="H293" s="68">
        <v>1000</v>
      </c>
      <c r="I293" s="405">
        <v>945</v>
      </c>
      <c r="J293" s="70">
        <v>0.92</v>
      </c>
      <c r="K293" s="379">
        <v>61</v>
      </c>
      <c r="L293" s="313">
        <v>3.85</v>
      </c>
      <c r="M293" s="32">
        <f t="shared" si="2"/>
        <v>933.15</v>
      </c>
      <c r="N293" s="32">
        <f t="shared" si="3"/>
        <v>969</v>
      </c>
      <c r="O293" s="836" t="s">
        <v>405</v>
      </c>
      <c r="P293" s="119" t="s">
        <v>534</v>
      </c>
      <c r="Q293" s="160" t="s">
        <v>52</v>
      </c>
      <c r="R293" s="161" t="s">
        <v>657</v>
      </c>
      <c r="S293" s="162" t="s">
        <v>33</v>
      </c>
      <c r="T293" s="163" t="s">
        <v>33</v>
      </c>
      <c r="U293" s="164" t="s">
        <v>658</v>
      </c>
      <c r="V293" s="165"/>
      <c r="W293" s="239" t="s">
        <v>537</v>
      </c>
      <c r="X293" s="50">
        <v>47</v>
      </c>
      <c r="Y293" s="174">
        <v>53</v>
      </c>
      <c r="Z293" s="151" t="s">
        <v>725</v>
      </c>
    </row>
    <row r="294" spans="1:26" ht="12.75">
      <c r="A294" s="46" t="s">
        <v>728</v>
      </c>
      <c r="B294" s="435">
        <v>35850</v>
      </c>
      <c r="C294" s="543">
        <v>0.82</v>
      </c>
      <c r="D294" s="466">
        <v>0.71</v>
      </c>
      <c r="E294" s="65">
        <v>36</v>
      </c>
      <c r="F294" s="524">
        <v>600</v>
      </c>
      <c r="G294" s="76">
        <v>30</v>
      </c>
      <c r="H294" s="68">
        <v>1000</v>
      </c>
      <c r="I294" s="405">
        <v>945</v>
      </c>
      <c r="J294" s="70">
        <v>0.92</v>
      </c>
      <c r="K294" s="379">
        <v>61</v>
      </c>
      <c r="L294" s="313">
        <v>3.85</v>
      </c>
      <c r="M294" s="32">
        <f t="shared" si="2"/>
        <v>933.15</v>
      </c>
      <c r="N294" s="32">
        <f t="shared" si="3"/>
        <v>969</v>
      </c>
      <c r="O294" s="836" t="s">
        <v>405</v>
      </c>
      <c r="P294" s="119" t="s">
        <v>534</v>
      </c>
      <c r="Q294" s="160" t="s">
        <v>52</v>
      </c>
      <c r="R294" s="161" t="s">
        <v>657</v>
      </c>
      <c r="S294" s="162" t="s">
        <v>33</v>
      </c>
      <c r="T294" s="163" t="s">
        <v>33</v>
      </c>
      <c r="U294" s="164" t="s">
        <v>658</v>
      </c>
      <c r="V294" s="165"/>
      <c r="W294" s="239" t="s">
        <v>537</v>
      </c>
      <c r="X294" s="50">
        <v>47</v>
      </c>
      <c r="Y294" s="174">
        <v>53</v>
      </c>
      <c r="Z294" s="151" t="s">
        <v>729</v>
      </c>
    </row>
    <row r="295" spans="1:26" ht="12.75">
      <c r="A295" s="46" t="s">
        <v>463</v>
      </c>
      <c r="B295" s="421">
        <v>95880</v>
      </c>
      <c r="C295" s="139">
        <v>0.87</v>
      </c>
      <c r="D295" s="354">
        <v>0.72</v>
      </c>
      <c r="E295" s="50">
        <v>71</v>
      </c>
      <c r="F295" s="81">
        <v>650</v>
      </c>
      <c r="G295" s="254">
        <v>20</v>
      </c>
      <c r="H295" s="68">
        <v>1000</v>
      </c>
      <c r="I295" s="357">
        <v>843</v>
      </c>
      <c r="J295" s="395">
        <v>0.91</v>
      </c>
      <c r="K295" s="422">
        <v>36</v>
      </c>
      <c r="L295" s="310">
        <v>3.68</v>
      </c>
      <c r="M295" s="32">
        <f t="shared" si="2"/>
        <v>873.62</v>
      </c>
      <c r="N295" s="32">
        <f t="shared" si="3"/>
        <v>969.5</v>
      </c>
      <c r="O295" s="836" t="s">
        <v>405</v>
      </c>
      <c r="P295" s="119" t="s">
        <v>439</v>
      </c>
      <c r="Q295" s="160" t="s">
        <v>33</v>
      </c>
      <c r="R295" s="161" t="s">
        <v>33</v>
      </c>
      <c r="S295" s="162" t="s">
        <v>407</v>
      </c>
      <c r="T295" s="163" t="s">
        <v>33</v>
      </c>
      <c r="U295" s="164" t="s">
        <v>33</v>
      </c>
      <c r="V295" s="238" t="s">
        <v>440</v>
      </c>
      <c r="W295" s="239" t="s">
        <v>441</v>
      </c>
      <c r="X295" s="362">
        <v>62</v>
      </c>
      <c r="Y295" s="363">
        <v>70</v>
      </c>
      <c r="Z295" s="151" t="s">
        <v>464</v>
      </c>
    </row>
    <row r="296" spans="1:26" ht="12.75">
      <c r="A296" s="46" t="s">
        <v>461</v>
      </c>
      <c r="B296" s="287">
        <v>85880</v>
      </c>
      <c r="C296" s="139">
        <v>0.87</v>
      </c>
      <c r="D296" s="354">
        <v>0.72</v>
      </c>
      <c r="E296" s="50">
        <v>71</v>
      </c>
      <c r="F296" s="81">
        <v>650</v>
      </c>
      <c r="G296" s="254">
        <v>20</v>
      </c>
      <c r="H296" s="68">
        <v>1000</v>
      </c>
      <c r="I296" s="357">
        <v>843</v>
      </c>
      <c r="J296" s="395">
        <v>0.91</v>
      </c>
      <c r="K296" s="422">
        <v>36</v>
      </c>
      <c r="L296" s="330">
        <v>3.6</v>
      </c>
      <c r="M296" s="32">
        <f t="shared" si="2"/>
        <v>884.42000000000007</v>
      </c>
      <c r="N296" s="32">
        <f t="shared" si="3"/>
        <v>970.3</v>
      </c>
      <c r="O296" s="836" t="s">
        <v>405</v>
      </c>
      <c r="P296" s="119" t="s">
        <v>439</v>
      </c>
      <c r="Q296" s="160" t="s">
        <v>33</v>
      </c>
      <c r="R296" s="161" t="s">
        <v>33</v>
      </c>
      <c r="S296" s="162" t="s">
        <v>407</v>
      </c>
      <c r="T296" s="163" t="s">
        <v>33</v>
      </c>
      <c r="U296" s="164" t="s">
        <v>33</v>
      </c>
      <c r="V296" s="238" t="s">
        <v>440</v>
      </c>
      <c r="W296" s="239" t="s">
        <v>441</v>
      </c>
      <c r="X296" s="362">
        <v>62</v>
      </c>
      <c r="Y296" s="363">
        <v>70</v>
      </c>
      <c r="Z296" s="151" t="s">
        <v>462</v>
      </c>
    </row>
    <row r="297" spans="1:26" ht="12.75">
      <c r="A297" s="46" t="s">
        <v>682</v>
      </c>
      <c r="B297" s="638">
        <v>30980</v>
      </c>
      <c r="C297" s="636">
        <v>0.78</v>
      </c>
      <c r="D297" s="64">
        <v>0.76</v>
      </c>
      <c r="E297" s="65">
        <v>36</v>
      </c>
      <c r="F297" s="524">
        <v>600</v>
      </c>
      <c r="G297" s="76">
        <v>30</v>
      </c>
      <c r="H297" s="68">
        <v>1000</v>
      </c>
      <c r="I297" s="318">
        <v>924</v>
      </c>
      <c r="J297" s="70">
        <v>0.92</v>
      </c>
      <c r="K297" s="71">
        <v>60</v>
      </c>
      <c r="L297" s="523">
        <v>3.4</v>
      </c>
      <c r="M297" s="32">
        <f t="shared" si="2"/>
        <v>939.42</v>
      </c>
      <c r="N297" s="32">
        <f t="shared" si="3"/>
        <v>970.4</v>
      </c>
      <c r="O297" s="836" t="s">
        <v>405</v>
      </c>
      <c r="P297" s="119" t="s">
        <v>534</v>
      </c>
      <c r="Q297" s="160" t="s">
        <v>52</v>
      </c>
      <c r="R297" s="161" t="s">
        <v>657</v>
      </c>
      <c r="S297" s="162" t="s">
        <v>33</v>
      </c>
      <c r="T297" s="163" t="s">
        <v>33</v>
      </c>
      <c r="U297" s="164" t="s">
        <v>658</v>
      </c>
      <c r="V297" s="165"/>
      <c r="W297" s="239" t="s">
        <v>537</v>
      </c>
      <c r="X297" s="50">
        <v>47</v>
      </c>
      <c r="Y297" s="174">
        <v>53</v>
      </c>
      <c r="Z297" s="151" t="s">
        <v>683</v>
      </c>
    </row>
    <row r="298" spans="1:26" ht="12.75">
      <c r="A298" s="46" t="s">
        <v>1066</v>
      </c>
      <c r="B298" s="426">
        <v>43580</v>
      </c>
      <c r="C298" s="514">
        <v>0.83</v>
      </c>
      <c r="D298" s="538">
        <v>0.75</v>
      </c>
      <c r="E298" s="113">
        <v>35</v>
      </c>
      <c r="F298" s="474">
        <v>700</v>
      </c>
      <c r="G298" s="76">
        <v>30</v>
      </c>
      <c r="H298" s="68">
        <v>1000</v>
      </c>
      <c r="I298" s="468">
        <v>1020</v>
      </c>
      <c r="J298" s="395">
        <v>0.91</v>
      </c>
      <c r="K298" s="569">
        <v>55</v>
      </c>
      <c r="L298" s="840">
        <v>4.0999999999999996</v>
      </c>
      <c r="M298" s="32">
        <f t="shared" si="2"/>
        <v>927.42000000000007</v>
      </c>
      <c r="N298" s="32">
        <f t="shared" si="3"/>
        <v>971</v>
      </c>
      <c r="O298" s="836" t="s">
        <v>405</v>
      </c>
      <c r="P298" s="119" t="s">
        <v>509</v>
      </c>
      <c r="Q298" s="160" t="s">
        <v>52</v>
      </c>
      <c r="R298" s="161" t="s">
        <v>510</v>
      </c>
      <c r="S298" s="162" t="s">
        <v>33</v>
      </c>
      <c r="T298" s="163" t="s">
        <v>33</v>
      </c>
      <c r="U298" s="164" t="s">
        <v>511</v>
      </c>
      <c r="V298" s="165"/>
      <c r="W298" s="239" t="s">
        <v>512</v>
      </c>
      <c r="X298" s="174">
        <v>52</v>
      </c>
      <c r="Y298" s="470">
        <v>46</v>
      </c>
      <c r="Z298" s="151" t="s">
        <v>631</v>
      </c>
    </row>
    <row r="299" spans="1:26" ht="12.75">
      <c r="A299" s="46" t="s">
        <v>469</v>
      </c>
      <c r="B299" s="396">
        <v>38580</v>
      </c>
      <c r="C299" s="139">
        <v>0.87</v>
      </c>
      <c r="D299" s="427">
        <v>0.7</v>
      </c>
      <c r="E299" s="355">
        <v>53</v>
      </c>
      <c r="F299" s="432">
        <v>630</v>
      </c>
      <c r="G299" s="429">
        <v>25</v>
      </c>
      <c r="H299" s="68">
        <v>1000</v>
      </c>
      <c r="I299" s="430">
        <v>877</v>
      </c>
      <c r="J299" s="395">
        <v>0.91</v>
      </c>
      <c r="K299" s="359">
        <v>37</v>
      </c>
      <c r="L299" s="433">
        <v>3.95</v>
      </c>
      <c r="M299" s="32">
        <f t="shared" si="2"/>
        <v>936.62</v>
      </c>
      <c r="N299" s="32">
        <f t="shared" si="3"/>
        <v>975.2</v>
      </c>
      <c r="O299" s="836" t="s">
        <v>405</v>
      </c>
      <c r="P299" s="119" t="s">
        <v>439</v>
      </c>
      <c r="Q299" s="160" t="s">
        <v>33</v>
      </c>
      <c r="R299" s="161" t="s">
        <v>33</v>
      </c>
      <c r="S299" s="162" t="s">
        <v>407</v>
      </c>
      <c r="T299" s="163" t="s">
        <v>33</v>
      </c>
      <c r="U299" s="164" t="s">
        <v>33</v>
      </c>
      <c r="V299" s="238" t="s">
        <v>440</v>
      </c>
      <c r="W299" s="239" t="s">
        <v>441</v>
      </c>
      <c r="X299" s="362">
        <v>62</v>
      </c>
      <c r="Y299" s="363">
        <v>70</v>
      </c>
      <c r="Z299" s="151" t="s">
        <v>474</v>
      </c>
    </row>
    <row r="300" spans="1:26" ht="12.75">
      <c r="A300" s="46" t="s">
        <v>477</v>
      </c>
      <c r="B300" s="426">
        <v>43680</v>
      </c>
      <c r="C300" s="139">
        <v>0.87</v>
      </c>
      <c r="D300" s="427">
        <v>0.7</v>
      </c>
      <c r="E300" s="355">
        <v>53</v>
      </c>
      <c r="F300" s="428">
        <v>645</v>
      </c>
      <c r="G300" s="429">
        <v>25</v>
      </c>
      <c r="H300" s="68">
        <v>1000</v>
      </c>
      <c r="I300" s="430">
        <v>877</v>
      </c>
      <c r="J300" s="431">
        <v>0.93</v>
      </c>
      <c r="K300" s="359">
        <v>37</v>
      </c>
      <c r="L300" s="276">
        <v>4.1500000000000004</v>
      </c>
      <c r="M300" s="32">
        <f t="shared" si="2"/>
        <v>933.02</v>
      </c>
      <c r="N300" s="32">
        <f t="shared" si="3"/>
        <v>976.7</v>
      </c>
      <c r="O300" s="836" t="s">
        <v>405</v>
      </c>
      <c r="P300" s="119" t="s">
        <v>439</v>
      </c>
      <c r="Q300" s="160" t="s">
        <v>33</v>
      </c>
      <c r="R300" s="161" t="s">
        <v>33</v>
      </c>
      <c r="S300" s="162" t="s">
        <v>407</v>
      </c>
      <c r="T300" s="163" t="s">
        <v>33</v>
      </c>
      <c r="U300" s="164" t="s">
        <v>33</v>
      </c>
      <c r="V300" s="238" t="s">
        <v>440</v>
      </c>
      <c r="W300" s="239" t="s">
        <v>441</v>
      </c>
      <c r="X300" s="362">
        <v>62</v>
      </c>
      <c r="Y300" s="363">
        <v>70</v>
      </c>
      <c r="Z300" s="151" t="s">
        <v>478</v>
      </c>
    </row>
    <row r="301" spans="1:26" ht="12.75">
      <c r="A301" s="46" t="s">
        <v>529</v>
      </c>
      <c r="B301" s="494">
        <v>33850</v>
      </c>
      <c r="C301" s="670">
        <v>0.77</v>
      </c>
      <c r="D301" s="64">
        <v>0.76</v>
      </c>
      <c r="E301" s="113">
        <v>35</v>
      </c>
      <c r="F301" s="524">
        <v>600</v>
      </c>
      <c r="G301" s="76">
        <v>30</v>
      </c>
      <c r="H301" s="68">
        <v>1000</v>
      </c>
      <c r="I301" s="482">
        <v>1008</v>
      </c>
      <c r="J301" s="70">
        <v>0.92</v>
      </c>
      <c r="K301" s="580">
        <v>64</v>
      </c>
      <c r="L301" s="330">
        <v>3.6</v>
      </c>
      <c r="M301" s="32">
        <f t="shared" si="2"/>
        <v>944.95</v>
      </c>
      <c r="N301" s="32">
        <f t="shared" si="3"/>
        <v>978.8</v>
      </c>
      <c r="O301" s="836" t="s">
        <v>405</v>
      </c>
      <c r="P301" s="119" t="s">
        <v>509</v>
      </c>
      <c r="Q301" s="160" t="s">
        <v>52</v>
      </c>
      <c r="R301" s="161" t="s">
        <v>510</v>
      </c>
      <c r="S301" s="162" t="s">
        <v>33</v>
      </c>
      <c r="T301" s="163" t="s">
        <v>33</v>
      </c>
      <c r="U301" s="164" t="s">
        <v>511</v>
      </c>
      <c r="V301" s="165"/>
      <c r="W301" s="239" t="s">
        <v>512</v>
      </c>
      <c r="X301" s="174">
        <v>52</v>
      </c>
      <c r="Y301" s="470">
        <v>46</v>
      </c>
      <c r="Z301" s="151" t="s">
        <v>530</v>
      </c>
    </row>
    <row r="302" spans="1:26" ht="12.75">
      <c r="A302" s="46" t="s">
        <v>533</v>
      </c>
      <c r="B302" s="687">
        <v>26690</v>
      </c>
      <c r="C302" s="95">
        <v>0.76</v>
      </c>
      <c r="D302" s="476">
        <v>0.8</v>
      </c>
      <c r="E302" s="485">
        <v>34</v>
      </c>
      <c r="F302" s="524">
        <v>600</v>
      </c>
      <c r="G302" s="76">
        <v>30</v>
      </c>
      <c r="H302" s="68">
        <v>1000</v>
      </c>
      <c r="I302" s="688">
        <v>952</v>
      </c>
      <c r="J302" s="70">
        <v>0.92</v>
      </c>
      <c r="K302" s="580">
        <v>64</v>
      </c>
      <c r="L302" s="487">
        <v>3.2</v>
      </c>
      <c r="M302" s="32">
        <f t="shared" si="2"/>
        <v>952.51</v>
      </c>
      <c r="N302" s="32">
        <f t="shared" si="3"/>
        <v>979.2</v>
      </c>
      <c r="O302" s="836" t="s">
        <v>405</v>
      </c>
      <c r="P302" s="119" t="s">
        <v>509</v>
      </c>
      <c r="Q302" s="160" t="s">
        <v>52</v>
      </c>
      <c r="R302" s="161" t="s">
        <v>510</v>
      </c>
      <c r="S302" s="162" t="s">
        <v>33</v>
      </c>
      <c r="T302" s="163" t="s">
        <v>33</v>
      </c>
      <c r="U302" s="164" t="s">
        <v>511</v>
      </c>
      <c r="V302" s="165"/>
      <c r="W302" s="239" t="s">
        <v>512</v>
      </c>
      <c r="X302" s="174">
        <v>52</v>
      </c>
      <c r="Y302" s="470">
        <v>46</v>
      </c>
      <c r="Z302" s="151" t="s">
        <v>538</v>
      </c>
    </row>
    <row r="303" spans="1:26" ht="12.75">
      <c r="A303" s="46" t="s">
        <v>1067</v>
      </c>
      <c r="B303" s="695">
        <v>50860</v>
      </c>
      <c r="C303" s="284">
        <v>0.86</v>
      </c>
      <c r="D303" s="506">
        <v>0.77</v>
      </c>
      <c r="E303" s="113">
        <v>35</v>
      </c>
      <c r="F303" s="841">
        <v>755</v>
      </c>
      <c r="G303" s="76">
        <v>30</v>
      </c>
      <c r="H303" s="68">
        <v>1000</v>
      </c>
      <c r="I303" s="468">
        <v>1020</v>
      </c>
      <c r="J303" s="395">
        <v>0.91</v>
      </c>
      <c r="K303" s="569">
        <v>55</v>
      </c>
      <c r="L303" s="462">
        <v>4.3</v>
      </c>
      <c r="M303" s="32">
        <f t="shared" si="2"/>
        <v>928.64</v>
      </c>
      <c r="N303" s="32">
        <f t="shared" si="3"/>
        <v>979.5</v>
      </c>
      <c r="O303" s="836" t="s">
        <v>405</v>
      </c>
      <c r="P303" s="119" t="s">
        <v>509</v>
      </c>
      <c r="Q303" s="160" t="s">
        <v>52</v>
      </c>
      <c r="R303" s="161" t="s">
        <v>510</v>
      </c>
      <c r="S303" s="162" t="s">
        <v>33</v>
      </c>
      <c r="T303" s="163" t="s">
        <v>33</v>
      </c>
      <c r="U303" s="164" t="s">
        <v>511</v>
      </c>
      <c r="V303" s="165"/>
      <c r="W303" s="239" t="s">
        <v>512</v>
      </c>
      <c r="X303" s="174">
        <v>52</v>
      </c>
      <c r="Y303" s="470">
        <v>46</v>
      </c>
      <c r="Z303" s="151" t="s">
        <v>633</v>
      </c>
    </row>
    <row r="304" spans="1:26" ht="12.75">
      <c r="A304" s="46" t="s">
        <v>572</v>
      </c>
      <c r="B304" s="562">
        <v>31580</v>
      </c>
      <c r="C304" s="344">
        <v>0.79</v>
      </c>
      <c r="D304" s="427">
        <v>0.7</v>
      </c>
      <c r="E304" s="545">
        <v>33</v>
      </c>
      <c r="F304" s="474">
        <v>700</v>
      </c>
      <c r="G304" s="599">
        <v>35</v>
      </c>
      <c r="H304" s="68">
        <v>1000</v>
      </c>
      <c r="I304" s="615">
        <v>796</v>
      </c>
      <c r="J304" s="70">
        <v>0.92</v>
      </c>
      <c r="K304" s="616">
        <v>57</v>
      </c>
      <c r="L304" s="327">
        <v>2.8</v>
      </c>
      <c r="M304" s="32">
        <f t="shared" si="2"/>
        <v>949.0200000000001</v>
      </c>
      <c r="N304" s="32">
        <f t="shared" si="3"/>
        <v>980.6</v>
      </c>
      <c r="O304" s="836" t="s">
        <v>405</v>
      </c>
      <c r="P304" s="119" t="s">
        <v>509</v>
      </c>
      <c r="Q304" s="160" t="s">
        <v>52</v>
      </c>
      <c r="R304" s="161" t="s">
        <v>510</v>
      </c>
      <c r="S304" s="162" t="s">
        <v>33</v>
      </c>
      <c r="T304" s="163" t="s">
        <v>33</v>
      </c>
      <c r="U304" s="164" t="s">
        <v>511</v>
      </c>
      <c r="V304" s="165"/>
      <c r="W304" s="239" t="s">
        <v>512</v>
      </c>
      <c r="X304" s="174">
        <v>52</v>
      </c>
      <c r="Y304" s="470">
        <v>46</v>
      </c>
      <c r="Z304" s="151" t="s">
        <v>573</v>
      </c>
    </row>
    <row r="305" spans="1:26" ht="12.75">
      <c r="A305" s="46" t="s">
        <v>475</v>
      </c>
      <c r="B305" s="374">
        <v>41480</v>
      </c>
      <c r="C305" s="139">
        <v>0.87</v>
      </c>
      <c r="D305" s="427">
        <v>0.7</v>
      </c>
      <c r="E305" s="355">
        <v>53</v>
      </c>
      <c r="F305" s="326">
        <v>684</v>
      </c>
      <c r="G305" s="429">
        <v>25</v>
      </c>
      <c r="H305" s="68">
        <v>1000</v>
      </c>
      <c r="I305" s="430">
        <v>877</v>
      </c>
      <c r="J305" s="70">
        <v>0.92</v>
      </c>
      <c r="K305" s="359">
        <v>37</v>
      </c>
      <c r="L305" s="84">
        <v>4</v>
      </c>
      <c r="M305" s="32">
        <f t="shared" si="2"/>
        <v>939.62</v>
      </c>
      <c r="N305" s="32">
        <f t="shared" si="3"/>
        <v>981.1</v>
      </c>
      <c r="O305" s="836" t="s">
        <v>405</v>
      </c>
      <c r="P305" s="119" t="s">
        <v>439</v>
      </c>
      <c r="Q305" s="160" t="s">
        <v>33</v>
      </c>
      <c r="R305" s="161" t="s">
        <v>33</v>
      </c>
      <c r="S305" s="162" t="s">
        <v>407</v>
      </c>
      <c r="T305" s="163" t="s">
        <v>33</v>
      </c>
      <c r="U305" s="164" t="s">
        <v>33</v>
      </c>
      <c r="V305" s="238" t="s">
        <v>440</v>
      </c>
      <c r="W305" s="239" t="s">
        <v>441</v>
      </c>
      <c r="X305" s="362">
        <v>62</v>
      </c>
      <c r="Y305" s="363">
        <v>70</v>
      </c>
      <c r="Z305" s="151" t="s">
        <v>476</v>
      </c>
    </row>
    <row r="306" spans="1:26" ht="12.75">
      <c r="A306" s="46" t="s">
        <v>638</v>
      </c>
      <c r="B306" s="322">
        <v>40680</v>
      </c>
      <c r="C306" s="344">
        <v>0.79</v>
      </c>
      <c r="D306" s="550">
        <v>0.84</v>
      </c>
      <c r="E306" s="113">
        <v>35</v>
      </c>
      <c r="F306" s="245">
        <v>680</v>
      </c>
      <c r="G306" s="76">
        <v>30</v>
      </c>
      <c r="H306" s="68">
        <v>1000</v>
      </c>
      <c r="I306" s="378">
        <v>1042</v>
      </c>
      <c r="J306" s="70">
        <v>0.92</v>
      </c>
      <c r="K306" s="578">
        <v>53</v>
      </c>
      <c r="L306" s="314">
        <v>3.3</v>
      </c>
      <c r="M306" s="32">
        <f t="shared" si="2"/>
        <v>940.52</v>
      </c>
      <c r="N306" s="32">
        <f t="shared" si="3"/>
        <v>981.2</v>
      </c>
      <c r="O306" s="836" t="s">
        <v>405</v>
      </c>
      <c r="P306" s="119" t="s">
        <v>509</v>
      </c>
      <c r="Q306" s="160" t="s">
        <v>52</v>
      </c>
      <c r="R306" s="161" t="s">
        <v>510</v>
      </c>
      <c r="S306" s="162" t="s">
        <v>33</v>
      </c>
      <c r="T306" s="163" t="s">
        <v>33</v>
      </c>
      <c r="U306" s="164" t="s">
        <v>511</v>
      </c>
      <c r="V306" s="165"/>
      <c r="W306" s="239" t="s">
        <v>512</v>
      </c>
      <c r="X306" s="174">
        <v>52</v>
      </c>
      <c r="Y306" s="470">
        <v>46</v>
      </c>
      <c r="Z306" s="151" t="s">
        <v>639</v>
      </c>
    </row>
    <row r="307" spans="1:26" ht="12.75">
      <c r="A307" s="46" t="s">
        <v>648</v>
      </c>
      <c r="B307" s="47">
        <v>53600</v>
      </c>
      <c r="C307" s="129">
        <v>0.85</v>
      </c>
      <c r="D307" s="105">
        <v>0.88</v>
      </c>
      <c r="E307" s="113">
        <v>35</v>
      </c>
      <c r="F307" s="245">
        <v>680</v>
      </c>
      <c r="G307" s="76">
        <v>30</v>
      </c>
      <c r="H307" s="68">
        <v>1000</v>
      </c>
      <c r="I307" s="378">
        <v>1042</v>
      </c>
      <c r="J307" s="395">
        <v>0.91</v>
      </c>
      <c r="K307" s="493">
        <v>52</v>
      </c>
      <c r="L307" s="475">
        <v>3.9</v>
      </c>
      <c r="M307" s="32">
        <f t="shared" si="2"/>
        <v>928.6</v>
      </c>
      <c r="N307" s="32">
        <f t="shared" si="3"/>
        <v>982.2</v>
      </c>
      <c r="O307" s="836" t="s">
        <v>405</v>
      </c>
      <c r="P307" s="119" t="s">
        <v>509</v>
      </c>
      <c r="Q307" s="160" t="s">
        <v>52</v>
      </c>
      <c r="R307" s="161" t="s">
        <v>510</v>
      </c>
      <c r="S307" s="162" t="s">
        <v>33</v>
      </c>
      <c r="T307" s="163" t="s">
        <v>33</v>
      </c>
      <c r="U307" s="164" t="s">
        <v>511</v>
      </c>
      <c r="V307" s="165"/>
      <c r="W307" s="239" t="s">
        <v>512</v>
      </c>
      <c r="X307" s="174">
        <v>52</v>
      </c>
      <c r="Y307" s="470">
        <v>46</v>
      </c>
      <c r="Z307" s="151" t="s">
        <v>649</v>
      </c>
    </row>
    <row r="308" spans="1:26" ht="12.75">
      <c r="A308" s="46" t="s">
        <v>1068</v>
      </c>
      <c r="B308" s="307">
        <v>45860</v>
      </c>
      <c r="C308" s="129">
        <v>0.85</v>
      </c>
      <c r="D308" s="538">
        <v>0.75</v>
      </c>
      <c r="E308" s="113">
        <v>35</v>
      </c>
      <c r="F308" s="539">
        <v>750</v>
      </c>
      <c r="G308" s="76">
        <v>30</v>
      </c>
      <c r="H308" s="68">
        <v>1000</v>
      </c>
      <c r="I308" s="468">
        <v>1020</v>
      </c>
      <c r="J308" s="395">
        <v>0.91</v>
      </c>
      <c r="K308" s="552">
        <v>58</v>
      </c>
      <c r="L308" s="607">
        <v>4.2</v>
      </c>
      <c r="M308" s="32">
        <f t="shared" si="2"/>
        <v>937.14</v>
      </c>
      <c r="N308" s="32">
        <f t="shared" si="3"/>
        <v>983</v>
      </c>
      <c r="O308" s="836" t="s">
        <v>405</v>
      </c>
      <c r="P308" s="119" t="s">
        <v>509</v>
      </c>
      <c r="Q308" s="160" t="s">
        <v>52</v>
      </c>
      <c r="R308" s="161" t="s">
        <v>510</v>
      </c>
      <c r="S308" s="162" t="s">
        <v>33</v>
      </c>
      <c r="T308" s="163" t="s">
        <v>33</v>
      </c>
      <c r="U308" s="164" t="s">
        <v>511</v>
      </c>
      <c r="V308" s="165"/>
      <c r="W308" s="239" t="s">
        <v>512</v>
      </c>
      <c r="X308" s="174">
        <v>52</v>
      </c>
      <c r="Y308" s="470">
        <v>46</v>
      </c>
      <c r="Z308" s="151" t="s">
        <v>629</v>
      </c>
    </row>
    <row r="309" spans="1:26" ht="12.75">
      <c r="A309" s="46" t="s">
        <v>813</v>
      </c>
      <c r="B309" s="241">
        <v>33000</v>
      </c>
      <c r="C309" s="260">
        <v>0.97</v>
      </c>
      <c r="D309" s="243">
        <v>0.64</v>
      </c>
      <c r="E309" s="244">
        <v>71</v>
      </c>
      <c r="F309" s="277">
        <v>45</v>
      </c>
      <c r="G309" s="131">
        <v>20</v>
      </c>
      <c r="H309" s="68">
        <v>1800</v>
      </c>
      <c r="I309" s="247">
        <v>1260</v>
      </c>
      <c r="J309" s="70">
        <v>0.63</v>
      </c>
      <c r="K309" s="156">
        <v>26</v>
      </c>
      <c r="L309" s="278">
        <v>3.85</v>
      </c>
      <c r="M309" s="32">
        <f t="shared" si="2"/>
        <v>950</v>
      </c>
      <c r="N309" s="32">
        <f t="shared" si="3"/>
        <v>983</v>
      </c>
      <c r="O309" s="832" t="s">
        <v>760</v>
      </c>
      <c r="P309" s="119" t="s">
        <v>439</v>
      </c>
      <c r="Q309" s="160" t="s">
        <v>33</v>
      </c>
      <c r="R309" s="161" t="s">
        <v>33</v>
      </c>
      <c r="S309" s="162" t="s">
        <v>407</v>
      </c>
      <c r="T309" s="163" t="s">
        <v>33</v>
      </c>
      <c r="U309" s="164" t="s">
        <v>33</v>
      </c>
      <c r="V309" s="238" t="s">
        <v>440</v>
      </c>
      <c r="W309" s="239" t="s">
        <v>441</v>
      </c>
      <c r="X309" s="250">
        <v>62</v>
      </c>
      <c r="Y309" s="251">
        <v>70</v>
      </c>
      <c r="Z309" s="151" t="s">
        <v>814</v>
      </c>
    </row>
    <row r="310" spans="1:26" ht="12.75">
      <c r="A310" s="46" t="s">
        <v>644</v>
      </c>
      <c r="B310" s="630">
        <v>42580</v>
      </c>
      <c r="C310" s="344">
        <v>0.79</v>
      </c>
      <c r="D310" s="550">
        <v>0.84</v>
      </c>
      <c r="E310" s="113">
        <v>35</v>
      </c>
      <c r="F310" s="474">
        <v>700</v>
      </c>
      <c r="G310" s="76">
        <v>30</v>
      </c>
      <c r="H310" s="68">
        <v>1000</v>
      </c>
      <c r="I310" s="378">
        <v>1042</v>
      </c>
      <c r="J310" s="70">
        <v>0.92</v>
      </c>
      <c r="K310" s="578">
        <v>53</v>
      </c>
      <c r="L310" s="314">
        <v>3.3</v>
      </c>
      <c r="M310" s="32">
        <f t="shared" si="2"/>
        <v>940.62000000000012</v>
      </c>
      <c r="N310" s="32">
        <f t="shared" si="3"/>
        <v>983.2</v>
      </c>
      <c r="O310" s="836" t="s">
        <v>405</v>
      </c>
      <c r="P310" s="119" t="s">
        <v>509</v>
      </c>
      <c r="Q310" s="160" t="s">
        <v>52</v>
      </c>
      <c r="R310" s="161" t="s">
        <v>510</v>
      </c>
      <c r="S310" s="162" t="s">
        <v>33</v>
      </c>
      <c r="T310" s="163" t="s">
        <v>33</v>
      </c>
      <c r="U310" s="164" t="s">
        <v>511</v>
      </c>
      <c r="V310" s="165"/>
      <c r="W310" s="239" t="s">
        <v>512</v>
      </c>
      <c r="X310" s="174">
        <v>52</v>
      </c>
      <c r="Y310" s="470">
        <v>46</v>
      </c>
      <c r="Z310" s="151" t="s">
        <v>645</v>
      </c>
    </row>
    <row r="311" spans="1:26" ht="12.75">
      <c r="A311" s="46" t="s">
        <v>533</v>
      </c>
      <c r="B311" s="687">
        <v>26690</v>
      </c>
      <c r="C311" s="95">
        <v>0.76</v>
      </c>
      <c r="D311" s="476">
        <v>0.8</v>
      </c>
      <c r="E311" s="485">
        <v>34</v>
      </c>
      <c r="F311" s="524">
        <v>600</v>
      </c>
      <c r="G311" s="76">
        <v>30</v>
      </c>
      <c r="H311" s="68">
        <v>1000</v>
      </c>
      <c r="I311" s="688">
        <v>952</v>
      </c>
      <c r="J311" s="70">
        <v>0.92</v>
      </c>
      <c r="K311" s="580">
        <v>64</v>
      </c>
      <c r="L311" s="487">
        <v>3.2</v>
      </c>
      <c r="M311" s="32">
        <f t="shared" si="2"/>
        <v>956.51</v>
      </c>
      <c r="N311" s="32">
        <f t="shared" si="3"/>
        <v>983.2</v>
      </c>
      <c r="O311" s="836" t="s">
        <v>405</v>
      </c>
      <c r="P311" s="380" t="s">
        <v>1069</v>
      </c>
      <c r="Q311" s="160" t="s">
        <v>52</v>
      </c>
      <c r="R311" s="161" t="s">
        <v>657</v>
      </c>
      <c r="S311" s="162" t="s">
        <v>33</v>
      </c>
      <c r="T311" s="163" t="s">
        <v>33</v>
      </c>
      <c r="U311" s="164" t="s">
        <v>658</v>
      </c>
      <c r="V311" s="165"/>
      <c r="W311" s="303" t="s">
        <v>537</v>
      </c>
      <c r="X311" s="174">
        <v>47</v>
      </c>
      <c r="Y311" s="174">
        <v>53</v>
      </c>
      <c r="Z311" s="151" t="s">
        <v>538</v>
      </c>
    </row>
    <row r="312" spans="1:26" ht="12.75">
      <c r="A312" s="46" t="s">
        <v>726</v>
      </c>
      <c r="B312" s="322">
        <v>40860</v>
      </c>
      <c r="C312" s="514">
        <v>0.83</v>
      </c>
      <c r="D312" s="466">
        <v>0.71</v>
      </c>
      <c r="E312" s="65">
        <v>36</v>
      </c>
      <c r="F312" s="524">
        <v>600</v>
      </c>
      <c r="G312" s="76">
        <v>30</v>
      </c>
      <c r="H312" s="68">
        <v>1000</v>
      </c>
      <c r="I312" s="405">
        <v>945</v>
      </c>
      <c r="J312" s="70">
        <v>0.92</v>
      </c>
      <c r="K312" s="525">
        <v>68</v>
      </c>
      <c r="L312" s="313">
        <v>3.85</v>
      </c>
      <c r="M312" s="32">
        <f t="shared" si="2"/>
        <v>943.14</v>
      </c>
      <c r="N312" s="32">
        <f t="shared" si="3"/>
        <v>984</v>
      </c>
      <c r="O312" s="836" t="s">
        <v>405</v>
      </c>
      <c r="P312" s="119" t="s">
        <v>534</v>
      </c>
      <c r="Q312" s="160" t="s">
        <v>52</v>
      </c>
      <c r="R312" s="161" t="s">
        <v>657</v>
      </c>
      <c r="S312" s="162" t="s">
        <v>33</v>
      </c>
      <c r="T312" s="163" t="s">
        <v>33</v>
      </c>
      <c r="U312" s="164" t="s">
        <v>658</v>
      </c>
      <c r="V312" s="165"/>
      <c r="W312" s="239" t="s">
        <v>537</v>
      </c>
      <c r="X312" s="50">
        <v>47</v>
      </c>
      <c r="Y312" s="174">
        <v>53</v>
      </c>
      <c r="Z312" s="151" t="s">
        <v>727</v>
      </c>
    </row>
    <row r="313" spans="1:26" ht="12.75">
      <c r="A313" s="46" t="s">
        <v>424</v>
      </c>
      <c r="B313" s="608">
        <v>90580</v>
      </c>
      <c r="C313" s="320">
        <v>0.79</v>
      </c>
      <c r="D313" s="229">
        <v>0.76</v>
      </c>
      <c r="E313" s="602">
        <v>46</v>
      </c>
      <c r="F313" s="245">
        <v>800</v>
      </c>
      <c r="G313" s="131">
        <v>30</v>
      </c>
      <c r="H313" s="609">
        <v>690</v>
      </c>
      <c r="I313" s="610">
        <v>420</v>
      </c>
      <c r="J313" s="132">
        <v>0.92</v>
      </c>
      <c r="K313" s="234">
        <v>98</v>
      </c>
      <c r="L313" s="611">
        <v>3</v>
      </c>
      <c r="M313" s="32">
        <f t="shared" si="2"/>
        <v>893.42000000000007</v>
      </c>
      <c r="N313" s="32">
        <f t="shared" si="3"/>
        <v>984</v>
      </c>
      <c r="O313" s="836" t="s">
        <v>1038</v>
      </c>
      <c r="P313" s="119" t="s">
        <v>1039</v>
      </c>
      <c r="Q313" s="160" t="s">
        <v>33</v>
      </c>
      <c r="R313" s="161" t="s">
        <v>33</v>
      </c>
      <c r="S313" s="162" t="s">
        <v>46</v>
      </c>
      <c r="T313" s="163" t="s">
        <v>33</v>
      </c>
      <c r="U313" s="164" t="s">
        <v>1058</v>
      </c>
      <c r="V313" s="165"/>
      <c r="W313" s="239" t="s">
        <v>781</v>
      </c>
      <c r="X313" s="166">
        <v>53</v>
      </c>
      <c r="Y313" s="166">
        <v>39</v>
      </c>
      <c r="Z313" s="151" t="s">
        <v>425</v>
      </c>
    </row>
    <row r="314" spans="1:26" ht="12.75">
      <c r="A314" s="46" t="s">
        <v>640</v>
      </c>
      <c r="B314" s="495">
        <v>33600</v>
      </c>
      <c r="C314" s="129">
        <v>0.85</v>
      </c>
      <c r="D314" s="105">
        <v>0.88</v>
      </c>
      <c r="E314" s="113">
        <v>35</v>
      </c>
      <c r="F314" s="245">
        <v>680</v>
      </c>
      <c r="G314" s="76">
        <v>30</v>
      </c>
      <c r="H314" s="68">
        <v>1000</v>
      </c>
      <c r="I314" s="378">
        <v>1042</v>
      </c>
      <c r="J314" s="395">
        <v>0.91</v>
      </c>
      <c r="K314" s="493">
        <v>52</v>
      </c>
      <c r="L314" s="330">
        <v>3.6</v>
      </c>
      <c r="M314" s="32">
        <f t="shared" si="2"/>
        <v>951.6</v>
      </c>
      <c r="N314" s="32">
        <f t="shared" si="3"/>
        <v>985.2</v>
      </c>
      <c r="O314" s="836" t="s">
        <v>405</v>
      </c>
      <c r="P314" s="119" t="s">
        <v>509</v>
      </c>
      <c r="Q314" s="160" t="s">
        <v>52</v>
      </c>
      <c r="R314" s="161" t="s">
        <v>510</v>
      </c>
      <c r="S314" s="162" t="s">
        <v>33</v>
      </c>
      <c r="T314" s="163" t="s">
        <v>33</v>
      </c>
      <c r="U314" s="164" t="s">
        <v>511</v>
      </c>
      <c r="V314" s="165"/>
      <c r="W314" s="239" t="s">
        <v>512</v>
      </c>
      <c r="X314" s="174">
        <v>52</v>
      </c>
      <c r="Y314" s="470">
        <v>46</v>
      </c>
      <c r="Z314" s="151" t="s">
        <v>641</v>
      </c>
    </row>
    <row r="315" spans="1:26" ht="12.75">
      <c r="A315" s="46" t="s">
        <v>646</v>
      </c>
      <c r="B315" s="307">
        <v>45690</v>
      </c>
      <c r="C315" s="587">
        <v>0.8</v>
      </c>
      <c r="D315" s="550">
        <v>0.84</v>
      </c>
      <c r="E315" s="113">
        <v>35</v>
      </c>
      <c r="F315" s="474">
        <v>700</v>
      </c>
      <c r="G315" s="76">
        <v>30</v>
      </c>
      <c r="H315" s="68">
        <v>1000</v>
      </c>
      <c r="I315" s="378">
        <v>1042</v>
      </c>
      <c r="J315" s="70">
        <v>0.92</v>
      </c>
      <c r="K315" s="578">
        <v>53</v>
      </c>
      <c r="L315" s="536">
        <v>3</v>
      </c>
      <c r="M315" s="32">
        <f t="shared" si="2"/>
        <v>941.51</v>
      </c>
      <c r="N315" s="32">
        <f t="shared" si="3"/>
        <v>987.2</v>
      </c>
      <c r="O315" s="836" t="s">
        <v>405</v>
      </c>
      <c r="P315" s="119" t="s">
        <v>509</v>
      </c>
      <c r="Q315" s="160" t="s">
        <v>52</v>
      </c>
      <c r="R315" s="161" t="s">
        <v>510</v>
      </c>
      <c r="S315" s="162" t="s">
        <v>33</v>
      </c>
      <c r="T315" s="163" t="s">
        <v>33</v>
      </c>
      <c r="U315" s="164" t="s">
        <v>511</v>
      </c>
      <c r="V315" s="165"/>
      <c r="W315" s="239" t="s">
        <v>512</v>
      </c>
      <c r="X315" s="174">
        <v>52</v>
      </c>
      <c r="Y315" s="470">
        <v>46</v>
      </c>
      <c r="Z315" s="151" t="s">
        <v>647</v>
      </c>
    </row>
    <row r="316" spans="1:26" ht="12.75">
      <c r="A316" s="46" t="s">
        <v>590</v>
      </c>
      <c r="B316" s="435">
        <v>35860</v>
      </c>
      <c r="C316" s="139">
        <v>0.87</v>
      </c>
      <c r="D316" s="397">
        <v>0.79</v>
      </c>
      <c r="E316" s="113">
        <v>35</v>
      </c>
      <c r="F316" s="75">
        <v>635</v>
      </c>
      <c r="G316" s="76">
        <v>30</v>
      </c>
      <c r="H316" s="68">
        <v>1000</v>
      </c>
      <c r="I316" s="378">
        <v>1042</v>
      </c>
      <c r="J316" s="70">
        <v>0.92</v>
      </c>
      <c r="K316" s="379">
        <v>61</v>
      </c>
      <c r="L316" s="436">
        <v>4.13</v>
      </c>
      <c r="M316" s="32">
        <f t="shared" si="2"/>
        <v>951.54000000000008</v>
      </c>
      <c r="N316" s="32">
        <f t="shared" si="3"/>
        <v>987.40000000000009</v>
      </c>
      <c r="O316" s="836" t="s">
        <v>405</v>
      </c>
      <c r="P316" s="119" t="s">
        <v>509</v>
      </c>
      <c r="Q316" s="160" t="s">
        <v>52</v>
      </c>
      <c r="R316" s="161" t="s">
        <v>510</v>
      </c>
      <c r="S316" s="162" t="s">
        <v>33</v>
      </c>
      <c r="T316" s="163" t="s">
        <v>33</v>
      </c>
      <c r="U316" s="164" t="s">
        <v>511</v>
      </c>
      <c r="V316" s="165"/>
      <c r="W316" s="239" t="s">
        <v>512</v>
      </c>
      <c r="X316" s="174">
        <v>52</v>
      </c>
      <c r="Y316" s="470">
        <v>46</v>
      </c>
      <c r="Z316" s="151" t="s">
        <v>591</v>
      </c>
    </row>
    <row r="317" spans="1:26" ht="12.75">
      <c r="A317" s="46" t="s">
        <v>594</v>
      </c>
      <c r="B317" s="396">
        <v>38580</v>
      </c>
      <c r="C317" s="393">
        <v>0.89</v>
      </c>
      <c r="D317" s="397">
        <v>0.79</v>
      </c>
      <c r="E317" s="113">
        <v>35</v>
      </c>
      <c r="F317" s="81">
        <v>650</v>
      </c>
      <c r="G317" s="76">
        <v>30</v>
      </c>
      <c r="H317" s="68">
        <v>1000</v>
      </c>
      <c r="I317" s="378">
        <v>1042</v>
      </c>
      <c r="J317" s="395">
        <v>0.91</v>
      </c>
      <c r="K317" s="379">
        <v>61</v>
      </c>
      <c r="L317" s="276">
        <v>4.1500000000000004</v>
      </c>
      <c r="M317" s="32">
        <f t="shared" si="2"/>
        <v>951.12000000000012</v>
      </c>
      <c r="N317" s="32">
        <f t="shared" si="3"/>
        <v>989.7</v>
      </c>
      <c r="O317" s="836" t="s">
        <v>405</v>
      </c>
      <c r="P317" s="119" t="s">
        <v>509</v>
      </c>
      <c r="Q317" s="160" t="s">
        <v>52</v>
      </c>
      <c r="R317" s="161" t="s">
        <v>510</v>
      </c>
      <c r="S317" s="162" t="s">
        <v>33</v>
      </c>
      <c r="T317" s="163" t="s">
        <v>33</v>
      </c>
      <c r="U317" s="164" t="s">
        <v>511</v>
      </c>
      <c r="V317" s="165"/>
      <c r="W317" s="239" t="s">
        <v>512</v>
      </c>
      <c r="X317" s="174">
        <v>52</v>
      </c>
      <c r="Y317" s="470">
        <v>46</v>
      </c>
      <c r="Z317" s="151" t="s">
        <v>595</v>
      </c>
    </row>
    <row r="318" spans="1:26" ht="12.75">
      <c r="A318" s="46" t="s">
        <v>588</v>
      </c>
      <c r="B318" s="415">
        <v>36980</v>
      </c>
      <c r="C318" s="416">
        <v>0.88</v>
      </c>
      <c r="D318" s="397">
        <v>0.79</v>
      </c>
      <c r="E318" s="113">
        <v>35</v>
      </c>
      <c r="F318" s="417">
        <v>665</v>
      </c>
      <c r="G318" s="76">
        <v>30</v>
      </c>
      <c r="H318" s="68">
        <v>1000</v>
      </c>
      <c r="I318" s="378">
        <v>1042</v>
      </c>
      <c r="J318" s="395">
        <v>0.91</v>
      </c>
      <c r="K318" s="379">
        <v>61</v>
      </c>
      <c r="L318" s="276">
        <v>4.1500000000000004</v>
      </c>
      <c r="M318" s="32">
        <f t="shared" si="2"/>
        <v>953.22</v>
      </c>
      <c r="N318" s="32">
        <f t="shared" si="3"/>
        <v>990.2</v>
      </c>
      <c r="O318" s="836" t="s">
        <v>405</v>
      </c>
      <c r="P318" s="119" t="s">
        <v>509</v>
      </c>
      <c r="Q318" s="160" t="s">
        <v>52</v>
      </c>
      <c r="R318" s="161" t="s">
        <v>510</v>
      </c>
      <c r="S318" s="162" t="s">
        <v>33</v>
      </c>
      <c r="T318" s="163" t="s">
        <v>33</v>
      </c>
      <c r="U318" s="164" t="s">
        <v>511</v>
      </c>
      <c r="V318" s="165"/>
      <c r="W318" s="239" t="s">
        <v>512</v>
      </c>
      <c r="X318" s="174">
        <v>52</v>
      </c>
      <c r="Y318" s="470">
        <v>46</v>
      </c>
      <c r="Z318" s="151" t="s">
        <v>589</v>
      </c>
    </row>
    <row r="319" spans="1:26" ht="12.75">
      <c r="A319" s="46" t="s">
        <v>570</v>
      </c>
      <c r="B319" s="577">
        <v>66919</v>
      </c>
      <c r="C319" s="320">
        <v>0.81</v>
      </c>
      <c r="D319" s="558">
        <v>0.78</v>
      </c>
      <c r="E319" s="113">
        <v>35</v>
      </c>
      <c r="F319" s="576">
        <v>800</v>
      </c>
      <c r="G319" s="76">
        <v>30</v>
      </c>
      <c r="H319" s="68">
        <v>1000</v>
      </c>
      <c r="I319" s="540">
        <v>1025</v>
      </c>
      <c r="J319" s="70">
        <v>0.92</v>
      </c>
      <c r="K319" s="578">
        <v>53</v>
      </c>
      <c r="L319" s="536">
        <v>3</v>
      </c>
      <c r="M319" s="32">
        <f t="shared" si="2"/>
        <v>923.58100000000002</v>
      </c>
      <c r="N319" s="32">
        <f t="shared" si="3"/>
        <v>990.5</v>
      </c>
      <c r="O319" s="836" t="s">
        <v>405</v>
      </c>
      <c r="P319" s="119" t="s">
        <v>509</v>
      </c>
      <c r="Q319" s="160" t="s">
        <v>52</v>
      </c>
      <c r="R319" s="161" t="s">
        <v>510</v>
      </c>
      <c r="S319" s="162" t="s">
        <v>33</v>
      </c>
      <c r="T319" s="163" t="s">
        <v>33</v>
      </c>
      <c r="U319" s="164" t="s">
        <v>511</v>
      </c>
      <c r="V319" s="165"/>
      <c r="W319" s="239" t="s">
        <v>512</v>
      </c>
      <c r="X319" s="174">
        <v>52</v>
      </c>
      <c r="Y319" s="470">
        <v>46</v>
      </c>
      <c r="Z319" s="151" t="s">
        <v>571</v>
      </c>
    </row>
    <row r="320" spans="1:26" ht="12.75">
      <c r="A320" s="46" t="s">
        <v>650</v>
      </c>
      <c r="B320" s="480">
        <v>73600</v>
      </c>
      <c r="C320" s="129">
        <v>0.85</v>
      </c>
      <c r="D320" s="105">
        <v>0.88</v>
      </c>
      <c r="E320" s="113">
        <v>35</v>
      </c>
      <c r="F320" s="481">
        <v>780</v>
      </c>
      <c r="G320" s="76">
        <v>30</v>
      </c>
      <c r="H320" s="68">
        <v>1000</v>
      </c>
      <c r="I320" s="482">
        <v>1008</v>
      </c>
      <c r="J320" s="395">
        <v>0.91</v>
      </c>
      <c r="K320" s="483">
        <v>56</v>
      </c>
      <c r="L320" s="484">
        <v>4.5</v>
      </c>
      <c r="M320" s="32">
        <f t="shared" si="2"/>
        <v>917.2</v>
      </c>
      <c r="N320" s="32">
        <f t="shared" si="3"/>
        <v>990.8</v>
      </c>
      <c r="O320" s="836" t="s">
        <v>405</v>
      </c>
      <c r="P320" s="119" t="s">
        <v>509</v>
      </c>
      <c r="Q320" s="160" t="s">
        <v>52</v>
      </c>
      <c r="R320" s="161" t="s">
        <v>510</v>
      </c>
      <c r="S320" s="162" t="s">
        <v>33</v>
      </c>
      <c r="T320" s="163" t="s">
        <v>33</v>
      </c>
      <c r="U320" s="164" t="s">
        <v>511</v>
      </c>
      <c r="V320" s="165"/>
      <c r="W320" s="239" t="s">
        <v>512</v>
      </c>
      <c r="X320" s="174">
        <v>52</v>
      </c>
      <c r="Y320" s="470">
        <v>46</v>
      </c>
      <c r="Z320" s="151" t="s">
        <v>651</v>
      </c>
    </row>
    <row r="321" spans="1:26" ht="12.75">
      <c r="A321" s="46" t="s">
        <v>531</v>
      </c>
      <c r="B321" s="560">
        <v>38380</v>
      </c>
      <c r="C321" s="320">
        <v>0.81</v>
      </c>
      <c r="D321" s="64">
        <v>0.76</v>
      </c>
      <c r="E321" s="113">
        <v>35</v>
      </c>
      <c r="F321" s="428">
        <v>645</v>
      </c>
      <c r="G321" s="76">
        <v>30</v>
      </c>
      <c r="H321" s="68">
        <v>1000</v>
      </c>
      <c r="I321" s="490">
        <v>1031</v>
      </c>
      <c r="J321" s="579">
        <v>0.95</v>
      </c>
      <c r="K321" s="580">
        <v>64</v>
      </c>
      <c r="L321" s="581">
        <v>3.75</v>
      </c>
      <c r="M321" s="32">
        <f t="shared" si="2"/>
        <v>952.72</v>
      </c>
      <c r="N321" s="32">
        <f t="shared" si="3"/>
        <v>991.1</v>
      </c>
      <c r="O321" s="836" t="s">
        <v>405</v>
      </c>
      <c r="P321" s="119" t="s">
        <v>509</v>
      </c>
      <c r="Q321" s="160" t="s">
        <v>52</v>
      </c>
      <c r="R321" s="161" t="s">
        <v>510</v>
      </c>
      <c r="S321" s="162" t="s">
        <v>33</v>
      </c>
      <c r="T321" s="163" t="s">
        <v>33</v>
      </c>
      <c r="U321" s="164" t="s">
        <v>511</v>
      </c>
      <c r="V321" s="165"/>
      <c r="W321" s="239" t="s">
        <v>512</v>
      </c>
      <c r="X321" s="174">
        <v>52</v>
      </c>
      <c r="Y321" s="470">
        <v>46</v>
      </c>
      <c r="Z321" s="151" t="s">
        <v>532</v>
      </c>
    </row>
    <row r="322" spans="1:26" ht="12.75">
      <c r="A322" s="46" t="s">
        <v>590</v>
      </c>
      <c r="B322" s="435">
        <v>35860</v>
      </c>
      <c r="C322" s="139">
        <v>0.87</v>
      </c>
      <c r="D322" s="397">
        <v>0.79</v>
      </c>
      <c r="E322" s="113">
        <v>35</v>
      </c>
      <c r="F322" s="75">
        <v>635</v>
      </c>
      <c r="G322" s="76">
        <v>30</v>
      </c>
      <c r="H322" s="68">
        <v>1000</v>
      </c>
      <c r="I322" s="378">
        <v>1042</v>
      </c>
      <c r="J322" s="70">
        <v>0.92</v>
      </c>
      <c r="K322" s="379">
        <v>61</v>
      </c>
      <c r="L322" s="436">
        <v>4.13</v>
      </c>
      <c r="M322" s="32">
        <f t="shared" si="2"/>
        <v>955.54000000000008</v>
      </c>
      <c r="N322" s="32">
        <f t="shared" si="3"/>
        <v>991.40000000000009</v>
      </c>
      <c r="O322" s="836" t="s">
        <v>405</v>
      </c>
      <c r="P322" s="380" t="s">
        <v>1069</v>
      </c>
      <c r="Q322" s="160" t="s">
        <v>52</v>
      </c>
      <c r="R322" s="161" t="s">
        <v>657</v>
      </c>
      <c r="S322" s="162" t="s">
        <v>33</v>
      </c>
      <c r="T322" s="163" t="s">
        <v>33</v>
      </c>
      <c r="U322" s="164" t="s">
        <v>658</v>
      </c>
      <c r="V322" s="165"/>
      <c r="W322" s="303" t="s">
        <v>537</v>
      </c>
      <c r="X322" s="174">
        <v>47</v>
      </c>
      <c r="Y322" s="174">
        <v>53</v>
      </c>
      <c r="Z322" s="151" t="s">
        <v>591</v>
      </c>
    </row>
    <row r="323" spans="1:26" ht="12.75">
      <c r="A323" s="27" t="s">
        <v>375</v>
      </c>
      <c r="B323" s="28">
        <v>18560</v>
      </c>
      <c r="C323" s="29">
        <v>0.83</v>
      </c>
      <c r="D323" s="29">
        <v>0.86</v>
      </c>
      <c r="E323" s="30">
        <v>18</v>
      </c>
      <c r="F323" s="30">
        <v>650</v>
      </c>
      <c r="G323" s="30">
        <v>64</v>
      </c>
      <c r="H323" s="30">
        <v>300</v>
      </c>
      <c r="I323" s="30">
        <v>420</v>
      </c>
      <c r="J323" s="29">
        <v>0.93</v>
      </c>
      <c r="K323" s="30">
        <v>85</v>
      </c>
      <c r="L323" s="31">
        <v>2.2999999999999998</v>
      </c>
      <c r="M323" s="32">
        <f t="shared" si="2"/>
        <v>973.44</v>
      </c>
      <c r="N323" s="32">
        <f t="shared" si="3"/>
        <v>992</v>
      </c>
      <c r="O323" s="838" t="s">
        <v>340</v>
      </c>
      <c r="P323" s="380" t="s">
        <v>1052</v>
      </c>
      <c r="Q323" s="36" t="s">
        <v>33</v>
      </c>
      <c r="R323" s="36" t="s">
        <v>35</v>
      </c>
      <c r="S323" s="36"/>
      <c r="T323" s="41"/>
      <c r="U323" s="42"/>
      <c r="V323" s="42"/>
      <c r="W323" s="37" t="s">
        <v>93</v>
      </c>
      <c r="X323" s="38">
        <v>24</v>
      </c>
      <c r="Y323" s="38">
        <v>30</v>
      </c>
      <c r="Z323" s="39" t="s">
        <v>376</v>
      </c>
    </row>
    <row r="324" spans="1:26" ht="12.75">
      <c r="A324" s="46" t="s">
        <v>608</v>
      </c>
      <c r="B324" s="435">
        <v>35690</v>
      </c>
      <c r="C324" s="284">
        <v>0.86</v>
      </c>
      <c r="D324" s="466">
        <v>0.71</v>
      </c>
      <c r="E324" s="113">
        <v>35</v>
      </c>
      <c r="F324" s="467">
        <v>670</v>
      </c>
      <c r="G324" s="76">
        <v>30</v>
      </c>
      <c r="H324" s="68">
        <v>1000</v>
      </c>
      <c r="I324" s="468">
        <v>1020</v>
      </c>
      <c r="J324" s="70">
        <v>0.92</v>
      </c>
      <c r="K324" s="469">
        <v>62</v>
      </c>
      <c r="L324" s="118">
        <v>3.09</v>
      </c>
      <c r="M324" s="32">
        <f t="shared" si="2"/>
        <v>956.41</v>
      </c>
      <c r="N324" s="32">
        <f t="shared" si="3"/>
        <v>992.1</v>
      </c>
      <c r="O324" s="836" t="s">
        <v>405</v>
      </c>
      <c r="P324" s="119" t="s">
        <v>509</v>
      </c>
      <c r="Q324" s="160" t="s">
        <v>52</v>
      </c>
      <c r="R324" s="161" t="s">
        <v>510</v>
      </c>
      <c r="S324" s="162" t="s">
        <v>33</v>
      </c>
      <c r="T324" s="163" t="s">
        <v>33</v>
      </c>
      <c r="U324" s="164" t="s">
        <v>511</v>
      </c>
      <c r="V324" s="165"/>
      <c r="W324" s="239" t="s">
        <v>512</v>
      </c>
      <c r="X324" s="174">
        <v>52</v>
      </c>
      <c r="Y324" s="470">
        <v>46</v>
      </c>
      <c r="Z324" s="151" t="s">
        <v>609</v>
      </c>
    </row>
    <row r="325" spans="1:26" ht="12.75">
      <c r="A325" s="46" t="s">
        <v>578</v>
      </c>
      <c r="B325" s="494">
        <v>33860</v>
      </c>
      <c r="C325" s="129">
        <v>0.85</v>
      </c>
      <c r="D325" s="397">
        <v>0.79</v>
      </c>
      <c r="E325" s="113">
        <v>35</v>
      </c>
      <c r="F325" s="245">
        <v>680</v>
      </c>
      <c r="G325" s="76">
        <v>30</v>
      </c>
      <c r="H325" s="68">
        <v>1000</v>
      </c>
      <c r="I325" s="378">
        <v>1042</v>
      </c>
      <c r="J325" s="70">
        <v>0.92</v>
      </c>
      <c r="K325" s="379">
        <v>61</v>
      </c>
      <c r="L325" s="80">
        <v>3.88</v>
      </c>
      <c r="M325" s="32">
        <f t="shared" si="2"/>
        <v>958.54000000000008</v>
      </c>
      <c r="N325" s="32">
        <f t="shared" si="3"/>
        <v>992.40000000000009</v>
      </c>
      <c r="O325" s="836" t="s">
        <v>405</v>
      </c>
      <c r="P325" s="119" t="s">
        <v>509</v>
      </c>
      <c r="Q325" s="160" t="s">
        <v>52</v>
      </c>
      <c r="R325" s="161" t="s">
        <v>510</v>
      </c>
      <c r="S325" s="162" t="s">
        <v>33</v>
      </c>
      <c r="T325" s="163" t="s">
        <v>33</v>
      </c>
      <c r="U325" s="164" t="s">
        <v>511</v>
      </c>
      <c r="V325" s="165"/>
      <c r="W325" s="239" t="s">
        <v>512</v>
      </c>
      <c r="X325" s="174">
        <v>52</v>
      </c>
      <c r="Y325" s="470">
        <v>46</v>
      </c>
      <c r="Z325" s="151" t="s">
        <v>579</v>
      </c>
    </row>
    <row r="326" spans="1:26" ht="12.75">
      <c r="A326" s="46" t="s">
        <v>594</v>
      </c>
      <c r="B326" s="396">
        <v>38580</v>
      </c>
      <c r="C326" s="393">
        <v>0.89</v>
      </c>
      <c r="D326" s="397">
        <v>0.79</v>
      </c>
      <c r="E326" s="113">
        <v>35</v>
      </c>
      <c r="F326" s="81">
        <v>650</v>
      </c>
      <c r="G326" s="76">
        <v>30</v>
      </c>
      <c r="H326" s="68">
        <v>1000</v>
      </c>
      <c r="I326" s="378">
        <v>1042</v>
      </c>
      <c r="J326" s="395">
        <v>0.91</v>
      </c>
      <c r="K326" s="379">
        <v>61</v>
      </c>
      <c r="L326" s="276">
        <v>4.1500000000000004</v>
      </c>
      <c r="M326" s="32">
        <f t="shared" si="2"/>
        <v>955.12000000000012</v>
      </c>
      <c r="N326" s="32">
        <f t="shared" si="3"/>
        <v>993.7</v>
      </c>
      <c r="O326" s="836" t="s">
        <v>405</v>
      </c>
      <c r="P326" s="380" t="s">
        <v>1069</v>
      </c>
      <c r="Q326" s="160" t="s">
        <v>52</v>
      </c>
      <c r="R326" s="161" t="s">
        <v>657</v>
      </c>
      <c r="S326" s="162" t="s">
        <v>33</v>
      </c>
      <c r="T326" s="163" t="s">
        <v>33</v>
      </c>
      <c r="U326" s="164" t="s">
        <v>658</v>
      </c>
      <c r="V326" s="165"/>
      <c r="W326" s="303" t="s">
        <v>537</v>
      </c>
      <c r="X326" s="174">
        <v>47</v>
      </c>
      <c r="Y326" s="174">
        <v>53</v>
      </c>
      <c r="Z326" s="151" t="s">
        <v>595</v>
      </c>
    </row>
    <row r="327" spans="1:26" ht="12.75">
      <c r="A327" s="46" t="s">
        <v>1070</v>
      </c>
      <c r="B327" s="585">
        <v>51980</v>
      </c>
      <c r="C327" s="129">
        <v>0.85</v>
      </c>
      <c r="D327" s="506">
        <v>0.77</v>
      </c>
      <c r="E327" s="113">
        <v>35</v>
      </c>
      <c r="F327" s="576">
        <v>800</v>
      </c>
      <c r="G327" s="76">
        <v>30</v>
      </c>
      <c r="H327" s="68">
        <v>1000</v>
      </c>
      <c r="I327" s="468">
        <v>1020</v>
      </c>
      <c r="J327" s="431">
        <v>0.93</v>
      </c>
      <c r="K327" s="569">
        <v>55</v>
      </c>
      <c r="L327" s="102">
        <v>3.38</v>
      </c>
      <c r="M327" s="32">
        <f t="shared" si="2"/>
        <v>942.22</v>
      </c>
      <c r="N327" s="32">
        <f t="shared" si="3"/>
        <v>994.2</v>
      </c>
      <c r="O327" s="836" t="s">
        <v>405</v>
      </c>
      <c r="P327" s="119" t="s">
        <v>509</v>
      </c>
      <c r="Q327" s="160" t="s">
        <v>52</v>
      </c>
      <c r="R327" s="161" t="s">
        <v>510</v>
      </c>
      <c r="S327" s="162" t="s">
        <v>33</v>
      </c>
      <c r="T327" s="163" t="s">
        <v>33</v>
      </c>
      <c r="U327" s="164" t="s">
        <v>511</v>
      </c>
      <c r="V327" s="165"/>
      <c r="W327" s="239" t="s">
        <v>512</v>
      </c>
      <c r="X327" s="174">
        <v>52</v>
      </c>
      <c r="Y327" s="470">
        <v>46</v>
      </c>
      <c r="Z327" s="151" t="s">
        <v>635</v>
      </c>
    </row>
    <row r="328" spans="1:26" ht="12.75">
      <c r="A328" s="46" t="s">
        <v>588</v>
      </c>
      <c r="B328" s="415">
        <v>36980</v>
      </c>
      <c r="C328" s="416">
        <v>0.88</v>
      </c>
      <c r="D328" s="397">
        <v>0.79</v>
      </c>
      <c r="E328" s="113">
        <v>35</v>
      </c>
      <c r="F328" s="417">
        <v>665</v>
      </c>
      <c r="G328" s="76">
        <v>30</v>
      </c>
      <c r="H328" s="68">
        <v>1000</v>
      </c>
      <c r="I328" s="378">
        <v>1042</v>
      </c>
      <c r="J328" s="395">
        <v>0.91</v>
      </c>
      <c r="K328" s="379">
        <v>61</v>
      </c>
      <c r="L328" s="276">
        <v>4.1500000000000004</v>
      </c>
      <c r="M328" s="32">
        <f t="shared" si="2"/>
        <v>957.22</v>
      </c>
      <c r="N328" s="32">
        <f t="shared" si="3"/>
        <v>994.2</v>
      </c>
      <c r="O328" s="836" t="s">
        <v>405</v>
      </c>
      <c r="P328" s="380" t="s">
        <v>1069</v>
      </c>
      <c r="Q328" s="160" t="s">
        <v>52</v>
      </c>
      <c r="R328" s="161" t="s">
        <v>657</v>
      </c>
      <c r="S328" s="162" t="s">
        <v>33</v>
      </c>
      <c r="T328" s="163" t="s">
        <v>33</v>
      </c>
      <c r="U328" s="164" t="s">
        <v>658</v>
      </c>
      <c r="V328" s="165"/>
      <c r="W328" s="303" t="s">
        <v>537</v>
      </c>
      <c r="X328" s="174">
        <v>47</v>
      </c>
      <c r="Y328" s="174">
        <v>53</v>
      </c>
      <c r="Z328" s="151" t="s">
        <v>589</v>
      </c>
    </row>
    <row r="329" spans="1:26" ht="12.75">
      <c r="A329" s="46" t="s">
        <v>734</v>
      </c>
      <c r="B329" s="272">
        <v>76880</v>
      </c>
      <c r="C329" s="344">
        <v>0.79</v>
      </c>
      <c r="D329" s="64">
        <v>0.76</v>
      </c>
      <c r="E329" s="65">
        <v>36</v>
      </c>
      <c r="F329" s="81">
        <v>650</v>
      </c>
      <c r="G329" s="76">
        <v>30</v>
      </c>
      <c r="H329" s="68">
        <v>1000</v>
      </c>
      <c r="I329" s="265">
        <v>940</v>
      </c>
      <c r="J329" s="70">
        <v>0.92</v>
      </c>
      <c r="K329" s="619">
        <v>66</v>
      </c>
      <c r="L329" s="620">
        <v>2.5</v>
      </c>
      <c r="M329" s="32">
        <f t="shared" si="2"/>
        <v>918.12</v>
      </c>
      <c r="N329" s="32">
        <f t="shared" si="3"/>
        <v>995</v>
      </c>
      <c r="O329" s="836" t="s">
        <v>405</v>
      </c>
      <c r="P329" s="380" t="s">
        <v>1059</v>
      </c>
      <c r="Q329" s="160" t="s">
        <v>52</v>
      </c>
      <c r="R329" s="161" t="s">
        <v>510</v>
      </c>
      <c r="S329" s="162" t="s">
        <v>33</v>
      </c>
      <c r="T329" s="163" t="s">
        <v>33</v>
      </c>
      <c r="U329" s="164" t="s">
        <v>511</v>
      </c>
      <c r="V329" s="165"/>
      <c r="W329" s="303" t="s">
        <v>512</v>
      </c>
      <c r="X329" s="174">
        <v>52</v>
      </c>
      <c r="Y329" s="470">
        <v>46</v>
      </c>
      <c r="Z329" s="151" t="s">
        <v>735</v>
      </c>
    </row>
    <row r="330" spans="1:26" ht="12.75">
      <c r="A330" s="46" t="s">
        <v>580</v>
      </c>
      <c r="B330" s="435">
        <v>35680</v>
      </c>
      <c r="C330" s="284">
        <v>0.86</v>
      </c>
      <c r="D330" s="397">
        <v>0.79</v>
      </c>
      <c r="E330" s="113">
        <v>35</v>
      </c>
      <c r="F330" s="474">
        <v>700</v>
      </c>
      <c r="G330" s="76">
        <v>30</v>
      </c>
      <c r="H330" s="68">
        <v>1000</v>
      </c>
      <c r="I330" s="378">
        <v>1042</v>
      </c>
      <c r="J330" s="70">
        <v>0.92</v>
      </c>
      <c r="K330" s="379">
        <v>61</v>
      </c>
      <c r="L330" s="475">
        <v>3.9</v>
      </c>
      <c r="M330" s="32">
        <f t="shared" si="2"/>
        <v>959.52</v>
      </c>
      <c r="N330" s="32">
        <f t="shared" si="3"/>
        <v>995.2</v>
      </c>
      <c r="O330" s="836" t="s">
        <v>405</v>
      </c>
      <c r="P330" s="119" t="s">
        <v>509</v>
      </c>
      <c r="Q330" s="160" t="s">
        <v>52</v>
      </c>
      <c r="R330" s="161" t="s">
        <v>510</v>
      </c>
      <c r="S330" s="162" t="s">
        <v>33</v>
      </c>
      <c r="T330" s="163" t="s">
        <v>33</v>
      </c>
      <c r="U330" s="164" t="s">
        <v>511</v>
      </c>
      <c r="V330" s="165"/>
      <c r="W330" s="239" t="s">
        <v>512</v>
      </c>
      <c r="X330" s="174">
        <v>52</v>
      </c>
      <c r="Y330" s="470">
        <v>46</v>
      </c>
      <c r="Z330" s="151" t="s">
        <v>581</v>
      </c>
    </row>
    <row r="331" spans="1:26" ht="12.75">
      <c r="A331" s="46" t="s">
        <v>578</v>
      </c>
      <c r="B331" s="494">
        <v>33860</v>
      </c>
      <c r="C331" s="129">
        <v>0.85</v>
      </c>
      <c r="D331" s="397">
        <v>0.79</v>
      </c>
      <c r="E331" s="113">
        <v>35</v>
      </c>
      <c r="F331" s="245">
        <v>680</v>
      </c>
      <c r="G331" s="76">
        <v>30</v>
      </c>
      <c r="H331" s="68">
        <v>1000</v>
      </c>
      <c r="I331" s="378">
        <v>1042</v>
      </c>
      <c r="J331" s="70">
        <v>0.92</v>
      </c>
      <c r="K331" s="379">
        <v>61</v>
      </c>
      <c r="L331" s="80">
        <v>3.88</v>
      </c>
      <c r="M331" s="32">
        <f t="shared" si="2"/>
        <v>962.54000000000008</v>
      </c>
      <c r="N331" s="32">
        <f t="shared" si="3"/>
        <v>996.40000000000009</v>
      </c>
      <c r="O331" s="836" t="s">
        <v>405</v>
      </c>
      <c r="P331" s="380" t="s">
        <v>1069</v>
      </c>
      <c r="Q331" s="160" t="s">
        <v>52</v>
      </c>
      <c r="R331" s="161" t="s">
        <v>657</v>
      </c>
      <c r="S331" s="162" t="s">
        <v>33</v>
      </c>
      <c r="T331" s="163" t="s">
        <v>33</v>
      </c>
      <c r="U331" s="164" t="s">
        <v>658</v>
      </c>
      <c r="V331" s="165"/>
      <c r="W331" s="303" t="s">
        <v>537</v>
      </c>
      <c r="X331" s="174">
        <v>47</v>
      </c>
      <c r="Y331" s="174">
        <v>53</v>
      </c>
      <c r="Z331" s="151" t="s">
        <v>579</v>
      </c>
    </row>
    <row r="332" spans="1:26" ht="12.75">
      <c r="A332" s="46" t="s">
        <v>652</v>
      </c>
      <c r="B332" s="47">
        <v>54180</v>
      </c>
      <c r="C332" s="543">
        <v>0.82</v>
      </c>
      <c r="D332" s="550">
        <v>0.84</v>
      </c>
      <c r="E332" s="113">
        <v>35</v>
      </c>
      <c r="F332" s="551">
        <v>720</v>
      </c>
      <c r="G332" s="76">
        <v>30</v>
      </c>
      <c r="H332" s="68">
        <v>1000</v>
      </c>
      <c r="I332" s="378">
        <v>1042</v>
      </c>
      <c r="J332" s="431">
        <v>0.93</v>
      </c>
      <c r="K332" s="552">
        <v>58</v>
      </c>
      <c r="L332" s="138">
        <v>3.5</v>
      </c>
      <c r="M332" s="32">
        <f t="shared" si="2"/>
        <v>943.02</v>
      </c>
      <c r="N332" s="32">
        <f t="shared" si="3"/>
        <v>997.2</v>
      </c>
      <c r="O332" s="836" t="s">
        <v>405</v>
      </c>
      <c r="P332" s="119" t="s">
        <v>509</v>
      </c>
      <c r="Q332" s="160" t="s">
        <v>52</v>
      </c>
      <c r="R332" s="161" t="s">
        <v>510</v>
      </c>
      <c r="S332" s="162" t="s">
        <v>33</v>
      </c>
      <c r="T332" s="163" t="s">
        <v>33</v>
      </c>
      <c r="U332" s="164" t="s">
        <v>511</v>
      </c>
      <c r="V332" s="165"/>
      <c r="W332" s="239" t="s">
        <v>512</v>
      </c>
      <c r="X332" s="174">
        <v>52</v>
      </c>
      <c r="Y332" s="470">
        <v>46</v>
      </c>
      <c r="Z332" s="151" t="s">
        <v>653</v>
      </c>
    </row>
    <row r="333" spans="1:26" ht="12.75">
      <c r="A333" s="46" t="s">
        <v>598</v>
      </c>
      <c r="B333" s="496">
        <v>78330</v>
      </c>
      <c r="C333" s="129">
        <v>0.85</v>
      </c>
      <c r="D333" s="397">
        <v>0.79</v>
      </c>
      <c r="E333" s="113">
        <v>35</v>
      </c>
      <c r="F333" s="245">
        <v>680</v>
      </c>
      <c r="G333" s="76">
        <v>30</v>
      </c>
      <c r="H333" s="68">
        <v>1000</v>
      </c>
      <c r="I333" s="497">
        <v>1087</v>
      </c>
      <c r="J333" s="70">
        <v>0.92</v>
      </c>
      <c r="K333" s="379">
        <v>61</v>
      </c>
      <c r="L333" s="459">
        <v>3.8</v>
      </c>
      <c r="M333" s="32">
        <f t="shared" si="2"/>
        <v>919.37000000000012</v>
      </c>
      <c r="N333" s="32">
        <f t="shared" si="3"/>
        <v>997.7</v>
      </c>
      <c r="O333" s="836" t="s">
        <v>405</v>
      </c>
      <c r="P333" s="119" t="s">
        <v>509</v>
      </c>
      <c r="Q333" s="160" t="s">
        <v>52</v>
      </c>
      <c r="R333" s="161" t="s">
        <v>510</v>
      </c>
      <c r="S333" s="162" t="s">
        <v>33</v>
      </c>
      <c r="T333" s="163" t="s">
        <v>33</v>
      </c>
      <c r="U333" s="164" t="s">
        <v>511</v>
      </c>
      <c r="V333" s="165"/>
      <c r="W333" s="239" t="s">
        <v>512</v>
      </c>
      <c r="X333" s="174">
        <v>52</v>
      </c>
      <c r="Y333" s="470">
        <v>46</v>
      </c>
      <c r="Z333" s="151" t="s">
        <v>599</v>
      </c>
    </row>
    <row r="334" spans="1:26" ht="12.75">
      <c r="A334" s="46" t="s">
        <v>592</v>
      </c>
      <c r="B334" s="374">
        <v>41560</v>
      </c>
      <c r="C334" s="375">
        <v>0.9</v>
      </c>
      <c r="D334" s="376">
        <v>0.82</v>
      </c>
      <c r="E334" s="113">
        <v>35</v>
      </c>
      <c r="F334" s="377">
        <v>620</v>
      </c>
      <c r="G334" s="76">
        <v>30</v>
      </c>
      <c r="H334" s="68">
        <v>1000</v>
      </c>
      <c r="I334" s="378">
        <v>1042</v>
      </c>
      <c r="J334" s="70">
        <v>0.92</v>
      </c>
      <c r="K334" s="379">
        <v>61</v>
      </c>
      <c r="L334" s="282">
        <v>3.48</v>
      </c>
      <c r="M334" s="32">
        <f t="shared" si="2"/>
        <v>956.84</v>
      </c>
      <c r="N334" s="32">
        <f t="shared" si="3"/>
        <v>998.40000000000009</v>
      </c>
      <c r="O334" s="836" t="s">
        <v>405</v>
      </c>
      <c r="P334" s="119" t="s">
        <v>509</v>
      </c>
      <c r="Q334" s="160" t="s">
        <v>52</v>
      </c>
      <c r="R334" s="161" t="s">
        <v>510</v>
      </c>
      <c r="S334" s="162" t="s">
        <v>33</v>
      </c>
      <c r="T334" s="163" t="s">
        <v>33</v>
      </c>
      <c r="U334" s="164" t="s">
        <v>511</v>
      </c>
      <c r="V334" s="165"/>
      <c r="W334" s="381" t="s">
        <v>512</v>
      </c>
      <c r="X334" s="174">
        <v>52</v>
      </c>
      <c r="Y334" s="470">
        <v>46</v>
      </c>
      <c r="Z334" s="151" t="s">
        <v>593</v>
      </c>
    </row>
    <row r="335" spans="1:26" ht="12.75">
      <c r="A335" s="46" t="s">
        <v>734</v>
      </c>
      <c r="B335" s="272">
        <v>76880</v>
      </c>
      <c r="C335" s="344">
        <v>0.79</v>
      </c>
      <c r="D335" s="64">
        <v>0.76</v>
      </c>
      <c r="E335" s="65">
        <v>36</v>
      </c>
      <c r="F335" s="81">
        <v>650</v>
      </c>
      <c r="G335" s="76">
        <v>30</v>
      </c>
      <c r="H335" s="68">
        <v>1000</v>
      </c>
      <c r="I335" s="265">
        <v>940</v>
      </c>
      <c r="J335" s="70">
        <v>0.92</v>
      </c>
      <c r="K335" s="619">
        <v>66</v>
      </c>
      <c r="L335" s="620">
        <v>2.5</v>
      </c>
      <c r="M335" s="32">
        <f t="shared" si="2"/>
        <v>922.12</v>
      </c>
      <c r="N335" s="32">
        <f t="shared" si="3"/>
        <v>999</v>
      </c>
      <c r="O335" s="836" t="s">
        <v>405</v>
      </c>
      <c r="P335" s="119" t="s">
        <v>534</v>
      </c>
      <c r="Q335" s="160" t="s">
        <v>52</v>
      </c>
      <c r="R335" s="161" t="s">
        <v>657</v>
      </c>
      <c r="S335" s="162" t="s">
        <v>33</v>
      </c>
      <c r="T335" s="163" t="s">
        <v>33</v>
      </c>
      <c r="U335" s="164" t="s">
        <v>658</v>
      </c>
      <c r="V335" s="165"/>
      <c r="W335" s="239" t="s">
        <v>537</v>
      </c>
      <c r="X335" s="50">
        <v>47</v>
      </c>
      <c r="Y335" s="174">
        <v>53</v>
      </c>
      <c r="Z335" s="151" t="s">
        <v>735</v>
      </c>
    </row>
    <row r="336" spans="1:26" ht="12.75">
      <c r="A336" s="46" t="s">
        <v>584</v>
      </c>
      <c r="B336" s="294">
        <v>38980</v>
      </c>
      <c r="C336" s="139">
        <v>0.87</v>
      </c>
      <c r="D336" s="397">
        <v>0.79</v>
      </c>
      <c r="E336" s="113">
        <v>35</v>
      </c>
      <c r="F336" s="434">
        <v>730</v>
      </c>
      <c r="G336" s="76">
        <v>30</v>
      </c>
      <c r="H336" s="68">
        <v>1000</v>
      </c>
      <c r="I336" s="378">
        <v>1042</v>
      </c>
      <c r="J336" s="431">
        <v>0.93</v>
      </c>
      <c r="K336" s="379">
        <v>61</v>
      </c>
      <c r="L336" s="84">
        <v>4</v>
      </c>
      <c r="M336" s="32">
        <f t="shared" si="2"/>
        <v>960.22</v>
      </c>
      <c r="N336" s="32">
        <f t="shared" si="3"/>
        <v>999.2</v>
      </c>
      <c r="O336" s="836" t="s">
        <v>405</v>
      </c>
      <c r="P336" s="119" t="s">
        <v>509</v>
      </c>
      <c r="Q336" s="160" t="s">
        <v>52</v>
      </c>
      <c r="R336" s="161" t="s">
        <v>510</v>
      </c>
      <c r="S336" s="162" t="s">
        <v>33</v>
      </c>
      <c r="T336" s="163" t="s">
        <v>33</v>
      </c>
      <c r="U336" s="164" t="s">
        <v>511</v>
      </c>
      <c r="V336" s="165"/>
      <c r="W336" s="381" t="s">
        <v>512</v>
      </c>
      <c r="X336" s="174">
        <v>52</v>
      </c>
      <c r="Y336" s="470">
        <v>46</v>
      </c>
      <c r="Z336" s="151" t="s">
        <v>585</v>
      </c>
    </row>
    <row r="337" spans="1:26" ht="12.75">
      <c r="A337" s="46" t="s">
        <v>580</v>
      </c>
      <c r="B337" s="435">
        <v>35680</v>
      </c>
      <c r="C337" s="284">
        <v>0.86</v>
      </c>
      <c r="D337" s="397">
        <v>0.79</v>
      </c>
      <c r="E337" s="113">
        <v>35</v>
      </c>
      <c r="F337" s="474">
        <v>700</v>
      </c>
      <c r="G337" s="76">
        <v>30</v>
      </c>
      <c r="H337" s="68">
        <v>1000</v>
      </c>
      <c r="I337" s="378">
        <v>1042</v>
      </c>
      <c r="J337" s="70">
        <v>0.92</v>
      </c>
      <c r="K337" s="379">
        <v>61</v>
      </c>
      <c r="L337" s="475">
        <v>3.9</v>
      </c>
      <c r="M337" s="32">
        <f t="shared" si="2"/>
        <v>963.52</v>
      </c>
      <c r="N337" s="32">
        <f t="shared" si="3"/>
        <v>999.2</v>
      </c>
      <c r="O337" s="836" t="s">
        <v>405</v>
      </c>
      <c r="P337" s="380" t="s">
        <v>1069</v>
      </c>
      <c r="Q337" s="160" t="s">
        <v>52</v>
      </c>
      <c r="R337" s="161" t="s">
        <v>657</v>
      </c>
      <c r="S337" s="162" t="s">
        <v>33</v>
      </c>
      <c r="T337" s="163" t="s">
        <v>33</v>
      </c>
      <c r="U337" s="164" t="s">
        <v>658</v>
      </c>
      <c r="V337" s="165"/>
      <c r="W337" s="303" t="s">
        <v>537</v>
      </c>
      <c r="X337" s="174">
        <v>47</v>
      </c>
      <c r="Y337" s="174">
        <v>53</v>
      </c>
      <c r="Z337" s="151" t="s">
        <v>581</v>
      </c>
    </row>
    <row r="338" spans="1:26" ht="12.75">
      <c r="A338" s="46" t="s">
        <v>678</v>
      </c>
      <c r="B338" s="638">
        <v>30980</v>
      </c>
      <c r="C338" s="636">
        <v>0.78</v>
      </c>
      <c r="D338" s="64">
        <v>0.76</v>
      </c>
      <c r="E338" s="65">
        <v>36</v>
      </c>
      <c r="F338" s="524">
        <v>600</v>
      </c>
      <c r="G338" s="76">
        <v>30</v>
      </c>
      <c r="H338" s="68">
        <v>1000</v>
      </c>
      <c r="I338" s="318">
        <v>924</v>
      </c>
      <c r="J338" s="70">
        <v>0.92</v>
      </c>
      <c r="K338" s="127">
        <v>78</v>
      </c>
      <c r="L338" s="523">
        <v>3.4</v>
      </c>
      <c r="M338" s="32">
        <f t="shared" si="2"/>
        <v>971.42</v>
      </c>
      <c r="N338" s="32">
        <f t="shared" si="3"/>
        <v>1002.4</v>
      </c>
      <c r="O338" s="836" t="s">
        <v>405</v>
      </c>
      <c r="P338" s="380" t="s">
        <v>1059</v>
      </c>
      <c r="Q338" s="160" t="s">
        <v>52</v>
      </c>
      <c r="R338" s="161" t="s">
        <v>510</v>
      </c>
      <c r="S338" s="162" t="s">
        <v>33</v>
      </c>
      <c r="T338" s="163" t="s">
        <v>33</v>
      </c>
      <c r="U338" s="164" t="s">
        <v>511</v>
      </c>
      <c r="V338" s="165"/>
      <c r="W338" s="303" t="s">
        <v>512</v>
      </c>
      <c r="X338" s="174">
        <v>52</v>
      </c>
      <c r="Y338" s="470">
        <v>46</v>
      </c>
      <c r="Z338" s="151" t="s">
        <v>679</v>
      </c>
    </row>
    <row r="339" spans="1:26" ht="12.75">
      <c r="A339" s="46" t="s">
        <v>592</v>
      </c>
      <c r="B339" s="374">
        <v>41560</v>
      </c>
      <c r="C339" s="375">
        <v>0.9</v>
      </c>
      <c r="D339" s="376">
        <v>0.82</v>
      </c>
      <c r="E339" s="113">
        <v>35</v>
      </c>
      <c r="F339" s="377">
        <v>620</v>
      </c>
      <c r="G339" s="76">
        <v>30</v>
      </c>
      <c r="H339" s="68">
        <v>1000</v>
      </c>
      <c r="I339" s="378">
        <v>1042</v>
      </c>
      <c r="J339" s="70">
        <v>0.92</v>
      </c>
      <c r="K339" s="379">
        <v>61</v>
      </c>
      <c r="L339" s="282">
        <v>3.48</v>
      </c>
      <c r="M339" s="32">
        <f t="shared" si="2"/>
        <v>960.84</v>
      </c>
      <c r="N339" s="32">
        <f t="shared" si="3"/>
        <v>1002.4000000000001</v>
      </c>
      <c r="O339" s="836" t="s">
        <v>405</v>
      </c>
      <c r="P339" s="380" t="s">
        <v>1069</v>
      </c>
      <c r="Q339" s="160" t="s">
        <v>52</v>
      </c>
      <c r="R339" s="161" t="s">
        <v>657</v>
      </c>
      <c r="S339" s="162" t="s">
        <v>33</v>
      </c>
      <c r="T339" s="163" t="s">
        <v>33</v>
      </c>
      <c r="U339" s="164" t="s">
        <v>658</v>
      </c>
      <c r="V339" s="165"/>
      <c r="W339" s="303" t="s">
        <v>537</v>
      </c>
      <c r="X339" s="174">
        <v>47</v>
      </c>
      <c r="Y339" s="174">
        <v>53</v>
      </c>
      <c r="Z339" s="151" t="s">
        <v>593</v>
      </c>
    </row>
    <row r="340" spans="1:26" ht="12.75">
      <c r="A340" s="46" t="s">
        <v>600</v>
      </c>
      <c r="B340" s="639">
        <v>26480</v>
      </c>
      <c r="C340" s="636">
        <v>0.78</v>
      </c>
      <c r="D340" s="558">
        <v>0.78</v>
      </c>
      <c r="E340" s="545">
        <v>33</v>
      </c>
      <c r="F340" s="640">
        <v>930</v>
      </c>
      <c r="G340" s="76">
        <v>30</v>
      </c>
      <c r="H340" s="68">
        <v>1000</v>
      </c>
      <c r="I340" s="336">
        <v>932</v>
      </c>
      <c r="J340" s="395">
        <v>0.91</v>
      </c>
      <c r="K340" s="379">
        <v>61</v>
      </c>
      <c r="L340" s="118">
        <v>3.1</v>
      </c>
      <c r="M340" s="32">
        <f t="shared" si="2"/>
        <v>976.72</v>
      </c>
      <c r="N340" s="32">
        <f t="shared" si="3"/>
        <v>1003.2</v>
      </c>
      <c r="O340" s="836" t="s">
        <v>405</v>
      </c>
      <c r="P340" s="119" t="s">
        <v>509</v>
      </c>
      <c r="Q340" s="160" t="s">
        <v>52</v>
      </c>
      <c r="R340" s="161" t="s">
        <v>510</v>
      </c>
      <c r="S340" s="162" t="s">
        <v>33</v>
      </c>
      <c r="T340" s="163" t="s">
        <v>33</v>
      </c>
      <c r="U340" s="164" t="s">
        <v>511</v>
      </c>
      <c r="V340" s="165"/>
      <c r="W340" s="239" t="s">
        <v>512</v>
      </c>
      <c r="X340" s="174">
        <v>52</v>
      </c>
      <c r="Y340" s="470">
        <v>46</v>
      </c>
      <c r="Z340" s="151" t="s">
        <v>601</v>
      </c>
    </row>
    <row r="341" spans="1:26" ht="12.75">
      <c r="A341" s="46" t="s">
        <v>584</v>
      </c>
      <c r="B341" s="294">
        <v>38980</v>
      </c>
      <c r="C341" s="139">
        <v>0.87</v>
      </c>
      <c r="D341" s="397">
        <v>0.79</v>
      </c>
      <c r="E341" s="113">
        <v>35</v>
      </c>
      <c r="F341" s="434">
        <v>730</v>
      </c>
      <c r="G341" s="76">
        <v>30</v>
      </c>
      <c r="H341" s="68">
        <v>1000</v>
      </c>
      <c r="I341" s="378">
        <v>1042</v>
      </c>
      <c r="J341" s="431">
        <v>0.93</v>
      </c>
      <c r="K341" s="379">
        <v>61</v>
      </c>
      <c r="L341" s="84">
        <v>4</v>
      </c>
      <c r="M341" s="32">
        <f t="shared" si="2"/>
        <v>964.22</v>
      </c>
      <c r="N341" s="32">
        <f t="shared" si="3"/>
        <v>1003.2</v>
      </c>
      <c r="O341" s="836" t="s">
        <v>405</v>
      </c>
      <c r="P341" s="380" t="s">
        <v>1069</v>
      </c>
      <c r="Q341" s="160" t="s">
        <v>52</v>
      </c>
      <c r="R341" s="161" t="s">
        <v>657</v>
      </c>
      <c r="S341" s="162" t="s">
        <v>33</v>
      </c>
      <c r="T341" s="163" t="s">
        <v>33</v>
      </c>
      <c r="U341" s="164" t="s">
        <v>658</v>
      </c>
      <c r="V341" s="165"/>
      <c r="W341" s="303" t="s">
        <v>537</v>
      </c>
      <c r="X341" s="174">
        <v>47</v>
      </c>
      <c r="Y341" s="174">
        <v>53</v>
      </c>
      <c r="Z341" s="151" t="s">
        <v>585</v>
      </c>
    </row>
    <row r="342" spans="1:26" ht="12.75">
      <c r="A342" s="46" t="s">
        <v>674</v>
      </c>
      <c r="B342" s="690">
        <v>23580</v>
      </c>
      <c r="C342" s="691">
        <v>0.75</v>
      </c>
      <c r="D342" s="64">
        <v>0.76</v>
      </c>
      <c r="E342" s="65">
        <v>36</v>
      </c>
      <c r="F342" s="81">
        <v>650</v>
      </c>
      <c r="G342" s="76">
        <v>30</v>
      </c>
      <c r="H342" s="68">
        <v>1000</v>
      </c>
      <c r="I342" s="318">
        <v>919</v>
      </c>
      <c r="J342" s="70">
        <v>0.92</v>
      </c>
      <c r="K342" s="127">
        <v>78</v>
      </c>
      <c r="L342" s="314">
        <v>3.3</v>
      </c>
      <c r="M342" s="32">
        <f t="shared" si="2"/>
        <v>981.31999999999994</v>
      </c>
      <c r="N342" s="32">
        <f t="shared" si="3"/>
        <v>1004.9</v>
      </c>
      <c r="O342" s="836" t="s">
        <v>405</v>
      </c>
      <c r="P342" s="380" t="s">
        <v>1059</v>
      </c>
      <c r="Q342" s="160" t="s">
        <v>52</v>
      </c>
      <c r="R342" s="161" t="s">
        <v>510</v>
      </c>
      <c r="S342" s="162" t="s">
        <v>33</v>
      </c>
      <c r="T342" s="163" t="s">
        <v>33</v>
      </c>
      <c r="U342" s="164" t="s">
        <v>511</v>
      </c>
      <c r="V342" s="165"/>
      <c r="W342" s="303" t="s">
        <v>512</v>
      </c>
      <c r="X342" s="174">
        <v>52</v>
      </c>
      <c r="Y342" s="470">
        <v>46</v>
      </c>
      <c r="Z342" s="151" t="s">
        <v>675</v>
      </c>
    </row>
    <row r="343" spans="1:26" ht="12.75">
      <c r="A343" s="46" t="s">
        <v>582</v>
      </c>
      <c r="B343" s="322">
        <v>40580</v>
      </c>
      <c r="C343" s="393">
        <v>0.89</v>
      </c>
      <c r="D343" s="397">
        <v>0.79</v>
      </c>
      <c r="E343" s="113">
        <v>35</v>
      </c>
      <c r="F343" s="398">
        <v>693</v>
      </c>
      <c r="G343" s="76">
        <v>30</v>
      </c>
      <c r="H343" s="68">
        <v>1000</v>
      </c>
      <c r="I343" s="69">
        <v>1148</v>
      </c>
      <c r="J343" s="395">
        <v>0.91</v>
      </c>
      <c r="K343" s="379">
        <v>61</v>
      </c>
      <c r="L343" s="399">
        <v>4.05</v>
      </c>
      <c r="M343" s="32">
        <f t="shared" si="2"/>
        <v>965.02</v>
      </c>
      <c r="N343" s="32">
        <f t="shared" si="3"/>
        <v>1005.5999999999999</v>
      </c>
      <c r="O343" s="836" t="s">
        <v>405</v>
      </c>
      <c r="P343" s="119" t="s">
        <v>509</v>
      </c>
      <c r="Q343" s="160" t="s">
        <v>52</v>
      </c>
      <c r="R343" s="161" t="s">
        <v>510</v>
      </c>
      <c r="S343" s="162" t="s">
        <v>33</v>
      </c>
      <c r="T343" s="163" t="s">
        <v>33</v>
      </c>
      <c r="U343" s="164" t="s">
        <v>511</v>
      </c>
      <c r="V343" s="165"/>
      <c r="W343" s="381" t="s">
        <v>512</v>
      </c>
      <c r="X343" s="174">
        <v>52</v>
      </c>
      <c r="Y343" s="470">
        <v>46</v>
      </c>
      <c r="Z343" s="151" t="s">
        <v>583</v>
      </c>
    </row>
    <row r="344" spans="1:26" ht="12.75">
      <c r="A344" s="46" t="s">
        <v>680</v>
      </c>
      <c r="B344" s="384">
        <v>31850</v>
      </c>
      <c r="C344" s="636">
        <v>0.78</v>
      </c>
      <c r="D344" s="64">
        <v>0.76</v>
      </c>
      <c r="E344" s="65">
        <v>36</v>
      </c>
      <c r="F344" s="75">
        <v>635</v>
      </c>
      <c r="G344" s="76">
        <v>30</v>
      </c>
      <c r="H344" s="68">
        <v>1000</v>
      </c>
      <c r="I344" s="318">
        <v>924</v>
      </c>
      <c r="J344" s="70">
        <v>0.92</v>
      </c>
      <c r="K344" s="127">
        <v>78</v>
      </c>
      <c r="L344" s="523">
        <v>3.4</v>
      </c>
      <c r="M344" s="32">
        <f t="shared" si="2"/>
        <v>974.05</v>
      </c>
      <c r="N344" s="32">
        <f t="shared" si="3"/>
        <v>1005.9</v>
      </c>
      <c r="O344" s="836" t="s">
        <v>405</v>
      </c>
      <c r="P344" s="380" t="s">
        <v>1059</v>
      </c>
      <c r="Q344" s="160" t="s">
        <v>52</v>
      </c>
      <c r="R344" s="161" t="s">
        <v>510</v>
      </c>
      <c r="S344" s="162" t="s">
        <v>33</v>
      </c>
      <c r="T344" s="163" t="s">
        <v>33</v>
      </c>
      <c r="U344" s="164" t="s">
        <v>511</v>
      </c>
      <c r="V344" s="165"/>
      <c r="W344" s="303" t="s">
        <v>512</v>
      </c>
      <c r="X344" s="174">
        <v>52</v>
      </c>
      <c r="Y344" s="470">
        <v>46</v>
      </c>
      <c r="Z344" s="151" t="s">
        <v>681</v>
      </c>
    </row>
    <row r="345" spans="1:26" ht="12.75">
      <c r="A345" s="46" t="s">
        <v>694</v>
      </c>
      <c r="B345" s="471">
        <v>26950</v>
      </c>
      <c r="C345" s="95">
        <v>0.76</v>
      </c>
      <c r="D345" s="64">
        <v>0.76</v>
      </c>
      <c r="E345" s="65">
        <v>36</v>
      </c>
      <c r="F345" s="81">
        <v>650</v>
      </c>
      <c r="G345" s="76">
        <v>30</v>
      </c>
      <c r="H345" s="68">
        <v>1000</v>
      </c>
      <c r="I345" s="318">
        <v>924</v>
      </c>
      <c r="J345" s="70">
        <v>0.92</v>
      </c>
      <c r="K345" s="127">
        <v>78</v>
      </c>
      <c r="L345" s="314">
        <v>3.3</v>
      </c>
      <c r="M345" s="32">
        <f t="shared" si="2"/>
        <v>979.44999999999993</v>
      </c>
      <c r="N345" s="32">
        <f t="shared" si="3"/>
        <v>1006.4</v>
      </c>
      <c r="O345" s="836" t="s">
        <v>405</v>
      </c>
      <c r="P345" s="380" t="s">
        <v>1059</v>
      </c>
      <c r="Q345" s="160" t="s">
        <v>52</v>
      </c>
      <c r="R345" s="161" t="s">
        <v>510</v>
      </c>
      <c r="S345" s="162" t="s">
        <v>33</v>
      </c>
      <c r="T345" s="163" t="s">
        <v>33</v>
      </c>
      <c r="U345" s="164" t="s">
        <v>511</v>
      </c>
      <c r="V345" s="165"/>
      <c r="W345" s="303" t="s">
        <v>512</v>
      </c>
      <c r="X345" s="174">
        <v>52</v>
      </c>
      <c r="Y345" s="470">
        <v>46</v>
      </c>
      <c r="Z345" s="151" t="s">
        <v>695</v>
      </c>
    </row>
    <row r="346" spans="1:26" ht="12.75">
      <c r="A346" s="46" t="s">
        <v>678</v>
      </c>
      <c r="B346" s="638">
        <v>30980</v>
      </c>
      <c r="C346" s="636">
        <v>0.78</v>
      </c>
      <c r="D346" s="64">
        <v>0.76</v>
      </c>
      <c r="E346" s="65">
        <v>36</v>
      </c>
      <c r="F346" s="524">
        <v>600</v>
      </c>
      <c r="G346" s="76">
        <v>30</v>
      </c>
      <c r="H346" s="68">
        <v>1000</v>
      </c>
      <c r="I346" s="318">
        <v>924</v>
      </c>
      <c r="J346" s="70">
        <v>0.92</v>
      </c>
      <c r="K346" s="127">
        <v>78</v>
      </c>
      <c r="L346" s="523">
        <v>3.4</v>
      </c>
      <c r="M346" s="32">
        <f t="shared" si="2"/>
        <v>975.42</v>
      </c>
      <c r="N346" s="32">
        <f t="shared" si="3"/>
        <v>1006.4</v>
      </c>
      <c r="O346" s="836" t="s">
        <v>405</v>
      </c>
      <c r="P346" s="119" t="s">
        <v>534</v>
      </c>
      <c r="Q346" s="160" t="s">
        <v>52</v>
      </c>
      <c r="R346" s="161" t="s">
        <v>657</v>
      </c>
      <c r="S346" s="162" t="s">
        <v>33</v>
      </c>
      <c r="T346" s="163" t="s">
        <v>33</v>
      </c>
      <c r="U346" s="164" t="s">
        <v>658</v>
      </c>
      <c r="V346" s="165"/>
      <c r="W346" s="239" t="s">
        <v>537</v>
      </c>
      <c r="X346" s="50">
        <v>47</v>
      </c>
      <c r="Y346" s="174">
        <v>53</v>
      </c>
      <c r="Z346" s="151" t="s">
        <v>679</v>
      </c>
    </row>
    <row r="347" spans="1:26" ht="12.75">
      <c r="A347" s="46" t="s">
        <v>624</v>
      </c>
      <c r="B347" s="537">
        <v>29230</v>
      </c>
      <c r="C347" s="514">
        <v>0.83</v>
      </c>
      <c r="D347" s="476">
        <v>0.8</v>
      </c>
      <c r="E347" s="485">
        <v>34</v>
      </c>
      <c r="F347" s="527">
        <v>770</v>
      </c>
      <c r="G347" s="76">
        <v>30</v>
      </c>
      <c r="H347" s="68">
        <v>1000</v>
      </c>
      <c r="I347" s="528">
        <v>986</v>
      </c>
      <c r="J347" s="70">
        <v>0.92</v>
      </c>
      <c r="K347" s="379">
        <v>61</v>
      </c>
      <c r="L347" s="124">
        <v>2.6</v>
      </c>
      <c r="M347" s="32">
        <f t="shared" si="2"/>
        <v>977.37</v>
      </c>
      <c r="N347" s="32">
        <f t="shared" si="3"/>
        <v>1006.6</v>
      </c>
      <c r="O347" s="836" t="s">
        <v>405</v>
      </c>
      <c r="P347" s="119" t="s">
        <v>509</v>
      </c>
      <c r="Q347" s="160" t="s">
        <v>52</v>
      </c>
      <c r="R347" s="161" t="s">
        <v>510</v>
      </c>
      <c r="S347" s="162" t="s">
        <v>33</v>
      </c>
      <c r="T347" s="163" t="s">
        <v>33</v>
      </c>
      <c r="U347" s="164" t="s">
        <v>511</v>
      </c>
      <c r="V347" s="165"/>
      <c r="W347" s="381" t="s">
        <v>512</v>
      </c>
      <c r="X347" s="174">
        <v>52</v>
      </c>
      <c r="Y347" s="470">
        <v>46</v>
      </c>
      <c r="Z347" s="151" t="s">
        <v>625</v>
      </c>
    </row>
    <row r="348" spans="1:26" ht="12.75">
      <c r="A348" s="46" t="s">
        <v>674</v>
      </c>
      <c r="B348" s="690">
        <v>23580</v>
      </c>
      <c r="C348" s="691">
        <v>0.75</v>
      </c>
      <c r="D348" s="64">
        <v>0.76</v>
      </c>
      <c r="E348" s="65">
        <v>36</v>
      </c>
      <c r="F348" s="81">
        <v>650</v>
      </c>
      <c r="G348" s="76">
        <v>30</v>
      </c>
      <c r="H348" s="68">
        <v>1000</v>
      </c>
      <c r="I348" s="318">
        <v>919</v>
      </c>
      <c r="J348" s="70">
        <v>0.92</v>
      </c>
      <c r="K348" s="127">
        <v>78</v>
      </c>
      <c r="L348" s="314">
        <v>3.3</v>
      </c>
      <c r="M348" s="32">
        <f t="shared" si="2"/>
        <v>985.31999999999994</v>
      </c>
      <c r="N348" s="32">
        <f t="shared" si="3"/>
        <v>1008.9</v>
      </c>
      <c r="O348" s="836" t="s">
        <v>405</v>
      </c>
      <c r="P348" s="119" t="s">
        <v>534</v>
      </c>
      <c r="Q348" s="160" t="s">
        <v>52</v>
      </c>
      <c r="R348" s="161" t="s">
        <v>657</v>
      </c>
      <c r="S348" s="162" t="s">
        <v>33</v>
      </c>
      <c r="T348" s="163" t="s">
        <v>33</v>
      </c>
      <c r="U348" s="164" t="s">
        <v>658</v>
      </c>
      <c r="V348" s="165"/>
      <c r="W348" s="239" t="s">
        <v>537</v>
      </c>
      <c r="X348" s="50">
        <v>47</v>
      </c>
      <c r="Y348" s="174">
        <v>53</v>
      </c>
      <c r="Z348" s="151" t="s">
        <v>675</v>
      </c>
    </row>
    <row r="349" spans="1:26" ht="12.75">
      <c r="A349" s="46" t="s">
        <v>582</v>
      </c>
      <c r="B349" s="322">
        <v>40580</v>
      </c>
      <c r="C349" s="393">
        <v>0.89</v>
      </c>
      <c r="D349" s="397">
        <v>0.79</v>
      </c>
      <c r="E349" s="113">
        <v>35</v>
      </c>
      <c r="F349" s="398">
        <v>693</v>
      </c>
      <c r="G349" s="76">
        <v>30</v>
      </c>
      <c r="H349" s="68">
        <v>1000</v>
      </c>
      <c r="I349" s="69">
        <v>1148</v>
      </c>
      <c r="J349" s="395">
        <v>0.91</v>
      </c>
      <c r="K349" s="379">
        <v>61</v>
      </c>
      <c r="L349" s="399">
        <v>4.05</v>
      </c>
      <c r="M349" s="32">
        <f t="shared" si="2"/>
        <v>969.02</v>
      </c>
      <c r="N349" s="32">
        <f t="shared" si="3"/>
        <v>1009.5999999999999</v>
      </c>
      <c r="O349" s="836" t="s">
        <v>405</v>
      </c>
      <c r="P349" s="380" t="s">
        <v>1069</v>
      </c>
      <c r="Q349" s="160" t="s">
        <v>52</v>
      </c>
      <c r="R349" s="161" t="s">
        <v>657</v>
      </c>
      <c r="S349" s="162" t="s">
        <v>33</v>
      </c>
      <c r="T349" s="163" t="s">
        <v>33</v>
      </c>
      <c r="U349" s="164" t="s">
        <v>658</v>
      </c>
      <c r="V349" s="165"/>
      <c r="W349" s="303" t="s">
        <v>537</v>
      </c>
      <c r="X349" s="174">
        <v>47</v>
      </c>
      <c r="Y349" s="174">
        <v>53</v>
      </c>
      <c r="Z349" s="151" t="s">
        <v>583</v>
      </c>
    </row>
    <row r="350" spans="1:26" ht="12.75">
      <c r="A350" s="46" t="s">
        <v>604</v>
      </c>
      <c r="B350" s="495">
        <v>33550</v>
      </c>
      <c r="C350" s="320">
        <v>0.81</v>
      </c>
      <c r="D350" s="558">
        <v>0.78</v>
      </c>
      <c r="E350" s="545">
        <v>33</v>
      </c>
      <c r="F350" s="559">
        <v>945</v>
      </c>
      <c r="G350" s="76">
        <v>30</v>
      </c>
      <c r="H350" s="68">
        <v>1000</v>
      </c>
      <c r="I350" s="336">
        <v>932</v>
      </c>
      <c r="J350" s="431">
        <v>0.93</v>
      </c>
      <c r="K350" s="379">
        <v>61</v>
      </c>
      <c r="L350" s="118">
        <v>3.1</v>
      </c>
      <c r="M350" s="32">
        <f t="shared" si="2"/>
        <v>976.15000000000009</v>
      </c>
      <c r="N350" s="32">
        <f t="shared" si="3"/>
        <v>1009.7</v>
      </c>
      <c r="O350" s="836" t="s">
        <v>405</v>
      </c>
      <c r="P350" s="119" t="s">
        <v>509</v>
      </c>
      <c r="Q350" s="160" t="s">
        <v>52</v>
      </c>
      <c r="R350" s="161" t="s">
        <v>510</v>
      </c>
      <c r="S350" s="162" t="s">
        <v>33</v>
      </c>
      <c r="T350" s="163" t="s">
        <v>33</v>
      </c>
      <c r="U350" s="164" t="s">
        <v>511</v>
      </c>
      <c r="V350" s="165"/>
      <c r="W350" s="381" t="s">
        <v>512</v>
      </c>
      <c r="X350" s="174">
        <v>52</v>
      </c>
      <c r="Y350" s="470">
        <v>46</v>
      </c>
      <c r="Z350" s="151" t="s">
        <v>605</v>
      </c>
    </row>
    <row r="351" spans="1:26" ht="12.75">
      <c r="A351" s="46" t="s">
        <v>722</v>
      </c>
      <c r="B351" s="797">
        <v>28950</v>
      </c>
      <c r="C351" s="794">
        <v>0.64</v>
      </c>
      <c r="D351" s="500">
        <v>0.83</v>
      </c>
      <c r="E351" s="699">
        <v>29</v>
      </c>
      <c r="F351" s="539">
        <v>750</v>
      </c>
      <c r="G351" s="567">
        <v>45</v>
      </c>
      <c r="H351" s="515">
        <v>900</v>
      </c>
      <c r="I351" s="777">
        <v>786</v>
      </c>
      <c r="J351" s="431">
        <v>0.93</v>
      </c>
      <c r="K351" s="703">
        <v>51</v>
      </c>
      <c r="L351" s="300">
        <v>2.98</v>
      </c>
      <c r="M351" s="32">
        <f t="shared" si="2"/>
        <v>980.85</v>
      </c>
      <c r="N351" s="32">
        <f t="shared" si="3"/>
        <v>1009.8000000000001</v>
      </c>
      <c r="O351" s="836" t="s">
        <v>405</v>
      </c>
      <c r="P351" s="119" t="s">
        <v>534</v>
      </c>
      <c r="Q351" s="160" t="s">
        <v>52</v>
      </c>
      <c r="R351" s="161" t="s">
        <v>657</v>
      </c>
      <c r="S351" s="162" t="s">
        <v>33</v>
      </c>
      <c r="T351" s="163" t="s">
        <v>33</v>
      </c>
      <c r="U351" s="164" t="s">
        <v>658</v>
      </c>
      <c r="V351" s="165"/>
      <c r="W351" s="239" t="s">
        <v>537</v>
      </c>
      <c r="X351" s="50">
        <v>47</v>
      </c>
      <c r="Y351" s="174">
        <v>53</v>
      </c>
      <c r="Z351" s="151" t="s">
        <v>723</v>
      </c>
    </row>
    <row r="352" spans="1:26" ht="12.75">
      <c r="A352" s="46" t="s">
        <v>680</v>
      </c>
      <c r="B352" s="384">
        <v>31850</v>
      </c>
      <c r="C352" s="636">
        <v>0.78</v>
      </c>
      <c r="D352" s="64">
        <v>0.76</v>
      </c>
      <c r="E352" s="65">
        <v>36</v>
      </c>
      <c r="F352" s="75">
        <v>635</v>
      </c>
      <c r="G352" s="76">
        <v>30</v>
      </c>
      <c r="H352" s="68">
        <v>1000</v>
      </c>
      <c r="I352" s="318">
        <v>924</v>
      </c>
      <c r="J352" s="70">
        <v>0.92</v>
      </c>
      <c r="K352" s="127">
        <v>78</v>
      </c>
      <c r="L352" s="523">
        <v>3.4</v>
      </c>
      <c r="M352" s="32">
        <f t="shared" si="2"/>
        <v>978.05</v>
      </c>
      <c r="N352" s="32">
        <f t="shared" si="3"/>
        <v>1009.9</v>
      </c>
      <c r="O352" s="836" t="s">
        <v>405</v>
      </c>
      <c r="P352" s="119" t="s">
        <v>534</v>
      </c>
      <c r="Q352" s="160" t="s">
        <v>52</v>
      </c>
      <c r="R352" s="161" t="s">
        <v>657</v>
      </c>
      <c r="S352" s="162" t="s">
        <v>33</v>
      </c>
      <c r="T352" s="163" t="s">
        <v>33</v>
      </c>
      <c r="U352" s="164" t="s">
        <v>658</v>
      </c>
      <c r="V352" s="165"/>
      <c r="W352" s="239" t="s">
        <v>537</v>
      </c>
      <c r="X352" s="50">
        <v>47</v>
      </c>
      <c r="Y352" s="174">
        <v>53</v>
      </c>
      <c r="Z352" s="151" t="s">
        <v>681</v>
      </c>
    </row>
    <row r="353" spans="1:26" ht="12.75">
      <c r="A353" s="27" t="s">
        <v>375</v>
      </c>
      <c r="B353" s="28">
        <v>18560</v>
      </c>
      <c r="C353" s="29">
        <v>0.83</v>
      </c>
      <c r="D353" s="29">
        <v>0.86</v>
      </c>
      <c r="E353" s="30">
        <v>18</v>
      </c>
      <c r="F353" s="30">
        <v>650</v>
      </c>
      <c r="G353" s="30">
        <v>64</v>
      </c>
      <c r="H353" s="30">
        <v>300</v>
      </c>
      <c r="I353" s="30">
        <v>420</v>
      </c>
      <c r="J353" s="29">
        <v>0.93</v>
      </c>
      <c r="K353" s="30">
        <v>85</v>
      </c>
      <c r="L353" s="31">
        <v>2.2999999999999998</v>
      </c>
      <c r="M353" s="32">
        <f t="shared" si="2"/>
        <v>991.44</v>
      </c>
      <c r="N353" s="32">
        <f t="shared" si="3"/>
        <v>1010</v>
      </c>
      <c r="O353" s="835" t="s">
        <v>340</v>
      </c>
      <c r="P353" s="34" t="s">
        <v>43</v>
      </c>
      <c r="Q353" s="160" t="s">
        <v>52</v>
      </c>
      <c r="R353" s="44" t="s">
        <v>33</v>
      </c>
      <c r="S353" s="36" t="s">
        <v>46</v>
      </c>
      <c r="T353" s="165"/>
      <c r="U353" s="42"/>
      <c r="V353" s="42"/>
      <c r="W353" s="41" t="s">
        <v>48</v>
      </c>
      <c r="X353" s="727">
        <v>30</v>
      </c>
      <c r="Y353" s="728">
        <v>33</v>
      </c>
      <c r="Z353" s="39" t="s">
        <v>376</v>
      </c>
    </row>
    <row r="354" spans="1:26" ht="12.75">
      <c r="A354" s="27" t="s">
        <v>401</v>
      </c>
      <c r="B354" s="28">
        <v>122520</v>
      </c>
      <c r="C354" s="29">
        <v>0.7</v>
      </c>
      <c r="D354" s="29">
        <v>0.84</v>
      </c>
      <c r="E354" s="30">
        <v>25</v>
      </c>
      <c r="F354" s="30">
        <v>1100</v>
      </c>
      <c r="G354" s="30">
        <v>30</v>
      </c>
      <c r="H354" s="30">
        <v>300</v>
      </c>
      <c r="I354" s="30">
        <v>420</v>
      </c>
      <c r="J354" s="29">
        <v>0.99</v>
      </c>
      <c r="K354" s="30">
        <v>136</v>
      </c>
      <c r="L354" s="31">
        <v>2.78</v>
      </c>
      <c r="M354" s="32">
        <f t="shared" si="2"/>
        <v>887.68000000000006</v>
      </c>
      <c r="N354" s="32">
        <f t="shared" si="3"/>
        <v>1010.2</v>
      </c>
      <c r="O354" s="835" t="s">
        <v>340</v>
      </c>
      <c r="P354" s="380" t="s">
        <v>1053</v>
      </c>
      <c r="Q354" s="160" t="s">
        <v>62</v>
      </c>
      <c r="R354" s="161" t="s">
        <v>33</v>
      </c>
      <c r="S354" s="162" t="s">
        <v>33</v>
      </c>
      <c r="T354" s="36" t="s">
        <v>47</v>
      </c>
      <c r="U354" s="37"/>
      <c r="V354" s="37"/>
      <c r="W354" s="36" t="s">
        <v>49</v>
      </c>
      <c r="X354" s="38">
        <v>38</v>
      </c>
      <c r="Y354" s="174">
        <v>40</v>
      </c>
      <c r="Z354" s="39" t="s">
        <v>402</v>
      </c>
    </row>
    <row r="355" spans="1:26" ht="12.75">
      <c r="A355" s="46" t="s">
        <v>694</v>
      </c>
      <c r="B355" s="471">
        <v>26950</v>
      </c>
      <c r="C355" s="95">
        <v>0.76</v>
      </c>
      <c r="D355" s="64">
        <v>0.76</v>
      </c>
      <c r="E355" s="65">
        <v>36</v>
      </c>
      <c r="F355" s="81">
        <v>650</v>
      </c>
      <c r="G355" s="76">
        <v>30</v>
      </c>
      <c r="H355" s="68">
        <v>1000</v>
      </c>
      <c r="I355" s="318">
        <v>924</v>
      </c>
      <c r="J355" s="70">
        <v>0.92</v>
      </c>
      <c r="K355" s="127">
        <v>78</v>
      </c>
      <c r="L355" s="314">
        <v>3.3</v>
      </c>
      <c r="M355" s="32">
        <f t="shared" si="2"/>
        <v>983.44999999999993</v>
      </c>
      <c r="N355" s="32">
        <f t="shared" si="3"/>
        <v>1010.4</v>
      </c>
      <c r="O355" s="836" t="s">
        <v>405</v>
      </c>
      <c r="P355" s="119" t="s">
        <v>534</v>
      </c>
      <c r="Q355" s="160" t="s">
        <v>52</v>
      </c>
      <c r="R355" s="161" t="s">
        <v>657</v>
      </c>
      <c r="S355" s="162" t="s">
        <v>33</v>
      </c>
      <c r="T355" s="163" t="s">
        <v>33</v>
      </c>
      <c r="U355" s="164" t="s">
        <v>658</v>
      </c>
      <c r="V355" s="165"/>
      <c r="W355" s="239" t="s">
        <v>537</v>
      </c>
      <c r="X355" s="50">
        <v>47</v>
      </c>
      <c r="Y355" s="174">
        <v>53</v>
      </c>
      <c r="Z355" s="151" t="s">
        <v>695</v>
      </c>
    </row>
    <row r="356" spans="1:26" ht="12.75">
      <c r="A356" s="46" t="s">
        <v>686</v>
      </c>
      <c r="B356" s="494">
        <v>33980</v>
      </c>
      <c r="C356" s="587">
        <v>0.8</v>
      </c>
      <c r="D356" s="64">
        <v>0.76</v>
      </c>
      <c r="E356" s="65">
        <v>36</v>
      </c>
      <c r="F356" s="81">
        <v>650</v>
      </c>
      <c r="G356" s="76">
        <v>30</v>
      </c>
      <c r="H356" s="68">
        <v>1000</v>
      </c>
      <c r="I356" s="590">
        <v>933</v>
      </c>
      <c r="J356" s="491">
        <v>0.94</v>
      </c>
      <c r="K356" s="127">
        <v>78</v>
      </c>
      <c r="L356" s="512">
        <v>3.55</v>
      </c>
      <c r="M356" s="32">
        <f t="shared" si="2"/>
        <v>976.81999999999994</v>
      </c>
      <c r="N356" s="32">
        <f t="shared" si="3"/>
        <v>1010.8</v>
      </c>
      <c r="O356" s="836" t="s">
        <v>405</v>
      </c>
      <c r="P356" s="380" t="s">
        <v>1059</v>
      </c>
      <c r="Q356" s="160" t="s">
        <v>52</v>
      </c>
      <c r="R356" s="161" t="s">
        <v>510</v>
      </c>
      <c r="S356" s="162" t="s">
        <v>33</v>
      </c>
      <c r="T356" s="163" t="s">
        <v>33</v>
      </c>
      <c r="U356" s="164" t="s">
        <v>511</v>
      </c>
      <c r="V356" s="165"/>
      <c r="W356" s="303" t="s">
        <v>512</v>
      </c>
      <c r="X356" s="174">
        <v>52</v>
      </c>
      <c r="Y356" s="470">
        <v>46</v>
      </c>
      <c r="Z356" s="151" t="s">
        <v>687</v>
      </c>
    </row>
    <row r="357" spans="1:26" ht="12.75">
      <c r="A357" s="46" t="s">
        <v>684</v>
      </c>
      <c r="B357" s="560">
        <v>38360</v>
      </c>
      <c r="C357" s="320">
        <v>0.81</v>
      </c>
      <c r="D357" s="64">
        <v>0.76</v>
      </c>
      <c r="E357" s="65">
        <v>36</v>
      </c>
      <c r="F357" s="81">
        <v>650</v>
      </c>
      <c r="G357" s="76">
        <v>30</v>
      </c>
      <c r="H357" s="68">
        <v>1000</v>
      </c>
      <c r="I357" s="265">
        <v>940</v>
      </c>
      <c r="J357" s="491">
        <v>0.94</v>
      </c>
      <c r="K357" s="127">
        <v>78</v>
      </c>
      <c r="L357" s="561">
        <v>3.65</v>
      </c>
      <c r="M357" s="32">
        <f t="shared" si="2"/>
        <v>973.14</v>
      </c>
      <c r="N357" s="32">
        <f t="shared" si="3"/>
        <v>1011.5</v>
      </c>
      <c r="O357" s="836" t="s">
        <v>405</v>
      </c>
      <c r="P357" s="380" t="s">
        <v>1059</v>
      </c>
      <c r="Q357" s="160" t="s">
        <v>52</v>
      </c>
      <c r="R357" s="161" t="s">
        <v>510</v>
      </c>
      <c r="S357" s="162" t="s">
        <v>33</v>
      </c>
      <c r="T357" s="163" t="s">
        <v>33</v>
      </c>
      <c r="U357" s="164" t="s">
        <v>511</v>
      </c>
      <c r="V357" s="165"/>
      <c r="W357" s="303" t="s">
        <v>512</v>
      </c>
      <c r="X357" s="174">
        <v>52</v>
      </c>
      <c r="Y357" s="470">
        <v>46</v>
      </c>
      <c r="Z357" s="151" t="s">
        <v>685</v>
      </c>
    </row>
    <row r="358" spans="1:26" ht="12.75">
      <c r="A358" s="46" t="s">
        <v>666</v>
      </c>
      <c r="B358" s="415">
        <v>36880</v>
      </c>
      <c r="C358" s="344">
        <v>0.79</v>
      </c>
      <c r="D358" s="64">
        <v>0.76</v>
      </c>
      <c r="E358" s="65">
        <v>36</v>
      </c>
      <c r="F358" s="81">
        <v>650</v>
      </c>
      <c r="G358" s="76">
        <v>30</v>
      </c>
      <c r="H358" s="68">
        <v>1000</v>
      </c>
      <c r="I358" s="265">
        <v>940</v>
      </c>
      <c r="J358" s="70">
        <v>0.92</v>
      </c>
      <c r="K358" s="127">
        <v>78</v>
      </c>
      <c r="L358" s="487">
        <v>3.2</v>
      </c>
      <c r="M358" s="32">
        <f t="shared" si="2"/>
        <v>975.12</v>
      </c>
      <c r="N358" s="32">
        <f t="shared" si="3"/>
        <v>1012</v>
      </c>
      <c r="O358" s="836" t="s">
        <v>405</v>
      </c>
      <c r="P358" s="380" t="s">
        <v>1059</v>
      </c>
      <c r="Q358" s="160" t="s">
        <v>52</v>
      </c>
      <c r="R358" s="161" t="s">
        <v>510</v>
      </c>
      <c r="S358" s="162" t="s">
        <v>33</v>
      </c>
      <c r="T358" s="163" t="s">
        <v>33</v>
      </c>
      <c r="U358" s="164" t="s">
        <v>511</v>
      </c>
      <c r="V358" s="165"/>
      <c r="W358" s="303" t="s">
        <v>512</v>
      </c>
      <c r="X358" s="174">
        <v>52</v>
      </c>
      <c r="Y358" s="470">
        <v>46</v>
      </c>
      <c r="Z358" s="151" t="s">
        <v>667</v>
      </c>
    </row>
    <row r="359" spans="1:26" ht="12.75">
      <c r="A359" s="46" t="s">
        <v>642</v>
      </c>
      <c r="B359" s="426">
        <v>43600</v>
      </c>
      <c r="C359" s="129">
        <v>0.85</v>
      </c>
      <c r="D359" s="105">
        <v>0.88</v>
      </c>
      <c r="E359" s="485">
        <v>34</v>
      </c>
      <c r="F359" s="486">
        <v>880</v>
      </c>
      <c r="G359" s="76">
        <v>30</v>
      </c>
      <c r="H359" s="68">
        <v>1000</v>
      </c>
      <c r="I359" s="482">
        <v>1008</v>
      </c>
      <c r="J359" s="395">
        <v>0.91</v>
      </c>
      <c r="K359" s="483">
        <v>56</v>
      </c>
      <c r="L359" s="487">
        <v>3.2</v>
      </c>
      <c r="M359" s="32">
        <f t="shared" si="2"/>
        <v>969.2</v>
      </c>
      <c r="N359" s="32">
        <f t="shared" si="3"/>
        <v>1012.8</v>
      </c>
      <c r="O359" s="836" t="s">
        <v>405</v>
      </c>
      <c r="P359" s="119" t="s">
        <v>509</v>
      </c>
      <c r="Q359" s="160" t="s">
        <v>52</v>
      </c>
      <c r="R359" s="161" t="s">
        <v>510</v>
      </c>
      <c r="S359" s="162" t="s">
        <v>33</v>
      </c>
      <c r="T359" s="163" t="s">
        <v>33</v>
      </c>
      <c r="U359" s="164" t="s">
        <v>511</v>
      </c>
      <c r="V359" s="165"/>
      <c r="W359" s="381" t="s">
        <v>512</v>
      </c>
      <c r="X359" s="174">
        <v>52</v>
      </c>
      <c r="Y359" s="470">
        <v>46</v>
      </c>
      <c r="Z359" s="151" t="s">
        <v>643</v>
      </c>
    </row>
    <row r="360" spans="1:26" ht="12.75">
      <c r="A360" s="46" t="s">
        <v>692</v>
      </c>
      <c r="B360" s="322">
        <v>40680</v>
      </c>
      <c r="C360" s="344">
        <v>0.79</v>
      </c>
      <c r="D360" s="64">
        <v>0.76</v>
      </c>
      <c r="E360" s="65">
        <v>36</v>
      </c>
      <c r="F360" s="81">
        <v>650</v>
      </c>
      <c r="G360" s="76">
        <v>30</v>
      </c>
      <c r="H360" s="68">
        <v>1000</v>
      </c>
      <c r="I360" s="626">
        <v>956</v>
      </c>
      <c r="J360" s="491">
        <v>0.94</v>
      </c>
      <c r="K360" s="127">
        <v>78</v>
      </c>
      <c r="L360" s="523">
        <v>3.4</v>
      </c>
      <c r="M360" s="32">
        <f t="shared" si="2"/>
        <v>972.92</v>
      </c>
      <c r="N360" s="32">
        <f t="shared" si="3"/>
        <v>1013.6</v>
      </c>
      <c r="O360" s="836" t="s">
        <v>405</v>
      </c>
      <c r="P360" s="380" t="s">
        <v>1059</v>
      </c>
      <c r="Q360" s="160" t="s">
        <v>52</v>
      </c>
      <c r="R360" s="161" t="s">
        <v>510</v>
      </c>
      <c r="S360" s="162" t="s">
        <v>33</v>
      </c>
      <c r="T360" s="163" t="s">
        <v>33</v>
      </c>
      <c r="U360" s="164" t="s">
        <v>511</v>
      </c>
      <c r="V360" s="165"/>
      <c r="W360" s="303" t="s">
        <v>512</v>
      </c>
      <c r="X360" s="174">
        <v>52</v>
      </c>
      <c r="Y360" s="470">
        <v>46</v>
      </c>
      <c r="Z360" s="151" t="s">
        <v>693</v>
      </c>
    </row>
    <row r="361" spans="1:26" ht="12.75">
      <c r="A361" s="46" t="s">
        <v>688</v>
      </c>
      <c r="B361" s="396">
        <v>38580</v>
      </c>
      <c r="C361" s="344">
        <v>0.79</v>
      </c>
      <c r="D361" s="64">
        <v>0.76</v>
      </c>
      <c r="E361" s="65">
        <v>36</v>
      </c>
      <c r="F361" s="524">
        <v>600</v>
      </c>
      <c r="G361" s="76">
        <v>30</v>
      </c>
      <c r="H361" s="68">
        <v>1000</v>
      </c>
      <c r="I361" s="255">
        <v>951</v>
      </c>
      <c r="J361" s="431">
        <v>0.93</v>
      </c>
      <c r="K361" s="127">
        <v>78</v>
      </c>
      <c r="L361" s="625">
        <v>2.71</v>
      </c>
      <c r="M361" s="32">
        <f t="shared" si="2"/>
        <v>975.42</v>
      </c>
      <c r="N361" s="32">
        <f t="shared" si="3"/>
        <v>1014</v>
      </c>
      <c r="O361" s="836" t="s">
        <v>405</v>
      </c>
      <c r="P361" s="380" t="s">
        <v>1059</v>
      </c>
      <c r="Q361" s="160" t="s">
        <v>52</v>
      </c>
      <c r="R361" s="161" t="s">
        <v>510</v>
      </c>
      <c r="S361" s="162" t="s">
        <v>33</v>
      </c>
      <c r="T361" s="163" t="s">
        <v>33</v>
      </c>
      <c r="U361" s="164" t="s">
        <v>511</v>
      </c>
      <c r="V361" s="165"/>
      <c r="W361" s="303" t="s">
        <v>512</v>
      </c>
      <c r="X361" s="174">
        <v>52</v>
      </c>
      <c r="Y361" s="470">
        <v>46</v>
      </c>
      <c r="Z361" s="151" t="s">
        <v>689</v>
      </c>
    </row>
    <row r="362" spans="1:26" ht="12.75">
      <c r="A362" s="46" t="s">
        <v>698</v>
      </c>
      <c r="B362" s="621">
        <v>30380</v>
      </c>
      <c r="C362" s="344">
        <v>0.79</v>
      </c>
      <c r="D362" s="64">
        <v>0.76</v>
      </c>
      <c r="E362" s="65">
        <v>36</v>
      </c>
      <c r="F362" s="622">
        <v>660</v>
      </c>
      <c r="G362" s="76">
        <v>30</v>
      </c>
      <c r="H362" s="68">
        <v>1000</v>
      </c>
      <c r="I362" s="265">
        <v>940</v>
      </c>
      <c r="J362" s="491">
        <v>0.94</v>
      </c>
      <c r="K362" s="127">
        <v>78</v>
      </c>
      <c r="L362" s="314">
        <v>3.3</v>
      </c>
      <c r="M362" s="32">
        <f t="shared" si="2"/>
        <v>983.62</v>
      </c>
      <c r="N362" s="32">
        <f t="shared" si="3"/>
        <v>1014</v>
      </c>
      <c r="O362" s="836" t="s">
        <v>405</v>
      </c>
      <c r="P362" s="380" t="s">
        <v>1059</v>
      </c>
      <c r="Q362" s="160" t="s">
        <v>52</v>
      </c>
      <c r="R362" s="161" t="s">
        <v>510</v>
      </c>
      <c r="S362" s="162" t="s">
        <v>33</v>
      </c>
      <c r="T362" s="163" t="s">
        <v>33</v>
      </c>
      <c r="U362" s="164" t="s">
        <v>511</v>
      </c>
      <c r="V362" s="165"/>
      <c r="W362" s="303" t="s">
        <v>512</v>
      </c>
      <c r="X362" s="174">
        <v>52</v>
      </c>
      <c r="Y362" s="470">
        <v>46</v>
      </c>
      <c r="Z362" s="151" t="s">
        <v>699</v>
      </c>
    </row>
    <row r="363" spans="1:26" ht="12.75">
      <c r="A363" s="46" t="s">
        <v>732</v>
      </c>
      <c r="B363" s="617">
        <v>126880</v>
      </c>
      <c r="C363" s="344">
        <v>0.79</v>
      </c>
      <c r="D363" s="64">
        <v>0.76</v>
      </c>
      <c r="E363" s="618">
        <v>38</v>
      </c>
      <c r="F363" s="81">
        <v>650</v>
      </c>
      <c r="G363" s="76">
        <v>30</v>
      </c>
      <c r="H363" s="68">
        <v>1000</v>
      </c>
      <c r="I363" s="265">
        <v>940</v>
      </c>
      <c r="J363" s="70">
        <v>0.92</v>
      </c>
      <c r="K363" s="127">
        <v>78</v>
      </c>
      <c r="L363" s="487">
        <v>3.2</v>
      </c>
      <c r="M363" s="32">
        <f t="shared" si="2"/>
        <v>887.12</v>
      </c>
      <c r="N363" s="32">
        <f t="shared" si="3"/>
        <v>1014</v>
      </c>
      <c r="O363" s="836" t="s">
        <v>405</v>
      </c>
      <c r="P363" s="380" t="s">
        <v>1059</v>
      </c>
      <c r="Q363" s="160" t="s">
        <v>52</v>
      </c>
      <c r="R363" s="161" t="s">
        <v>510</v>
      </c>
      <c r="S363" s="162" t="s">
        <v>33</v>
      </c>
      <c r="T363" s="163" t="s">
        <v>33</v>
      </c>
      <c r="U363" s="164" t="s">
        <v>511</v>
      </c>
      <c r="V363" s="165"/>
      <c r="W363" s="303" t="s">
        <v>512</v>
      </c>
      <c r="X363" s="174">
        <v>52</v>
      </c>
      <c r="Y363" s="470">
        <v>46</v>
      </c>
      <c r="Z363" s="151" t="s">
        <v>733</v>
      </c>
    </row>
    <row r="364" spans="1:26" ht="12.75">
      <c r="A364" s="46" t="s">
        <v>686</v>
      </c>
      <c r="B364" s="494">
        <v>33980</v>
      </c>
      <c r="C364" s="587">
        <v>0.8</v>
      </c>
      <c r="D364" s="64">
        <v>0.76</v>
      </c>
      <c r="E364" s="65">
        <v>36</v>
      </c>
      <c r="F364" s="81">
        <v>650</v>
      </c>
      <c r="G364" s="76">
        <v>30</v>
      </c>
      <c r="H364" s="68">
        <v>1000</v>
      </c>
      <c r="I364" s="590">
        <v>933</v>
      </c>
      <c r="J364" s="491">
        <v>0.94</v>
      </c>
      <c r="K364" s="127">
        <v>78</v>
      </c>
      <c r="L364" s="512">
        <v>3.55</v>
      </c>
      <c r="M364" s="32">
        <f t="shared" si="2"/>
        <v>980.81999999999994</v>
      </c>
      <c r="N364" s="32">
        <f t="shared" si="3"/>
        <v>1014.8</v>
      </c>
      <c r="O364" s="836" t="s">
        <v>405</v>
      </c>
      <c r="P364" s="119" t="s">
        <v>534</v>
      </c>
      <c r="Q364" s="160" t="s">
        <v>52</v>
      </c>
      <c r="R364" s="161" t="s">
        <v>657</v>
      </c>
      <c r="S364" s="162" t="s">
        <v>33</v>
      </c>
      <c r="T364" s="163" t="s">
        <v>33</v>
      </c>
      <c r="U364" s="164" t="s">
        <v>658</v>
      </c>
      <c r="V364" s="165"/>
      <c r="W364" s="239" t="s">
        <v>537</v>
      </c>
      <c r="X364" s="50">
        <v>47</v>
      </c>
      <c r="Y364" s="174">
        <v>53</v>
      </c>
      <c r="Z364" s="151" t="s">
        <v>687</v>
      </c>
    </row>
    <row r="365" spans="1:26" ht="12.75">
      <c r="A365" s="46" t="s">
        <v>736</v>
      </c>
      <c r="B365" s="287">
        <v>86880</v>
      </c>
      <c r="C365" s="344">
        <v>0.79</v>
      </c>
      <c r="D365" s="64">
        <v>0.76</v>
      </c>
      <c r="E365" s="532">
        <v>37</v>
      </c>
      <c r="F365" s="504">
        <v>850</v>
      </c>
      <c r="G365" s="76">
        <v>30</v>
      </c>
      <c r="H365" s="68">
        <v>1000</v>
      </c>
      <c r="I365" s="265">
        <v>940</v>
      </c>
      <c r="J365" s="70">
        <v>0.92</v>
      </c>
      <c r="K365" s="619">
        <v>66</v>
      </c>
      <c r="L365" s="124">
        <v>2.6</v>
      </c>
      <c r="M365" s="32">
        <f t="shared" si="2"/>
        <v>928.12</v>
      </c>
      <c r="N365" s="32">
        <f t="shared" si="3"/>
        <v>1015</v>
      </c>
      <c r="O365" s="836" t="s">
        <v>405</v>
      </c>
      <c r="P365" s="380" t="s">
        <v>1059</v>
      </c>
      <c r="Q365" s="160" t="s">
        <v>52</v>
      </c>
      <c r="R365" s="161" t="s">
        <v>510</v>
      </c>
      <c r="S365" s="162" t="s">
        <v>33</v>
      </c>
      <c r="T365" s="163" t="s">
        <v>33</v>
      </c>
      <c r="U365" s="164" t="s">
        <v>511</v>
      </c>
      <c r="V365" s="165"/>
      <c r="W365" s="303" t="s">
        <v>512</v>
      </c>
      <c r="X365" s="174">
        <v>52</v>
      </c>
      <c r="Y365" s="470">
        <v>46</v>
      </c>
      <c r="Z365" s="151" t="s">
        <v>737</v>
      </c>
    </row>
    <row r="366" spans="1:26" ht="12.75">
      <c r="A366" s="46" t="s">
        <v>833</v>
      </c>
      <c r="B366" s="322">
        <v>50780</v>
      </c>
      <c r="C366" s="153">
        <v>0.84</v>
      </c>
      <c r="D366" s="500">
        <v>0.71</v>
      </c>
      <c r="E366" s="244">
        <v>71</v>
      </c>
      <c r="F366" s="130">
        <v>700</v>
      </c>
      <c r="G366" s="131">
        <v>20</v>
      </c>
      <c r="H366" s="232">
        <v>1000</v>
      </c>
      <c r="I366" s="265">
        <v>882</v>
      </c>
      <c r="J366" s="501">
        <v>0.78</v>
      </c>
      <c r="K366" s="502">
        <v>66</v>
      </c>
      <c r="L366" s="138">
        <v>4.3099999999999996</v>
      </c>
      <c r="M366" s="32">
        <f t="shared" si="2"/>
        <v>964.32</v>
      </c>
      <c r="N366" s="32">
        <f t="shared" si="3"/>
        <v>1015.1</v>
      </c>
      <c r="O366" s="832" t="s">
        <v>760</v>
      </c>
      <c r="P366" s="119" t="s">
        <v>439</v>
      </c>
      <c r="Q366" s="160" t="s">
        <v>33</v>
      </c>
      <c r="R366" s="161" t="s">
        <v>33</v>
      </c>
      <c r="S366" s="162" t="s">
        <v>407</v>
      </c>
      <c r="T366" s="163" t="s">
        <v>33</v>
      </c>
      <c r="U366" s="164" t="s">
        <v>33</v>
      </c>
      <c r="V366" s="238" t="s">
        <v>440</v>
      </c>
      <c r="W366" s="239" t="s">
        <v>441</v>
      </c>
      <c r="X366" s="250">
        <v>62</v>
      </c>
      <c r="Y366" s="251">
        <v>70</v>
      </c>
      <c r="Z366" s="151" t="s">
        <v>834</v>
      </c>
    </row>
    <row r="367" spans="1:26" ht="12.75">
      <c r="A367" s="46" t="s">
        <v>684</v>
      </c>
      <c r="B367" s="560">
        <v>38360</v>
      </c>
      <c r="C367" s="320">
        <v>0.81</v>
      </c>
      <c r="D367" s="64">
        <v>0.76</v>
      </c>
      <c r="E367" s="65">
        <v>36</v>
      </c>
      <c r="F367" s="81">
        <v>650</v>
      </c>
      <c r="G367" s="76">
        <v>30</v>
      </c>
      <c r="H367" s="68">
        <v>1000</v>
      </c>
      <c r="I367" s="265">
        <v>940</v>
      </c>
      <c r="J367" s="491">
        <v>0.94</v>
      </c>
      <c r="K367" s="127">
        <v>78</v>
      </c>
      <c r="L367" s="561">
        <v>3.65</v>
      </c>
      <c r="M367" s="32">
        <f t="shared" si="2"/>
        <v>977.14</v>
      </c>
      <c r="N367" s="32">
        <f t="shared" si="3"/>
        <v>1015.5</v>
      </c>
      <c r="O367" s="836" t="s">
        <v>405</v>
      </c>
      <c r="P367" s="119" t="s">
        <v>534</v>
      </c>
      <c r="Q367" s="160" t="s">
        <v>52</v>
      </c>
      <c r="R367" s="161" t="s">
        <v>657</v>
      </c>
      <c r="S367" s="162" t="s">
        <v>33</v>
      </c>
      <c r="T367" s="163" t="s">
        <v>33</v>
      </c>
      <c r="U367" s="164" t="s">
        <v>658</v>
      </c>
      <c r="V367" s="165"/>
      <c r="W367" s="239" t="s">
        <v>537</v>
      </c>
      <c r="X367" s="50">
        <v>47</v>
      </c>
      <c r="Y367" s="174">
        <v>53</v>
      </c>
      <c r="Z367" s="151" t="s">
        <v>685</v>
      </c>
    </row>
    <row r="368" spans="1:26" ht="12.75">
      <c r="A368" s="46" t="s">
        <v>666</v>
      </c>
      <c r="B368" s="415">
        <v>36880</v>
      </c>
      <c r="C368" s="344">
        <v>0.79</v>
      </c>
      <c r="D368" s="64">
        <v>0.76</v>
      </c>
      <c r="E368" s="65">
        <v>36</v>
      </c>
      <c r="F368" s="81">
        <v>650</v>
      </c>
      <c r="G368" s="76">
        <v>30</v>
      </c>
      <c r="H368" s="68">
        <v>1000</v>
      </c>
      <c r="I368" s="265">
        <v>940</v>
      </c>
      <c r="J368" s="70">
        <v>0.92</v>
      </c>
      <c r="K368" s="127">
        <v>78</v>
      </c>
      <c r="L368" s="487">
        <v>3.2</v>
      </c>
      <c r="M368" s="32">
        <f t="shared" si="2"/>
        <v>979.12</v>
      </c>
      <c r="N368" s="32">
        <f t="shared" si="3"/>
        <v>1016</v>
      </c>
      <c r="O368" s="836" t="s">
        <v>405</v>
      </c>
      <c r="P368" s="119" t="s">
        <v>534</v>
      </c>
      <c r="Q368" s="160" t="s">
        <v>52</v>
      </c>
      <c r="R368" s="161" t="s">
        <v>657</v>
      </c>
      <c r="S368" s="162" t="s">
        <v>33</v>
      </c>
      <c r="T368" s="163" t="s">
        <v>33</v>
      </c>
      <c r="U368" s="164" t="s">
        <v>658</v>
      </c>
      <c r="V368" s="165"/>
      <c r="W368" s="239" t="s">
        <v>537</v>
      </c>
      <c r="X368" s="50">
        <v>47</v>
      </c>
      <c r="Y368" s="174">
        <v>53</v>
      </c>
      <c r="Z368" s="151" t="s">
        <v>667</v>
      </c>
    </row>
    <row r="369" spans="1:26" ht="12.75">
      <c r="A369" s="46" t="s">
        <v>602</v>
      </c>
      <c r="B369" s="415">
        <v>36880</v>
      </c>
      <c r="C369" s="543">
        <v>0.82</v>
      </c>
      <c r="D369" s="397">
        <v>0.79</v>
      </c>
      <c r="E369" s="545">
        <v>33</v>
      </c>
      <c r="F369" s="546">
        <v>920</v>
      </c>
      <c r="G369" s="76">
        <v>30</v>
      </c>
      <c r="H369" s="68">
        <v>1000</v>
      </c>
      <c r="I369" s="336">
        <v>932</v>
      </c>
      <c r="J369" s="431">
        <v>0.93</v>
      </c>
      <c r="K369" s="379">
        <v>61</v>
      </c>
      <c r="L369" s="456">
        <v>2.41</v>
      </c>
      <c r="M369" s="32">
        <f t="shared" si="2"/>
        <v>979.22</v>
      </c>
      <c r="N369" s="32">
        <f t="shared" si="3"/>
        <v>1016.1</v>
      </c>
      <c r="O369" s="836" t="s">
        <v>405</v>
      </c>
      <c r="P369" s="119" t="s">
        <v>509</v>
      </c>
      <c r="Q369" s="160" t="s">
        <v>52</v>
      </c>
      <c r="R369" s="161" t="s">
        <v>510</v>
      </c>
      <c r="S369" s="162" t="s">
        <v>33</v>
      </c>
      <c r="T369" s="163" t="s">
        <v>33</v>
      </c>
      <c r="U369" s="164" t="s">
        <v>511</v>
      </c>
      <c r="V369" s="165"/>
      <c r="W369" s="381" t="s">
        <v>512</v>
      </c>
      <c r="X369" s="174">
        <v>52</v>
      </c>
      <c r="Y369" s="470">
        <v>46</v>
      </c>
      <c r="Z369" s="151" t="s">
        <v>603</v>
      </c>
    </row>
    <row r="370" spans="1:26" ht="12.75">
      <c r="A370" s="46" t="s">
        <v>555</v>
      </c>
      <c r="B370" s="471">
        <v>27000</v>
      </c>
      <c r="C370" s="284">
        <v>0.86</v>
      </c>
      <c r="D370" s="472">
        <v>0.73</v>
      </c>
      <c r="E370" s="113">
        <v>35</v>
      </c>
      <c r="F370" s="81">
        <v>650</v>
      </c>
      <c r="G370" s="76">
        <v>30</v>
      </c>
      <c r="H370" s="68">
        <v>1000</v>
      </c>
      <c r="I370" s="468">
        <v>1020</v>
      </c>
      <c r="J370" s="70">
        <v>0.92</v>
      </c>
      <c r="K370" s="473">
        <v>79</v>
      </c>
      <c r="L370" s="440">
        <v>4.0599999999999996</v>
      </c>
      <c r="M370" s="32">
        <f t="shared" si="2"/>
        <v>989.4</v>
      </c>
      <c r="N370" s="32">
        <f t="shared" si="3"/>
        <v>1016.4</v>
      </c>
      <c r="O370" s="836" t="s">
        <v>405</v>
      </c>
      <c r="P370" s="119" t="s">
        <v>509</v>
      </c>
      <c r="Q370" s="160" t="s">
        <v>52</v>
      </c>
      <c r="R370" s="161" t="s">
        <v>510</v>
      </c>
      <c r="S370" s="162" t="s">
        <v>33</v>
      </c>
      <c r="T370" s="163" t="s">
        <v>33</v>
      </c>
      <c r="U370" s="164" t="s">
        <v>511</v>
      </c>
      <c r="V370" s="165"/>
      <c r="W370" s="239" t="s">
        <v>512</v>
      </c>
      <c r="X370" s="174">
        <v>52</v>
      </c>
      <c r="Y370" s="470">
        <v>46</v>
      </c>
      <c r="Z370" s="151" t="s">
        <v>556</v>
      </c>
    </row>
    <row r="371" spans="1:26" ht="12.75">
      <c r="A371" s="27" t="s">
        <v>377</v>
      </c>
      <c r="B371" s="28">
        <v>15840</v>
      </c>
      <c r="C371" s="29">
        <v>0.56000000000000005</v>
      </c>
      <c r="D371" s="29">
        <v>0.82</v>
      </c>
      <c r="E371" s="30">
        <v>21</v>
      </c>
      <c r="F371" s="30">
        <v>880</v>
      </c>
      <c r="G371" s="30">
        <v>71</v>
      </c>
      <c r="H371" s="30">
        <v>500</v>
      </c>
      <c r="I371" s="30">
        <v>630</v>
      </c>
      <c r="J371" s="29">
        <v>0.94</v>
      </c>
      <c r="K371" s="30">
        <v>68</v>
      </c>
      <c r="L371" s="31">
        <v>3.64</v>
      </c>
      <c r="M371" s="32">
        <f t="shared" si="2"/>
        <v>1000.76</v>
      </c>
      <c r="N371" s="32">
        <f t="shared" si="3"/>
        <v>1016.6</v>
      </c>
      <c r="O371" s="838" t="s">
        <v>340</v>
      </c>
      <c r="P371" s="34" t="s">
        <v>92</v>
      </c>
      <c r="Q371" s="44" t="s">
        <v>33</v>
      </c>
      <c r="R371" s="44" t="s">
        <v>35</v>
      </c>
      <c r="S371" s="36"/>
      <c r="T371" s="36"/>
      <c r="U371" s="37"/>
      <c r="V371" s="37"/>
      <c r="W371" s="41" t="s">
        <v>93</v>
      </c>
      <c r="X371" s="38">
        <v>24</v>
      </c>
      <c r="Y371" s="38">
        <v>30</v>
      </c>
      <c r="Z371" s="39" t="s">
        <v>379</v>
      </c>
    </row>
    <row r="372" spans="1:26" ht="12.75">
      <c r="A372" s="46" t="s">
        <v>527</v>
      </c>
      <c r="B372" s="302">
        <v>55560</v>
      </c>
      <c r="C372" s="320">
        <v>0.81</v>
      </c>
      <c r="D372" s="476">
        <v>0.8</v>
      </c>
      <c r="E372" s="485">
        <v>34</v>
      </c>
      <c r="F372" s="576">
        <v>800</v>
      </c>
      <c r="G372" s="76">
        <v>30</v>
      </c>
      <c r="H372" s="77">
        <v>800</v>
      </c>
      <c r="I372" s="482">
        <v>1008</v>
      </c>
      <c r="J372" s="70">
        <v>0.92</v>
      </c>
      <c r="K372" s="492">
        <v>80</v>
      </c>
      <c r="L372" s="360">
        <v>3.7</v>
      </c>
      <c r="M372" s="32">
        <f t="shared" si="2"/>
        <v>961.24</v>
      </c>
      <c r="N372" s="32">
        <f t="shared" si="3"/>
        <v>1016.8</v>
      </c>
      <c r="O372" s="836" t="s">
        <v>405</v>
      </c>
      <c r="P372" s="119" t="s">
        <v>509</v>
      </c>
      <c r="Q372" s="160" t="s">
        <v>52</v>
      </c>
      <c r="R372" s="161" t="s">
        <v>510</v>
      </c>
      <c r="S372" s="162" t="s">
        <v>33</v>
      </c>
      <c r="T372" s="163" t="s">
        <v>33</v>
      </c>
      <c r="U372" s="164" t="s">
        <v>511</v>
      </c>
      <c r="V372" s="165"/>
      <c r="W372" s="381" t="s">
        <v>512</v>
      </c>
      <c r="X372" s="174">
        <v>52</v>
      </c>
      <c r="Y372" s="470">
        <v>46</v>
      </c>
      <c r="Z372" s="151" t="s">
        <v>528</v>
      </c>
    </row>
    <row r="373" spans="1:26" ht="12.75">
      <c r="A373" s="46" t="s">
        <v>692</v>
      </c>
      <c r="B373" s="322">
        <v>40680</v>
      </c>
      <c r="C373" s="344">
        <v>0.79</v>
      </c>
      <c r="D373" s="64">
        <v>0.76</v>
      </c>
      <c r="E373" s="65">
        <v>36</v>
      </c>
      <c r="F373" s="81">
        <v>650</v>
      </c>
      <c r="G373" s="76">
        <v>30</v>
      </c>
      <c r="H373" s="68">
        <v>1000</v>
      </c>
      <c r="I373" s="626">
        <v>956</v>
      </c>
      <c r="J373" s="491">
        <v>0.94</v>
      </c>
      <c r="K373" s="127">
        <v>78</v>
      </c>
      <c r="L373" s="523">
        <v>3.4</v>
      </c>
      <c r="M373" s="32">
        <f t="shared" si="2"/>
        <v>976.92</v>
      </c>
      <c r="N373" s="32">
        <f t="shared" si="3"/>
        <v>1017.6</v>
      </c>
      <c r="O373" s="836" t="s">
        <v>405</v>
      </c>
      <c r="P373" s="119" t="s">
        <v>534</v>
      </c>
      <c r="Q373" s="160" t="s">
        <v>52</v>
      </c>
      <c r="R373" s="161" t="s">
        <v>657</v>
      </c>
      <c r="S373" s="162" t="s">
        <v>33</v>
      </c>
      <c r="T373" s="163" t="s">
        <v>33</v>
      </c>
      <c r="U373" s="164" t="s">
        <v>658</v>
      </c>
      <c r="V373" s="165"/>
      <c r="W373" s="239" t="s">
        <v>537</v>
      </c>
      <c r="X373" s="50">
        <v>47</v>
      </c>
      <c r="Y373" s="174">
        <v>53</v>
      </c>
      <c r="Z373" s="151" t="s">
        <v>693</v>
      </c>
    </row>
    <row r="374" spans="1:26" ht="12.75">
      <c r="A374" s="46" t="s">
        <v>688</v>
      </c>
      <c r="B374" s="396">
        <v>38580</v>
      </c>
      <c r="C374" s="344">
        <v>0.79</v>
      </c>
      <c r="D374" s="64">
        <v>0.76</v>
      </c>
      <c r="E374" s="65">
        <v>36</v>
      </c>
      <c r="F374" s="524">
        <v>600</v>
      </c>
      <c r="G374" s="76">
        <v>30</v>
      </c>
      <c r="H374" s="68">
        <v>1000</v>
      </c>
      <c r="I374" s="255">
        <v>951</v>
      </c>
      <c r="J374" s="431">
        <v>0.93</v>
      </c>
      <c r="K374" s="127">
        <v>78</v>
      </c>
      <c r="L374" s="625">
        <v>2.71</v>
      </c>
      <c r="M374" s="32">
        <f t="shared" si="2"/>
        <v>979.42</v>
      </c>
      <c r="N374" s="32">
        <f t="shared" si="3"/>
        <v>1018</v>
      </c>
      <c r="O374" s="836" t="s">
        <v>405</v>
      </c>
      <c r="P374" s="119" t="s">
        <v>534</v>
      </c>
      <c r="Q374" s="160" t="s">
        <v>52</v>
      </c>
      <c r="R374" s="161" t="s">
        <v>657</v>
      </c>
      <c r="S374" s="162" t="s">
        <v>33</v>
      </c>
      <c r="T374" s="163" t="s">
        <v>33</v>
      </c>
      <c r="U374" s="164" t="s">
        <v>658</v>
      </c>
      <c r="V374" s="165"/>
      <c r="W374" s="239" t="s">
        <v>537</v>
      </c>
      <c r="X374" s="50">
        <v>47</v>
      </c>
      <c r="Y374" s="174">
        <v>53</v>
      </c>
      <c r="Z374" s="151" t="s">
        <v>689</v>
      </c>
    </row>
    <row r="375" spans="1:26" ht="12.75">
      <c r="A375" s="46" t="s">
        <v>698</v>
      </c>
      <c r="B375" s="621">
        <v>30380</v>
      </c>
      <c r="C375" s="344">
        <v>0.79</v>
      </c>
      <c r="D375" s="64">
        <v>0.76</v>
      </c>
      <c r="E375" s="65">
        <v>36</v>
      </c>
      <c r="F375" s="622">
        <v>660</v>
      </c>
      <c r="G375" s="76">
        <v>30</v>
      </c>
      <c r="H375" s="68">
        <v>1000</v>
      </c>
      <c r="I375" s="265">
        <v>940</v>
      </c>
      <c r="J375" s="491">
        <v>0.94</v>
      </c>
      <c r="K375" s="127">
        <v>78</v>
      </c>
      <c r="L375" s="314">
        <v>3.3</v>
      </c>
      <c r="M375" s="32">
        <f t="shared" si="2"/>
        <v>987.62</v>
      </c>
      <c r="N375" s="32">
        <f t="shared" si="3"/>
        <v>1018</v>
      </c>
      <c r="O375" s="836" t="s">
        <v>405</v>
      </c>
      <c r="P375" s="119" t="s">
        <v>534</v>
      </c>
      <c r="Q375" s="160" t="s">
        <v>52</v>
      </c>
      <c r="R375" s="161" t="s">
        <v>657</v>
      </c>
      <c r="S375" s="162" t="s">
        <v>33</v>
      </c>
      <c r="T375" s="163" t="s">
        <v>33</v>
      </c>
      <c r="U375" s="164" t="s">
        <v>658</v>
      </c>
      <c r="V375" s="165"/>
      <c r="W375" s="239" t="s">
        <v>537</v>
      </c>
      <c r="X375" s="50">
        <v>47</v>
      </c>
      <c r="Y375" s="174">
        <v>53</v>
      </c>
      <c r="Z375" s="151" t="s">
        <v>699</v>
      </c>
    </row>
    <row r="376" spans="1:26" ht="12.75">
      <c r="A376" s="46" t="s">
        <v>732</v>
      </c>
      <c r="B376" s="617">
        <v>126880</v>
      </c>
      <c r="C376" s="344">
        <v>0.79</v>
      </c>
      <c r="D376" s="64">
        <v>0.76</v>
      </c>
      <c r="E376" s="618">
        <v>38</v>
      </c>
      <c r="F376" s="81">
        <v>650</v>
      </c>
      <c r="G376" s="76">
        <v>30</v>
      </c>
      <c r="H376" s="68">
        <v>1000</v>
      </c>
      <c r="I376" s="265">
        <v>940</v>
      </c>
      <c r="J376" s="70">
        <v>0.92</v>
      </c>
      <c r="K376" s="127">
        <v>78</v>
      </c>
      <c r="L376" s="487">
        <v>3.2</v>
      </c>
      <c r="M376" s="32">
        <f t="shared" si="2"/>
        <v>891.12</v>
      </c>
      <c r="N376" s="32">
        <f t="shared" si="3"/>
        <v>1018</v>
      </c>
      <c r="O376" s="836" t="s">
        <v>405</v>
      </c>
      <c r="P376" s="119" t="s">
        <v>534</v>
      </c>
      <c r="Q376" s="160" t="s">
        <v>52</v>
      </c>
      <c r="R376" s="161" t="s">
        <v>657</v>
      </c>
      <c r="S376" s="162" t="s">
        <v>33</v>
      </c>
      <c r="T376" s="163" t="s">
        <v>33</v>
      </c>
      <c r="U376" s="164" t="s">
        <v>658</v>
      </c>
      <c r="V376" s="165"/>
      <c r="W376" s="239" t="s">
        <v>537</v>
      </c>
      <c r="X376" s="50">
        <v>47</v>
      </c>
      <c r="Y376" s="174">
        <v>53</v>
      </c>
      <c r="Z376" s="151" t="s">
        <v>733</v>
      </c>
    </row>
    <row r="377" spans="1:26" ht="12.75">
      <c r="A377" s="46" t="s">
        <v>736</v>
      </c>
      <c r="B377" s="287">
        <v>86880</v>
      </c>
      <c r="C377" s="344">
        <v>0.79</v>
      </c>
      <c r="D377" s="64">
        <v>0.76</v>
      </c>
      <c r="E377" s="532">
        <v>37</v>
      </c>
      <c r="F377" s="504">
        <v>850</v>
      </c>
      <c r="G377" s="76">
        <v>30</v>
      </c>
      <c r="H377" s="68">
        <v>1000</v>
      </c>
      <c r="I377" s="265">
        <v>940</v>
      </c>
      <c r="J377" s="70">
        <v>0.92</v>
      </c>
      <c r="K377" s="619">
        <v>66</v>
      </c>
      <c r="L377" s="124">
        <v>2.6</v>
      </c>
      <c r="M377" s="32">
        <f t="shared" si="2"/>
        <v>932.12</v>
      </c>
      <c r="N377" s="32">
        <f t="shared" si="3"/>
        <v>1019</v>
      </c>
      <c r="O377" s="836" t="s">
        <v>405</v>
      </c>
      <c r="P377" s="119" t="s">
        <v>534</v>
      </c>
      <c r="Q377" s="160" t="s">
        <v>52</v>
      </c>
      <c r="R377" s="161" t="s">
        <v>657</v>
      </c>
      <c r="S377" s="162" t="s">
        <v>33</v>
      </c>
      <c r="T377" s="163" t="s">
        <v>33</v>
      </c>
      <c r="U377" s="164" t="s">
        <v>658</v>
      </c>
      <c r="V377" s="165"/>
      <c r="W377" s="239" t="s">
        <v>537</v>
      </c>
      <c r="X377" s="50">
        <v>47</v>
      </c>
      <c r="Y377" s="174">
        <v>53</v>
      </c>
      <c r="Z377" s="151" t="s">
        <v>737</v>
      </c>
    </row>
    <row r="378" spans="1:26" ht="12.75">
      <c r="A378" s="46" t="s">
        <v>557</v>
      </c>
      <c r="B378" s="125">
        <v>48850</v>
      </c>
      <c r="C378" s="543">
        <v>0.82</v>
      </c>
      <c r="D378" s="466">
        <v>0.71</v>
      </c>
      <c r="E378" s="113">
        <v>35</v>
      </c>
      <c r="F378" s="539">
        <v>750</v>
      </c>
      <c r="G378" s="76">
        <v>30</v>
      </c>
      <c r="H378" s="68">
        <v>1000</v>
      </c>
      <c r="I378" s="540">
        <v>1025</v>
      </c>
      <c r="J378" s="431">
        <v>0.93</v>
      </c>
      <c r="K378" s="541">
        <v>77</v>
      </c>
      <c r="L378" s="549">
        <v>3.77</v>
      </c>
      <c r="M378" s="32">
        <f t="shared" si="2"/>
        <v>971.95</v>
      </c>
      <c r="N378" s="32">
        <f t="shared" si="3"/>
        <v>1020.8</v>
      </c>
      <c r="O378" s="836" t="s">
        <v>405</v>
      </c>
      <c r="P378" s="119" t="s">
        <v>509</v>
      </c>
      <c r="Q378" s="160" t="s">
        <v>52</v>
      </c>
      <c r="R378" s="161" t="s">
        <v>510</v>
      </c>
      <c r="S378" s="162" t="s">
        <v>33</v>
      </c>
      <c r="T378" s="163" t="s">
        <v>33</v>
      </c>
      <c r="U378" s="164" t="s">
        <v>511</v>
      </c>
      <c r="V378" s="165"/>
      <c r="W378" s="381" t="s">
        <v>512</v>
      </c>
      <c r="X378" s="174">
        <v>52</v>
      </c>
      <c r="Y378" s="470">
        <v>46</v>
      </c>
      <c r="Z378" s="151" t="s">
        <v>558</v>
      </c>
    </row>
    <row r="379" spans="1:26" ht="12.75">
      <c r="A379" s="46" t="s">
        <v>656</v>
      </c>
      <c r="B379" s="294">
        <v>38950</v>
      </c>
      <c r="C379" s="514">
        <v>0.83</v>
      </c>
      <c r="D379" s="506">
        <v>0.77</v>
      </c>
      <c r="E379" s="65">
        <v>36</v>
      </c>
      <c r="F379" s="522">
        <v>900</v>
      </c>
      <c r="G379" s="76">
        <v>30</v>
      </c>
      <c r="H379" s="68">
        <v>1000</v>
      </c>
      <c r="I379" s="318">
        <v>924</v>
      </c>
      <c r="J379" s="431">
        <v>0.93</v>
      </c>
      <c r="K379" s="520">
        <v>67</v>
      </c>
      <c r="L379" s="523">
        <v>3.4</v>
      </c>
      <c r="M379" s="32">
        <f t="shared" si="2"/>
        <v>982.44999999999993</v>
      </c>
      <c r="N379" s="32">
        <f t="shared" si="3"/>
        <v>1021.4</v>
      </c>
      <c r="O379" s="836" t="s">
        <v>405</v>
      </c>
      <c r="P379" s="119" t="s">
        <v>534</v>
      </c>
      <c r="Q379" s="160" t="s">
        <v>52</v>
      </c>
      <c r="R379" s="161" t="s">
        <v>657</v>
      </c>
      <c r="S379" s="162" t="s">
        <v>33</v>
      </c>
      <c r="T379" s="163" t="s">
        <v>33</v>
      </c>
      <c r="U379" s="164" t="s">
        <v>658</v>
      </c>
      <c r="V379" s="165"/>
      <c r="W379" s="239" t="s">
        <v>537</v>
      </c>
      <c r="X379" s="50">
        <v>47</v>
      </c>
      <c r="Y379" s="174">
        <v>53</v>
      </c>
      <c r="Z379" s="151" t="s">
        <v>659</v>
      </c>
    </row>
    <row r="380" spans="1:26" ht="12.75">
      <c r="A380" s="27" t="s">
        <v>380</v>
      </c>
      <c r="B380" s="28">
        <v>18180</v>
      </c>
      <c r="C380" s="29">
        <v>0.61</v>
      </c>
      <c r="D380" s="29">
        <v>0.82</v>
      </c>
      <c r="E380" s="30">
        <v>21</v>
      </c>
      <c r="F380" s="30">
        <v>900</v>
      </c>
      <c r="G380" s="30">
        <v>71</v>
      </c>
      <c r="H380" s="30">
        <v>500</v>
      </c>
      <c r="I380" s="30">
        <v>630</v>
      </c>
      <c r="J380" s="29">
        <v>0.94</v>
      </c>
      <c r="K380" s="30">
        <v>68</v>
      </c>
      <c r="L380" s="31">
        <v>3.65</v>
      </c>
      <c r="M380" s="32">
        <f t="shared" si="2"/>
        <v>1005.3199999999999</v>
      </c>
      <c r="N380" s="32">
        <f t="shared" si="3"/>
        <v>1023.5</v>
      </c>
      <c r="O380" s="838" t="s">
        <v>340</v>
      </c>
      <c r="P380" s="34" t="s">
        <v>92</v>
      </c>
      <c r="Q380" s="36" t="s">
        <v>33</v>
      </c>
      <c r="R380" s="36" t="s">
        <v>35</v>
      </c>
      <c r="S380" s="36"/>
      <c r="T380" s="41"/>
      <c r="U380" s="42"/>
      <c r="V380" s="42"/>
      <c r="W380" s="41" t="s">
        <v>93</v>
      </c>
      <c r="X380" s="38">
        <v>24</v>
      </c>
      <c r="Y380" s="38">
        <v>30</v>
      </c>
      <c r="Z380" s="39" t="s">
        <v>381</v>
      </c>
    </row>
    <row r="381" spans="1:26" ht="12.75">
      <c r="A381" s="46" t="s">
        <v>443</v>
      </c>
      <c r="B381" s="424">
        <v>56380</v>
      </c>
      <c r="C381" s="284">
        <v>0.86</v>
      </c>
      <c r="D381" s="105">
        <v>0.88</v>
      </c>
      <c r="E381" s="50">
        <v>71</v>
      </c>
      <c r="F381" s="356">
        <v>675</v>
      </c>
      <c r="G381" s="76">
        <v>30</v>
      </c>
      <c r="H381" s="68">
        <v>1000</v>
      </c>
      <c r="I381" s="457">
        <v>882</v>
      </c>
      <c r="J381" s="458">
        <v>0.86</v>
      </c>
      <c r="K381" s="423">
        <v>31</v>
      </c>
      <c r="L381" s="459">
        <v>3.8</v>
      </c>
      <c r="M381" s="32">
        <f t="shared" si="2"/>
        <v>968.32</v>
      </c>
      <c r="N381" s="32">
        <f t="shared" si="3"/>
        <v>1024.7</v>
      </c>
      <c r="O381" s="836" t="s">
        <v>405</v>
      </c>
      <c r="P381" s="119" t="s">
        <v>439</v>
      </c>
      <c r="Q381" s="160" t="s">
        <v>33</v>
      </c>
      <c r="R381" s="161" t="s">
        <v>33</v>
      </c>
      <c r="S381" s="162" t="s">
        <v>407</v>
      </c>
      <c r="T381" s="163" t="s">
        <v>33</v>
      </c>
      <c r="U381" s="164" t="s">
        <v>33</v>
      </c>
      <c r="V381" s="238" t="s">
        <v>440</v>
      </c>
      <c r="W381" s="239" t="s">
        <v>441</v>
      </c>
      <c r="X381" s="362">
        <v>62</v>
      </c>
      <c r="Y381" s="363">
        <v>70</v>
      </c>
      <c r="Z381" s="151" t="s">
        <v>444</v>
      </c>
    </row>
    <row r="382" spans="1:26" ht="12.75">
      <c r="A382" s="46" t="s">
        <v>525</v>
      </c>
      <c r="B382" s="575">
        <v>85560</v>
      </c>
      <c r="C382" s="320">
        <v>0.81</v>
      </c>
      <c r="D382" s="476">
        <v>0.8</v>
      </c>
      <c r="E382" s="113">
        <v>35</v>
      </c>
      <c r="F382" s="576">
        <v>800</v>
      </c>
      <c r="G382" s="76">
        <v>30</v>
      </c>
      <c r="H382" s="77">
        <v>800</v>
      </c>
      <c r="I382" s="482">
        <v>1008</v>
      </c>
      <c r="J382" s="70">
        <v>0.92</v>
      </c>
      <c r="K382" s="492">
        <v>80</v>
      </c>
      <c r="L382" s="536">
        <v>3</v>
      </c>
      <c r="M382" s="32">
        <f t="shared" si="2"/>
        <v>939.24</v>
      </c>
      <c r="N382" s="32">
        <f t="shared" si="3"/>
        <v>1024.8</v>
      </c>
      <c r="O382" s="836" t="s">
        <v>405</v>
      </c>
      <c r="P382" s="119" t="s">
        <v>509</v>
      </c>
      <c r="Q382" s="160" t="s">
        <v>52</v>
      </c>
      <c r="R382" s="161" t="s">
        <v>510</v>
      </c>
      <c r="S382" s="162" t="s">
        <v>33</v>
      </c>
      <c r="T382" s="163" t="s">
        <v>33</v>
      </c>
      <c r="U382" s="164" t="s">
        <v>511</v>
      </c>
      <c r="V382" s="165"/>
      <c r="W382" s="381" t="s">
        <v>512</v>
      </c>
      <c r="X382" s="174">
        <v>52</v>
      </c>
      <c r="Y382" s="470">
        <v>46</v>
      </c>
      <c r="Z382" s="151" t="s">
        <v>526</v>
      </c>
    </row>
    <row r="383" spans="1:26" ht="12.75">
      <c r="A383" s="27" t="s">
        <v>382</v>
      </c>
      <c r="B383" s="28">
        <v>20580</v>
      </c>
      <c r="C383" s="29">
        <v>0.64</v>
      </c>
      <c r="D383" s="29">
        <v>0.82</v>
      </c>
      <c r="E383" s="30">
        <v>21</v>
      </c>
      <c r="F383" s="30">
        <v>880</v>
      </c>
      <c r="G383" s="30">
        <v>71</v>
      </c>
      <c r="H383" s="30">
        <v>500</v>
      </c>
      <c r="I383" s="30">
        <v>630</v>
      </c>
      <c r="J383" s="29">
        <v>0.94</v>
      </c>
      <c r="K383" s="30">
        <v>68</v>
      </c>
      <c r="L383" s="31">
        <v>3.6</v>
      </c>
      <c r="M383" s="32">
        <f t="shared" si="2"/>
        <v>1004.4200000000001</v>
      </c>
      <c r="N383" s="32">
        <f t="shared" si="3"/>
        <v>1025</v>
      </c>
      <c r="O383" s="838" t="s">
        <v>340</v>
      </c>
      <c r="P383" s="34" t="s">
        <v>92</v>
      </c>
      <c r="Q383" s="36" t="s">
        <v>33</v>
      </c>
      <c r="R383" s="36" t="s">
        <v>35</v>
      </c>
      <c r="S383" s="36"/>
      <c r="T383" s="41"/>
      <c r="U383" s="42"/>
      <c r="V383" s="42"/>
      <c r="W383" s="41" t="s">
        <v>93</v>
      </c>
      <c r="X383" s="38">
        <v>24</v>
      </c>
      <c r="Y383" s="38">
        <v>30</v>
      </c>
      <c r="Z383" s="39" t="s">
        <v>383</v>
      </c>
    </row>
    <row r="384" spans="1:26" ht="12.75">
      <c r="A384" s="46" t="s">
        <v>626</v>
      </c>
      <c r="B384" s="533">
        <v>89580</v>
      </c>
      <c r="C384" s="514">
        <v>0.83</v>
      </c>
      <c r="D384" s="476">
        <v>0.8</v>
      </c>
      <c r="E384" s="65">
        <v>36</v>
      </c>
      <c r="F384" s="504">
        <v>850</v>
      </c>
      <c r="G384" s="254">
        <v>20</v>
      </c>
      <c r="H384" s="68">
        <v>1000</v>
      </c>
      <c r="I384" s="528">
        <v>986</v>
      </c>
      <c r="J384" s="70">
        <v>0.92</v>
      </c>
      <c r="K384" s="534">
        <v>93</v>
      </c>
      <c r="L384" s="521">
        <v>2.95</v>
      </c>
      <c r="M384" s="32">
        <f t="shared" si="2"/>
        <v>937.5200000000001</v>
      </c>
      <c r="N384" s="32">
        <f t="shared" si="3"/>
        <v>1027.0999999999999</v>
      </c>
      <c r="O384" s="836" t="s">
        <v>405</v>
      </c>
      <c r="P384" s="119" t="s">
        <v>509</v>
      </c>
      <c r="Q384" s="160" t="s">
        <v>52</v>
      </c>
      <c r="R384" s="161" t="s">
        <v>510</v>
      </c>
      <c r="S384" s="162" t="s">
        <v>33</v>
      </c>
      <c r="T384" s="163" t="s">
        <v>33</v>
      </c>
      <c r="U384" s="164" t="s">
        <v>511</v>
      </c>
      <c r="V384" s="165"/>
      <c r="W384" s="381" t="s">
        <v>512</v>
      </c>
      <c r="X384" s="174">
        <v>52</v>
      </c>
      <c r="Y384" s="470">
        <v>46</v>
      </c>
      <c r="Z384" s="151" t="s">
        <v>627</v>
      </c>
    </row>
    <row r="385" spans="1:26" ht="12.75">
      <c r="A385" s="46" t="s">
        <v>740</v>
      </c>
      <c r="B385" s="294">
        <v>38980</v>
      </c>
      <c r="C385" s="320">
        <v>0.81</v>
      </c>
      <c r="D385" s="472">
        <v>0.73</v>
      </c>
      <c r="E385" s="532">
        <v>37</v>
      </c>
      <c r="F385" s="81">
        <v>650</v>
      </c>
      <c r="G385" s="567">
        <v>45</v>
      </c>
      <c r="H385" s="68">
        <v>1000</v>
      </c>
      <c r="I385" s="568">
        <v>965</v>
      </c>
      <c r="J385" s="70">
        <v>0.92</v>
      </c>
      <c r="K385" s="569">
        <v>55</v>
      </c>
      <c r="L385" s="570">
        <v>4.8</v>
      </c>
      <c r="M385" s="32">
        <f t="shared" si="2"/>
        <v>988.52</v>
      </c>
      <c r="N385" s="32">
        <f t="shared" si="3"/>
        <v>1027.5</v>
      </c>
      <c r="O385" s="833" t="s">
        <v>517</v>
      </c>
      <c r="P385" s="380" t="s">
        <v>1059</v>
      </c>
      <c r="Q385" s="160" t="s">
        <v>52</v>
      </c>
      <c r="R385" s="161" t="s">
        <v>510</v>
      </c>
      <c r="S385" s="162" t="s">
        <v>33</v>
      </c>
      <c r="T385" s="163" t="s">
        <v>33</v>
      </c>
      <c r="U385" s="164" t="s">
        <v>511</v>
      </c>
      <c r="V385" s="165"/>
      <c r="W385" s="303" t="s">
        <v>512</v>
      </c>
      <c r="X385" s="174">
        <v>52</v>
      </c>
      <c r="Y385" s="470">
        <v>46</v>
      </c>
      <c r="Z385" s="151" t="s">
        <v>741</v>
      </c>
    </row>
    <row r="386" spans="1:26" ht="12.75">
      <c r="A386" s="46" t="s">
        <v>523</v>
      </c>
      <c r="B386" s="302">
        <v>55560</v>
      </c>
      <c r="C386" s="320">
        <v>0.81</v>
      </c>
      <c r="D386" s="476">
        <v>0.8</v>
      </c>
      <c r="E386" s="113">
        <v>35</v>
      </c>
      <c r="F386" s="539">
        <v>750</v>
      </c>
      <c r="G386" s="76">
        <v>30</v>
      </c>
      <c r="H386" s="68">
        <v>1000</v>
      </c>
      <c r="I386" s="528">
        <v>986</v>
      </c>
      <c r="J386" s="70">
        <v>0.92</v>
      </c>
      <c r="K386" s="492">
        <v>80</v>
      </c>
      <c r="L386" s="84">
        <v>4</v>
      </c>
      <c r="M386" s="32">
        <f t="shared" si="2"/>
        <v>972.04000000000008</v>
      </c>
      <c r="N386" s="32">
        <f t="shared" si="3"/>
        <v>1027.5999999999999</v>
      </c>
      <c r="O386" s="836" t="s">
        <v>405</v>
      </c>
      <c r="P386" s="119" t="s">
        <v>509</v>
      </c>
      <c r="Q386" s="160" t="s">
        <v>52</v>
      </c>
      <c r="R386" s="161" t="s">
        <v>510</v>
      </c>
      <c r="S386" s="162" t="s">
        <v>33</v>
      </c>
      <c r="T386" s="163" t="s">
        <v>33</v>
      </c>
      <c r="U386" s="164" t="s">
        <v>511</v>
      </c>
      <c r="V386" s="165"/>
      <c r="W386" s="381" t="s">
        <v>512</v>
      </c>
      <c r="X386" s="174">
        <v>52</v>
      </c>
      <c r="Y386" s="470">
        <v>46</v>
      </c>
      <c r="Z386" s="151" t="s">
        <v>524</v>
      </c>
    </row>
    <row r="387" spans="1:26" ht="12.75">
      <c r="A387" s="46" t="s">
        <v>553</v>
      </c>
      <c r="B387" s="125">
        <v>48550</v>
      </c>
      <c r="C387" s="587">
        <v>0.8</v>
      </c>
      <c r="D387" s="476">
        <v>0.8</v>
      </c>
      <c r="E387" s="113">
        <v>35</v>
      </c>
      <c r="F387" s="592">
        <v>895</v>
      </c>
      <c r="G387" s="76">
        <v>30</v>
      </c>
      <c r="H387" s="68">
        <v>1000</v>
      </c>
      <c r="I387" s="490">
        <v>1031</v>
      </c>
      <c r="J387" s="491">
        <v>0.94</v>
      </c>
      <c r="K387" s="593">
        <v>69</v>
      </c>
      <c r="L387" s="459">
        <v>3.8</v>
      </c>
      <c r="M387" s="32">
        <f t="shared" si="2"/>
        <v>979.05000000000007</v>
      </c>
      <c r="N387" s="32">
        <f t="shared" si="3"/>
        <v>1027.5999999999999</v>
      </c>
      <c r="O387" s="836" t="s">
        <v>405</v>
      </c>
      <c r="P387" s="119" t="s">
        <v>509</v>
      </c>
      <c r="Q387" s="160" t="s">
        <v>52</v>
      </c>
      <c r="R387" s="161" t="s">
        <v>510</v>
      </c>
      <c r="S387" s="162" t="s">
        <v>33</v>
      </c>
      <c r="T387" s="163" t="s">
        <v>33</v>
      </c>
      <c r="U387" s="164" t="s">
        <v>511</v>
      </c>
      <c r="V387" s="165"/>
      <c r="W387" s="381" t="s">
        <v>512</v>
      </c>
      <c r="X387" s="174">
        <v>52</v>
      </c>
      <c r="Y387" s="470">
        <v>46</v>
      </c>
      <c r="Z387" s="151" t="s">
        <v>554</v>
      </c>
    </row>
    <row r="388" spans="1:26" ht="12.75">
      <c r="A388" s="46" t="s">
        <v>566</v>
      </c>
      <c r="B388" s="426">
        <v>43580</v>
      </c>
      <c r="C388" s="514">
        <v>0.83</v>
      </c>
      <c r="D388" s="538">
        <v>0.75</v>
      </c>
      <c r="E388" s="113">
        <v>35</v>
      </c>
      <c r="F388" s="539">
        <v>750</v>
      </c>
      <c r="G388" s="76">
        <v>30</v>
      </c>
      <c r="H388" s="68">
        <v>1000</v>
      </c>
      <c r="I388" s="540">
        <v>1025</v>
      </c>
      <c r="J388" s="431">
        <v>0.93</v>
      </c>
      <c r="K388" s="541">
        <v>77</v>
      </c>
      <c r="L388" s="542">
        <v>3.42</v>
      </c>
      <c r="M388" s="32">
        <f t="shared" si="2"/>
        <v>985.72</v>
      </c>
      <c r="N388" s="32">
        <f t="shared" si="3"/>
        <v>1029.3</v>
      </c>
      <c r="O388" s="836" t="s">
        <v>405</v>
      </c>
      <c r="P388" s="119" t="s">
        <v>509</v>
      </c>
      <c r="Q388" s="160" t="s">
        <v>52</v>
      </c>
      <c r="R388" s="161" t="s">
        <v>510</v>
      </c>
      <c r="S388" s="162" t="s">
        <v>33</v>
      </c>
      <c r="T388" s="163" t="s">
        <v>33</v>
      </c>
      <c r="U388" s="164" t="s">
        <v>511</v>
      </c>
      <c r="V388" s="165"/>
      <c r="W388" s="381" t="s">
        <v>512</v>
      </c>
      <c r="X388" s="174">
        <v>52</v>
      </c>
      <c r="Y388" s="470">
        <v>46</v>
      </c>
      <c r="Z388" s="151" t="s">
        <v>567</v>
      </c>
    </row>
    <row r="389" spans="1:26" ht="12.75">
      <c r="A389" s="46" t="s">
        <v>606</v>
      </c>
      <c r="B389" s="435">
        <v>35880</v>
      </c>
      <c r="C389" s="716">
        <v>0.73</v>
      </c>
      <c r="D389" s="466">
        <v>0.71</v>
      </c>
      <c r="E389" s="113">
        <v>35</v>
      </c>
      <c r="F389" s="474">
        <v>700</v>
      </c>
      <c r="G389" s="76">
        <v>30</v>
      </c>
      <c r="H389" s="68">
        <v>1000</v>
      </c>
      <c r="I389" s="468">
        <v>1020</v>
      </c>
      <c r="J389" s="395">
        <v>0.91</v>
      </c>
      <c r="K389" s="717">
        <v>89</v>
      </c>
      <c r="L389" s="138">
        <v>3.51</v>
      </c>
      <c r="M389" s="32">
        <f t="shared" si="2"/>
        <v>995.02</v>
      </c>
      <c r="N389" s="32">
        <f t="shared" si="3"/>
        <v>1030.9000000000001</v>
      </c>
      <c r="O389" s="836" t="s">
        <v>405</v>
      </c>
      <c r="P389" s="119" t="s">
        <v>509</v>
      </c>
      <c r="Q389" s="160" t="s">
        <v>52</v>
      </c>
      <c r="R389" s="161" t="s">
        <v>510</v>
      </c>
      <c r="S389" s="162" t="s">
        <v>33</v>
      </c>
      <c r="T389" s="163" t="s">
        <v>33</v>
      </c>
      <c r="U389" s="164" t="s">
        <v>511</v>
      </c>
      <c r="V389" s="165"/>
      <c r="W389" s="239" t="s">
        <v>512</v>
      </c>
      <c r="X389" s="174">
        <v>52</v>
      </c>
      <c r="Y389" s="470">
        <v>46</v>
      </c>
      <c r="Z389" s="151" t="s">
        <v>607</v>
      </c>
    </row>
    <row r="390" spans="1:26" ht="12.75">
      <c r="A390" s="46" t="s">
        <v>700</v>
      </c>
      <c r="B390" s="562">
        <v>31580</v>
      </c>
      <c r="C390" s="320">
        <v>0.81</v>
      </c>
      <c r="D390" s="64">
        <v>0.76</v>
      </c>
      <c r="E390" s="65">
        <v>36</v>
      </c>
      <c r="F390" s="563">
        <v>640</v>
      </c>
      <c r="G390" s="76">
        <v>30</v>
      </c>
      <c r="H390" s="68">
        <v>1000</v>
      </c>
      <c r="I390" s="255">
        <v>951</v>
      </c>
      <c r="J390" s="564">
        <v>0.96</v>
      </c>
      <c r="K390" s="565">
        <v>87</v>
      </c>
      <c r="L390" s="360">
        <v>3.7</v>
      </c>
      <c r="M390" s="32">
        <f t="shared" si="2"/>
        <v>999.52</v>
      </c>
      <c r="N390" s="32">
        <f t="shared" si="3"/>
        <v>1031.0999999999999</v>
      </c>
      <c r="O390" s="836" t="s">
        <v>405</v>
      </c>
      <c r="P390" s="380" t="s">
        <v>1059</v>
      </c>
      <c r="Q390" s="160" t="s">
        <v>52</v>
      </c>
      <c r="R390" s="161" t="s">
        <v>510</v>
      </c>
      <c r="S390" s="162" t="s">
        <v>33</v>
      </c>
      <c r="T390" s="163" t="s">
        <v>33</v>
      </c>
      <c r="U390" s="164" t="s">
        <v>511</v>
      </c>
      <c r="V390" s="165"/>
      <c r="W390" s="303" t="s">
        <v>512</v>
      </c>
      <c r="X390" s="174">
        <v>52</v>
      </c>
      <c r="Y390" s="470">
        <v>46</v>
      </c>
      <c r="Z390" s="151" t="s">
        <v>701</v>
      </c>
    </row>
    <row r="391" spans="1:26" ht="12.75">
      <c r="A391" s="46" t="s">
        <v>740</v>
      </c>
      <c r="B391" s="294">
        <v>38980</v>
      </c>
      <c r="C391" s="320">
        <v>0.81</v>
      </c>
      <c r="D391" s="472">
        <v>0.73</v>
      </c>
      <c r="E391" s="532">
        <v>37</v>
      </c>
      <c r="F391" s="81">
        <v>650</v>
      </c>
      <c r="G391" s="567">
        <v>45</v>
      </c>
      <c r="H391" s="68">
        <v>1000</v>
      </c>
      <c r="I391" s="568">
        <v>965</v>
      </c>
      <c r="J391" s="70">
        <v>0.92</v>
      </c>
      <c r="K391" s="569">
        <v>55</v>
      </c>
      <c r="L391" s="570">
        <v>4.8</v>
      </c>
      <c r="M391" s="32">
        <f t="shared" si="2"/>
        <v>992.52</v>
      </c>
      <c r="N391" s="32">
        <f t="shared" si="3"/>
        <v>1031.5</v>
      </c>
      <c r="O391" s="837" t="s">
        <v>517</v>
      </c>
      <c r="P391" s="119" t="s">
        <v>534</v>
      </c>
      <c r="Q391" s="160" t="s">
        <v>52</v>
      </c>
      <c r="R391" s="161" t="s">
        <v>657</v>
      </c>
      <c r="S391" s="162" t="s">
        <v>33</v>
      </c>
      <c r="T391" s="163" t="s">
        <v>33</v>
      </c>
      <c r="U391" s="164" t="s">
        <v>658</v>
      </c>
      <c r="V391" s="165"/>
      <c r="W391" s="239" t="s">
        <v>537</v>
      </c>
      <c r="X391" s="50">
        <v>47</v>
      </c>
      <c r="Y391" s="174">
        <v>53</v>
      </c>
      <c r="Z391" s="151" t="s">
        <v>741</v>
      </c>
    </row>
    <row r="392" spans="1:26" ht="12.75">
      <c r="A392" s="46" t="s">
        <v>654</v>
      </c>
      <c r="B392" s="426">
        <v>43880</v>
      </c>
      <c r="C392" s="587">
        <v>0.8</v>
      </c>
      <c r="D392" s="466">
        <v>0.71</v>
      </c>
      <c r="E392" s="113">
        <v>35</v>
      </c>
      <c r="F392" s="539">
        <v>750</v>
      </c>
      <c r="G392" s="76">
        <v>30</v>
      </c>
      <c r="H392" s="68">
        <v>1000</v>
      </c>
      <c r="I392" s="540">
        <v>1025</v>
      </c>
      <c r="J392" s="132">
        <v>1</v>
      </c>
      <c r="K392" s="492">
        <v>80</v>
      </c>
      <c r="L392" s="549">
        <v>3.77</v>
      </c>
      <c r="M392" s="32">
        <f t="shared" si="2"/>
        <v>987.92000000000007</v>
      </c>
      <c r="N392" s="32">
        <f t="shared" si="3"/>
        <v>1031.8</v>
      </c>
      <c r="O392" s="836" t="s">
        <v>405</v>
      </c>
      <c r="P392" s="119" t="s">
        <v>509</v>
      </c>
      <c r="Q392" s="160" t="s">
        <v>52</v>
      </c>
      <c r="R392" s="161" t="s">
        <v>510</v>
      </c>
      <c r="S392" s="162" t="s">
        <v>33</v>
      </c>
      <c r="T392" s="163" t="s">
        <v>33</v>
      </c>
      <c r="U392" s="164" t="s">
        <v>511</v>
      </c>
      <c r="V392" s="165"/>
      <c r="W392" s="381" t="s">
        <v>512</v>
      </c>
      <c r="X392" s="174">
        <v>52</v>
      </c>
      <c r="Y392" s="470">
        <v>46</v>
      </c>
      <c r="Z392" s="151" t="s">
        <v>655</v>
      </c>
    </row>
    <row r="393" spans="1:26" ht="12.75">
      <c r="A393" s="46" t="s">
        <v>700</v>
      </c>
      <c r="B393" s="562">
        <v>31580</v>
      </c>
      <c r="C393" s="320">
        <v>0.81</v>
      </c>
      <c r="D393" s="64">
        <v>0.76</v>
      </c>
      <c r="E393" s="65">
        <v>36</v>
      </c>
      <c r="F393" s="563">
        <v>640</v>
      </c>
      <c r="G393" s="76">
        <v>30</v>
      </c>
      <c r="H393" s="68">
        <v>1000</v>
      </c>
      <c r="I393" s="255">
        <v>951</v>
      </c>
      <c r="J393" s="564">
        <v>0.96</v>
      </c>
      <c r="K393" s="565">
        <v>87</v>
      </c>
      <c r="L393" s="360">
        <v>3.7</v>
      </c>
      <c r="M393" s="32">
        <f t="shared" si="2"/>
        <v>1003.52</v>
      </c>
      <c r="N393" s="32">
        <f t="shared" si="3"/>
        <v>1035.0999999999999</v>
      </c>
      <c r="O393" s="836" t="s">
        <v>405</v>
      </c>
      <c r="P393" s="119" t="s">
        <v>534</v>
      </c>
      <c r="Q393" s="160" t="s">
        <v>52</v>
      </c>
      <c r="R393" s="161" t="s">
        <v>657</v>
      </c>
      <c r="S393" s="162" t="s">
        <v>33</v>
      </c>
      <c r="T393" s="163" t="s">
        <v>33</v>
      </c>
      <c r="U393" s="164" t="s">
        <v>658</v>
      </c>
      <c r="V393" s="165"/>
      <c r="W393" s="239" t="s">
        <v>537</v>
      </c>
      <c r="X393" s="50">
        <v>47</v>
      </c>
      <c r="Y393" s="174">
        <v>53</v>
      </c>
      <c r="Z393" s="151" t="s">
        <v>701</v>
      </c>
    </row>
    <row r="394" spans="1:26" ht="12.75">
      <c r="A394" s="46" t="s">
        <v>560</v>
      </c>
      <c r="B394" s="294">
        <v>39857</v>
      </c>
      <c r="C394" s="587">
        <v>0.8</v>
      </c>
      <c r="D394" s="376">
        <v>0.82</v>
      </c>
      <c r="E394" s="113">
        <v>35</v>
      </c>
      <c r="F394" s="539">
        <v>750</v>
      </c>
      <c r="G394" s="76">
        <v>30</v>
      </c>
      <c r="H394" s="68">
        <v>1000</v>
      </c>
      <c r="I394" s="540">
        <v>1025</v>
      </c>
      <c r="J394" s="70">
        <v>0.92</v>
      </c>
      <c r="K394" s="591">
        <v>76</v>
      </c>
      <c r="L394" s="72">
        <v>2.89</v>
      </c>
      <c r="M394" s="32">
        <f t="shared" si="2"/>
        <v>995.74299999999994</v>
      </c>
      <c r="N394" s="32">
        <f t="shared" si="3"/>
        <v>1035.5999999999999</v>
      </c>
      <c r="O394" s="836" t="s">
        <v>405</v>
      </c>
      <c r="P394" s="119" t="s">
        <v>509</v>
      </c>
      <c r="Q394" s="160" t="s">
        <v>52</v>
      </c>
      <c r="R394" s="161" t="s">
        <v>510</v>
      </c>
      <c r="S394" s="162" t="s">
        <v>33</v>
      </c>
      <c r="T394" s="163" t="s">
        <v>33</v>
      </c>
      <c r="U394" s="164" t="s">
        <v>511</v>
      </c>
      <c r="V394" s="165"/>
      <c r="W394" s="381" t="s">
        <v>512</v>
      </c>
      <c r="X394" s="174">
        <v>52</v>
      </c>
      <c r="Y394" s="470">
        <v>46</v>
      </c>
      <c r="Z394" s="151" t="s">
        <v>561</v>
      </c>
    </row>
    <row r="395" spans="1:26" ht="12.75">
      <c r="A395" s="46" t="s">
        <v>622</v>
      </c>
      <c r="B395" s="315">
        <v>35560</v>
      </c>
      <c r="C395" s="320">
        <v>0.81</v>
      </c>
      <c r="D395" s="476">
        <v>0.8</v>
      </c>
      <c r="E395" s="485">
        <v>34</v>
      </c>
      <c r="F395" s="539">
        <v>750</v>
      </c>
      <c r="G395" s="76">
        <v>30</v>
      </c>
      <c r="H395" s="68">
        <v>1000</v>
      </c>
      <c r="I395" s="528">
        <v>986</v>
      </c>
      <c r="J395" s="70">
        <v>0.92</v>
      </c>
      <c r="K395" s="492">
        <v>80</v>
      </c>
      <c r="L395" s="536">
        <v>3.02</v>
      </c>
      <c r="M395" s="32">
        <f t="shared" si="2"/>
        <v>1000.84</v>
      </c>
      <c r="N395" s="32">
        <f t="shared" si="3"/>
        <v>1036.4000000000001</v>
      </c>
      <c r="O395" s="836" t="s">
        <v>405</v>
      </c>
      <c r="P395" s="119" t="s">
        <v>509</v>
      </c>
      <c r="Q395" s="160" t="s">
        <v>52</v>
      </c>
      <c r="R395" s="161" t="s">
        <v>510</v>
      </c>
      <c r="S395" s="162" t="s">
        <v>33</v>
      </c>
      <c r="T395" s="163" t="s">
        <v>33</v>
      </c>
      <c r="U395" s="164" t="s">
        <v>511</v>
      </c>
      <c r="V395" s="165"/>
      <c r="W395" s="381" t="s">
        <v>512</v>
      </c>
      <c r="X395" s="174">
        <v>52</v>
      </c>
      <c r="Y395" s="470">
        <v>46</v>
      </c>
      <c r="Z395" s="151" t="s">
        <v>623</v>
      </c>
    </row>
    <row r="396" spans="1:26" ht="12.75">
      <c r="A396" s="46" t="s">
        <v>670</v>
      </c>
      <c r="B396" s="623">
        <v>70000</v>
      </c>
      <c r="C396" s="670">
        <v>0.77</v>
      </c>
      <c r="D396" s="64">
        <v>0.76</v>
      </c>
      <c r="E396" s="65">
        <v>36</v>
      </c>
      <c r="F396" s="81">
        <v>650</v>
      </c>
      <c r="G396" s="567">
        <v>45</v>
      </c>
      <c r="H396" s="68">
        <v>1000</v>
      </c>
      <c r="I396" s="265">
        <v>940</v>
      </c>
      <c r="J396" s="70">
        <v>0.92</v>
      </c>
      <c r="K396" s="624">
        <v>54</v>
      </c>
      <c r="L396" s="118">
        <v>3.1</v>
      </c>
      <c r="M396" s="32">
        <f t="shared" si="2"/>
        <v>968</v>
      </c>
      <c r="N396" s="32">
        <f t="shared" si="3"/>
        <v>1038</v>
      </c>
      <c r="O396" s="836" t="s">
        <v>405</v>
      </c>
      <c r="P396" s="380" t="s">
        <v>1059</v>
      </c>
      <c r="Q396" s="160" t="s">
        <v>52</v>
      </c>
      <c r="R396" s="161" t="s">
        <v>510</v>
      </c>
      <c r="S396" s="162" t="s">
        <v>33</v>
      </c>
      <c r="T396" s="163" t="s">
        <v>33</v>
      </c>
      <c r="U396" s="164" t="s">
        <v>511</v>
      </c>
      <c r="V396" s="165"/>
      <c r="W396" s="303" t="s">
        <v>512</v>
      </c>
      <c r="X396" s="174">
        <v>52</v>
      </c>
      <c r="Y396" s="470">
        <v>46</v>
      </c>
      <c r="Z396" s="151" t="s">
        <v>671</v>
      </c>
    </row>
    <row r="397" spans="1:26" ht="12.75">
      <c r="A397" s="27" t="s">
        <v>375</v>
      </c>
      <c r="B397" s="28">
        <v>18560</v>
      </c>
      <c r="C397" s="29">
        <v>0.83</v>
      </c>
      <c r="D397" s="29">
        <v>0.86</v>
      </c>
      <c r="E397" s="30">
        <v>18</v>
      </c>
      <c r="F397" s="30">
        <v>650</v>
      </c>
      <c r="G397" s="30">
        <v>64</v>
      </c>
      <c r="H397" s="30">
        <v>300</v>
      </c>
      <c r="I397" s="30">
        <v>420</v>
      </c>
      <c r="J397" s="29">
        <v>0.93</v>
      </c>
      <c r="K397" s="30">
        <v>85</v>
      </c>
      <c r="L397" s="31">
        <v>2.2999999999999998</v>
      </c>
      <c r="M397" s="32">
        <f t="shared" si="2"/>
        <v>1021.44</v>
      </c>
      <c r="N397" s="32">
        <f t="shared" si="3"/>
        <v>1040</v>
      </c>
      <c r="O397" s="835" t="s">
        <v>340</v>
      </c>
      <c r="P397" s="380" t="s">
        <v>1053</v>
      </c>
      <c r="Q397" s="160" t="s">
        <v>62</v>
      </c>
      <c r="R397" s="161" t="s">
        <v>33</v>
      </c>
      <c r="S397" s="162" t="s">
        <v>33</v>
      </c>
      <c r="T397" s="41" t="s">
        <v>47</v>
      </c>
      <c r="U397" s="42"/>
      <c r="V397" s="42"/>
      <c r="W397" s="41" t="s">
        <v>49</v>
      </c>
      <c r="X397" s="38">
        <v>38</v>
      </c>
      <c r="Y397" s="174">
        <v>40</v>
      </c>
      <c r="Z397" s="39" t="s">
        <v>376</v>
      </c>
    </row>
    <row r="398" spans="1:26" ht="12.75">
      <c r="A398" s="46" t="s">
        <v>574</v>
      </c>
      <c r="B398" s="488">
        <v>49580</v>
      </c>
      <c r="C398" s="514">
        <v>0.83</v>
      </c>
      <c r="D398" s="476">
        <v>0.8</v>
      </c>
      <c r="E398" s="485">
        <v>34</v>
      </c>
      <c r="F398" s="504">
        <v>850</v>
      </c>
      <c r="G398" s="76">
        <v>30</v>
      </c>
      <c r="H398" s="68">
        <v>1000</v>
      </c>
      <c r="I398" s="528">
        <v>986</v>
      </c>
      <c r="J398" s="70">
        <v>0.92</v>
      </c>
      <c r="K398" s="492">
        <v>80</v>
      </c>
      <c r="L398" s="133">
        <v>3.74</v>
      </c>
      <c r="M398" s="32">
        <f t="shared" si="2"/>
        <v>991.62</v>
      </c>
      <c r="N398" s="32">
        <f t="shared" si="3"/>
        <v>1041.2</v>
      </c>
      <c r="O398" s="836" t="s">
        <v>405</v>
      </c>
      <c r="P398" s="119" t="s">
        <v>509</v>
      </c>
      <c r="Q398" s="160" t="s">
        <v>52</v>
      </c>
      <c r="R398" s="161" t="s">
        <v>510</v>
      </c>
      <c r="S398" s="162" t="s">
        <v>33</v>
      </c>
      <c r="T398" s="163" t="s">
        <v>33</v>
      </c>
      <c r="U398" s="164" t="s">
        <v>511</v>
      </c>
      <c r="V398" s="165"/>
      <c r="W398" s="381" t="s">
        <v>512</v>
      </c>
      <c r="X398" s="174">
        <v>52</v>
      </c>
      <c r="Y398" s="470">
        <v>46</v>
      </c>
      <c r="Z398" s="151" t="s">
        <v>575</v>
      </c>
    </row>
    <row r="399" spans="1:26" ht="12.75">
      <c r="A399" s="46" t="s">
        <v>614</v>
      </c>
      <c r="B399" s="628">
        <v>29560</v>
      </c>
      <c r="C399" s="344">
        <v>0.79</v>
      </c>
      <c r="D399" s="476">
        <v>0.8</v>
      </c>
      <c r="E399" s="485">
        <v>34</v>
      </c>
      <c r="F399" s="527">
        <v>770</v>
      </c>
      <c r="G399" s="76">
        <v>30</v>
      </c>
      <c r="H399" s="68">
        <v>1000</v>
      </c>
      <c r="I399" s="528">
        <v>986</v>
      </c>
      <c r="J399" s="70">
        <v>0.92</v>
      </c>
      <c r="K399" s="492">
        <v>80</v>
      </c>
      <c r="L399" s="629">
        <v>2.52</v>
      </c>
      <c r="M399" s="32">
        <f t="shared" si="2"/>
        <v>1011.84</v>
      </c>
      <c r="N399" s="32">
        <f t="shared" si="3"/>
        <v>1041.4000000000001</v>
      </c>
      <c r="O399" s="836" t="s">
        <v>405</v>
      </c>
      <c r="P399" s="119" t="s">
        <v>509</v>
      </c>
      <c r="Q399" s="160" t="s">
        <v>52</v>
      </c>
      <c r="R399" s="161" t="s">
        <v>510</v>
      </c>
      <c r="S399" s="162" t="s">
        <v>33</v>
      </c>
      <c r="T399" s="163" t="s">
        <v>33</v>
      </c>
      <c r="U399" s="164" t="s">
        <v>511</v>
      </c>
      <c r="V399" s="165"/>
      <c r="W399" s="381" t="s">
        <v>512</v>
      </c>
      <c r="X399" s="174">
        <v>52</v>
      </c>
      <c r="Y399" s="470">
        <v>46</v>
      </c>
      <c r="Z399" s="151" t="s">
        <v>615</v>
      </c>
    </row>
    <row r="400" spans="1:26" ht="12.75">
      <c r="A400" s="46" t="s">
        <v>670</v>
      </c>
      <c r="B400" s="623">
        <v>70000</v>
      </c>
      <c r="C400" s="670">
        <v>0.77</v>
      </c>
      <c r="D400" s="64">
        <v>0.76</v>
      </c>
      <c r="E400" s="65">
        <v>36</v>
      </c>
      <c r="F400" s="81">
        <v>650</v>
      </c>
      <c r="G400" s="567">
        <v>45</v>
      </c>
      <c r="H400" s="68">
        <v>1000</v>
      </c>
      <c r="I400" s="265">
        <v>940</v>
      </c>
      <c r="J400" s="70">
        <v>0.92</v>
      </c>
      <c r="K400" s="624">
        <v>54</v>
      </c>
      <c r="L400" s="118">
        <v>3.1</v>
      </c>
      <c r="M400" s="32">
        <f t="shared" si="2"/>
        <v>972</v>
      </c>
      <c r="N400" s="32">
        <f t="shared" si="3"/>
        <v>1042</v>
      </c>
      <c r="O400" s="836" t="s">
        <v>405</v>
      </c>
      <c r="P400" s="119" t="s">
        <v>534</v>
      </c>
      <c r="Q400" s="160" t="s">
        <v>52</v>
      </c>
      <c r="R400" s="161" t="s">
        <v>657</v>
      </c>
      <c r="S400" s="162" t="s">
        <v>33</v>
      </c>
      <c r="T400" s="163" t="s">
        <v>33</v>
      </c>
      <c r="U400" s="164" t="s">
        <v>658</v>
      </c>
      <c r="V400" s="165"/>
      <c r="W400" s="239" t="s">
        <v>537</v>
      </c>
      <c r="X400" s="50">
        <v>47</v>
      </c>
      <c r="Y400" s="174">
        <v>53</v>
      </c>
      <c r="Z400" s="151" t="s">
        <v>671</v>
      </c>
    </row>
    <row r="401" spans="1:26" ht="12.75">
      <c r="A401" s="46" t="s">
        <v>616</v>
      </c>
      <c r="B401" s="547">
        <v>38680</v>
      </c>
      <c r="C401" s="543">
        <v>0.82</v>
      </c>
      <c r="D401" s="323">
        <v>0.81</v>
      </c>
      <c r="E401" s="485">
        <v>34</v>
      </c>
      <c r="F401" s="548">
        <v>830</v>
      </c>
      <c r="G401" s="76">
        <v>30</v>
      </c>
      <c r="H401" s="68">
        <v>1000</v>
      </c>
      <c r="I401" s="528">
        <v>986</v>
      </c>
      <c r="J401" s="70">
        <v>0.92</v>
      </c>
      <c r="K401" s="492">
        <v>80</v>
      </c>
      <c r="L401" s="487">
        <v>3.2</v>
      </c>
      <c r="M401" s="32">
        <f t="shared" si="2"/>
        <v>1005.92</v>
      </c>
      <c r="N401" s="32">
        <f t="shared" si="3"/>
        <v>1044.5999999999999</v>
      </c>
      <c r="O401" s="836" t="s">
        <v>405</v>
      </c>
      <c r="P401" s="119" t="s">
        <v>509</v>
      </c>
      <c r="Q401" s="160" t="s">
        <v>52</v>
      </c>
      <c r="R401" s="161" t="s">
        <v>510</v>
      </c>
      <c r="S401" s="162" t="s">
        <v>33</v>
      </c>
      <c r="T401" s="163" t="s">
        <v>33</v>
      </c>
      <c r="U401" s="164" t="s">
        <v>511</v>
      </c>
      <c r="V401" s="165"/>
      <c r="W401" s="381" t="s">
        <v>512</v>
      </c>
      <c r="X401" s="174">
        <v>52</v>
      </c>
      <c r="Y401" s="470">
        <v>46</v>
      </c>
      <c r="Z401" s="151" t="s">
        <v>617</v>
      </c>
    </row>
    <row r="402" spans="1:26" ht="12.75">
      <c r="A402" s="46" t="s">
        <v>620</v>
      </c>
      <c r="B402" s="627">
        <v>33350</v>
      </c>
      <c r="C402" s="344">
        <v>0.79</v>
      </c>
      <c r="D402" s="476">
        <v>0.8</v>
      </c>
      <c r="E402" s="485">
        <v>34</v>
      </c>
      <c r="F402" s="504">
        <v>850</v>
      </c>
      <c r="G402" s="76">
        <v>30</v>
      </c>
      <c r="H402" s="68">
        <v>1000</v>
      </c>
      <c r="I402" s="528">
        <v>986</v>
      </c>
      <c r="J402" s="431">
        <v>0.93</v>
      </c>
      <c r="K402" s="492">
        <v>80</v>
      </c>
      <c r="L402" s="118">
        <v>3.1</v>
      </c>
      <c r="M402" s="32">
        <f t="shared" si="2"/>
        <v>1011.25</v>
      </c>
      <c r="N402" s="32">
        <f t="shared" si="3"/>
        <v>1044.5999999999999</v>
      </c>
      <c r="O402" s="836" t="s">
        <v>405</v>
      </c>
      <c r="P402" s="119" t="s">
        <v>509</v>
      </c>
      <c r="Q402" s="160" t="s">
        <v>52</v>
      </c>
      <c r="R402" s="161" t="s">
        <v>510</v>
      </c>
      <c r="S402" s="162" t="s">
        <v>33</v>
      </c>
      <c r="T402" s="163" t="s">
        <v>33</v>
      </c>
      <c r="U402" s="164" t="s">
        <v>511</v>
      </c>
      <c r="V402" s="165"/>
      <c r="W402" s="381" t="s">
        <v>512</v>
      </c>
      <c r="X402" s="174">
        <v>52</v>
      </c>
      <c r="Y402" s="470">
        <v>46</v>
      </c>
      <c r="Z402" s="151" t="s">
        <v>621</v>
      </c>
    </row>
    <row r="403" spans="1:26" ht="12.75">
      <c r="A403" s="46" t="s">
        <v>547</v>
      </c>
      <c r="B403" s="307">
        <v>45880</v>
      </c>
      <c r="C403" s="503">
        <v>0.84</v>
      </c>
      <c r="D403" s="476">
        <v>0.8</v>
      </c>
      <c r="E403" s="113">
        <v>35</v>
      </c>
      <c r="F403" s="504">
        <v>850</v>
      </c>
      <c r="G403" s="76">
        <v>30</v>
      </c>
      <c r="H403" s="68">
        <v>1000</v>
      </c>
      <c r="I403" s="490">
        <v>1031</v>
      </c>
      <c r="J403" s="70">
        <v>0.92</v>
      </c>
      <c r="K403" s="492">
        <v>80</v>
      </c>
      <c r="L403" s="459">
        <v>3.8</v>
      </c>
      <c r="M403" s="32">
        <f t="shared" si="2"/>
        <v>1001.22</v>
      </c>
      <c r="N403" s="32">
        <f t="shared" si="3"/>
        <v>1047.0999999999999</v>
      </c>
      <c r="O403" s="836" t="s">
        <v>405</v>
      </c>
      <c r="P403" s="119" t="s">
        <v>509</v>
      </c>
      <c r="Q403" s="160" t="s">
        <v>52</v>
      </c>
      <c r="R403" s="161" t="s">
        <v>510</v>
      </c>
      <c r="S403" s="162" t="s">
        <v>33</v>
      </c>
      <c r="T403" s="163" t="s">
        <v>33</v>
      </c>
      <c r="U403" s="164" t="s">
        <v>511</v>
      </c>
      <c r="V403" s="165"/>
      <c r="W403" s="381" t="s">
        <v>512</v>
      </c>
      <c r="X403" s="174">
        <v>52</v>
      </c>
      <c r="Y403" s="470">
        <v>46</v>
      </c>
      <c r="Z403" s="151" t="s">
        <v>548</v>
      </c>
    </row>
    <row r="404" spans="1:26" ht="12.75">
      <c r="A404" s="46" t="s">
        <v>664</v>
      </c>
      <c r="B404" s="294">
        <v>39480</v>
      </c>
      <c r="C404" s="670">
        <v>0.77</v>
      </c>
      <c r="D404" s="476">
        <v>0.8</v>
      </c>
      <c r="E404" s="113">
        <v>35</v>
      </c>
      <c r="F404" s="81">
        <v>650</v>
      </c>
      <c r="G404" s="567">
        <v>45</v>
      </c>
      <c r="H404" s="68">
        <v>1000</v>
      </c>
      <c r="I404" s="351">
        <v>872</v>
      </c>
      <c r="J404" s="70">
        <v>0.92</v>
      </c>
      <c r="K404" s="616">
        <v>57</v>
      </c>
      <c r="L404" s="327">
        <v>2.8</v>
      </c>
      <c r="M404" s="32">
        <f t="shared" si="2"/>
        <v>1007.72</v>
      </c>
      <c r="N404" s="32">
        <f t="shared" si="3"/>
        <v>1047.2</v>
      </c>
      <c r="O404" s="836" t="s">
        <v>405</v>
      </c>
      <c r="P404" s="119" t="s">
        <v>534</v>
      </c>
      <c r="Q404" s="160" t="s">
        <v>52</v>
      </c>
      <c r="R404" s="161" t="s">
        <v>657</v>
      </c>
      <c r="S404" s="162" t="s">
        <v>33</v>
      </c>
      <c r="T404" s="163" t="s">
        <v>33</v>
      </c>
      <c r="U404" s="164" t="s">
        <v>658</v>
      </c>
      <c r="V404" s="165"/>
      <c r="W404" s="239" t="s">
        <v>537</v>
      </c>
      <c r="X404" s="50">
        <v>47</v>
      </c>
      <c r="Y404" s="174">
        <v>53</v>
      </c>
      <c r="Z404" s="151" t="s">
        <v>665</v>
      </c>
    </row>
    <row r="405" spans="1:26" ht="12.75">
      <c r="A405" s="46" t="s">
        <v>545</v>
      </c>
      <c r="B405" s="400">
        <v>44900</v>
      </c>
      <c r="C405" s="344">
        <v>0.79</v>
      </c>
      <c r="D405" s="558">
        <v>0.78</v>
      </c>
      <c r="E405" s="113">
        <v>35</v>
      </c>
      <c r="F405" s="130">
        <v>950</v>
      </c>
      <c r="G405" s="76">
        <v>30</v>
      </c>
      <c r="H405" s="68">
        <v>1000</v>
      </c>
      <c r="I405" s="490">
        <v>1031</v>
      </c>
      <c r="J405" s="395">
        <v>0.91</v>
      </c>
      <c r="K405" s="492">
        <v>80</v>
      </c>
      <c r="L405" s="459">
        <v>3.8</v>
      </c>
      <c r="M405" s="32">
        <f t="shared" si="2"/>
        <v>1004.2</v>
      </c>
      <c r="N405" s="32">
        <f t="shared" si="3"/>
        <v>1049.0999999999999</v>
      </c>
      <c r="O405" s="836" t="s">
        <v>405</v>
      </c>
      <c r="P405" s="119" t="s">
        <v>509</v>
      </c>
      <c r="Q405" s="160" t="s">
        <v>52</v>
      </c>
      <c r="R405" s="161" t="s">
        <v>510</v>
      </c>
      <c r="S405" s="162" t="s">
        <v>33</v>
      </c>
      <c r="T405" s="163" t="s">
        <v>33</v>
      </c>
      <c r="U405" s="164" t="s">
        <v>511</v>
      </c>
      <c r="V405" s="165"/>
      <c r="W405" s="381" t="s">
        <v>512</v>
      </c>
      <c r="X405" s="174">
        <v>52</v>
      </c>
      <c r="Y405" s="470">
        <v>46</v>
      </c>
      <c r="Z405" s="151" t="s">
        <v>546</v>
      </c>
    </row>
    <row r="406" spans="1:26" ht="12.75">
      <c r="A406" s="46" t="s">
        <v>764</v>
      </c>
      <c r="B406" s="322">
        <v>50000</v>
      </c>
      <c r="C406" s="320">
        <v>0.93</v>
      </c>
      <c r="D406" s="323">
        <v>0.69</v>
      </c>
      <c r="E406" s="50">
        <v>270</v>
      </c>
      <c r="F406" s="106">
        <v>100</v>
      </c>
      <c r="G406" s="76">
        <v>10</v>
      </c>
      <c r="H406" s="68">
        <v>1800</v>
      </c>
      <c r="I406" s="324">
        <v>598</v>
      </c>
      <c r="J406" s="155">
        <v>0.76</v>
      </c>
      <c r="K406" s="156">
        <v>26</v>
      </c>
      <c r="L406" s="61">
        <v>12.07</v>
      </c>
      <c r="M406" s="32">
        <f t="shared" si="2"/>
        <v>999.09999999999991</v>
      </c>
      <c r="N406" s="32">
        <f t="shared" si="3"/>
        <v>1049.0999999999999</v>
      </c>
      <c r="O406" s="832" t="s">
        <v>760</v>
      </c>
      <c r="P406" s="657" t="s">
        <v>102</v>
      </c>
      <c r="Q406" s="160" t="s">
        <v>33</v>
      </c>
      <c r="R406" s="161" t="s">
        <v>33</v>
      </c>
      <c r="S406" s="162" t="s">
        <v>47</v>
      </c>
      <c r="T406" s="163" t="s">
        <v>33</v>
      </c>
      <c r="U406" s="164" t="s">
        <v>33</v>
      </c>
      <c r="V406" s="238" t="s">
        <v>103</v>
      </c>
      <c r="W406" s="239" t="s">
        <v>104</v>
      </c>
      <c r="X406" s="292">
        <v>75</v>
      </c>
      <c r="Y406" s="175">
        <v>80</v>
      </c>
      <c r="Z406" s="151" t="s">
        <v>765</v>
      </c>
    </row>
    <row r="407" spans="1:26" ht="12.75">
      <c r="A407" s="46" t="s">
        <v>690</v>
      </c>
      <c r="B407" s="294">
        <v>38980</v>
      </c>
      <c r="C407" s="636">
        <v>0.78</v>
      </c>
      <c r="D407" s="64">
        <v>0.76</v>
      </c>
      <c r="E407" s="65">
        <v>36</v>
      </c>
      <c r="F407" s="524">
        <v>600</v>
      </c>
      <c r="G407" s="567">
        <v>45</v>
      </c>
      <c r="H407" s="68">
        <v>1000</v>
      </c>
      <c r="I407" s="318">
        <v>924</v>
      </c>
      <c r="J407" s="70">
        <v>0.92</v>
      </c>
      <c r="K407" s="71">
        <v>60</v>
      </c>
      <c r="L407" s="536">
        <v>3</v>
      </c>
      <c r="M407" s="32">
        <f t="shared" si="2"/>
        <v>1010.42</v>
      </c>
      <c r="N407" s="32">
        <f t="shared" si="3"/>
        <v>1049.4000000000001</v>
      </c>
      <c r="O407" s="836" t="s">
        <v>405</v>
      </c>
      <c r="P407" s="119" t="s">
        <v>534</v>
      </c>
      <c r="Q407" s="160" t="s">
        <v>52</v>
      </c>
      <c r="R407" s="161" t="s">
        <v>657</v>
      </c>
      <c r="S407" s="162" t="s">
        <v>33</v>
      </c>
      <c r="T407" s="163" t="s">
        <v>33</v>
      </c>
      <c r="U407" s="164" t="s">
        <v>658</v>
      </c>
      <c r="V407" s="165"/>
      <c r="W407" s="239" t="s">
        <v>537</v>
      </c>
      <c r="X407" s="50">
        <v>47</v>
      </c>
      <c r="Y407" s="174">
        <v>53</v>
      </c>
      <c r="Z407" s="151" t="s">
        <v>691</v>
      </c>
    </row>
    <row r="408" spans="1:26" ht="12.75">
      <c r="A408" s="46" t="s">
        <v>551</v>
      </c>
      <c r="B408" s="488">
        <v>49350</v>
      </c>
      <c r="C408" s="129">
        <v>0.85</v>
      </c>
      <c r="D408" s="476">
        <v>0.8</v>
      </c>
      <c r="E408" s="113">
        <v>35</v>
      </c>
      <c r="F408" s="489">
        <v>875</v>
      </c>
      <c r="G408" s="76">
        <v>30</v>
      </c>
      <c r="H408" s="68">
        <v>1000</v>
      </c>
      <c r="I408" s="490">
        <v>1031</v>
      </c>
      <c r="J408" s="491">
        <v>0.94</v>
      </c>
      <c r="K408" s="492">
        <v>80</v>
      </c>
      <c r="L408" s="475">
        <v>3.9</v>
      </c>
      <c r="M408" s="32">
        <f t="shared" si="2"/>
        <v>1002.25</v>
      </c>
      <c r="N408" s="32">
        <f t="shared" si="3"/>
        <v>1051.5999999999999</v>
      </c>
      <c r="O408" s="836" t="s">
        <v>405</v>
      </c>
      <c r="P408" s="119" t="s">
        <v>509</v>
      </c>
      <c r="Q408" s="160" t="s">
        <v>52</v>
      </c>
      <c r="R408" s="161" t="s">
        <v>510</v>
      </c>
      <c r="S408" s="162" t="s">
        <v>33</v>
      </c>
      <c r="T408" s="163" t="s">
        <v>33</v>
      </c>
      <c r="U408" s="164" t="s">
        <v>511</v>
      </c>
      <c r="V408" s="165"/>
      <c r="W408" s="381" t="s">
        <v>512</v>
      </c>
      <c r="X408" s="174">
        <v>52</v>
      </c>
      <c r="Y408" s="470">
        <v>46</v>
      </c>
      <c r="Z408" s="151" t="s">
        <v>552</v>
      </c>
    </row>
    <row r="409" spans="1:26" ht="12.75">
      <c r="A409" s="27" t="s">
        <v>401</v>
      </c>
      <c r="B409" s="28">
        <v>122520</v>
      </c>
      <c r="C409" s="29">
        <v>0.7</v>
      </c>
      <c r="D409" s="29">
        <v>0.84</v>
      </c>
      <c r="E409" s="30">
        <v>25</v>
      </c>
      <c r="F409" s="30">
        <v>1100</v>
      </c>
      <c r="G409" s="30">
        <v>30</v>
      </c>
      <c r="H409" s="30">
        <v>300</v>
      </c>
      <c r="I409" s="30">
        <v>420</v>
      </c>
      <c r="J409" s="29">
        <v>0.99</v>
      </c>
      <c r="K409" s="30">
        <v>136</v>
      </c>
      <c r="L409" s="31">
        <v>2.78</v>
      </c>
      <c r="M409" s="32">
        <f t="shared" si="2"/>
        <v>933.68000000000006</v>
      </c>
      <c r="N409" s="32">
        <f t="shared" si="3"/>
        <v>1056.2</v>
      </c>
      <c r="O409" s="838" t="s">
        <v>340</v>
      </c>
      <c r="P409" s="34" t="s">
        <v>75</v>
      </c>
      <c r="Q409" s="160" t="s">
        <v>76</v>
      </c>
      <c r="R409" s="44" t="s">
        <v>65</v>
      </c>
      <c r="S409" s="36"/>
      <c r="T409" s="36"/>
      <c r="U409" s="37"/>
      <c r="V409" s="37"/>
      <c r="W409" s="41" t="s">
        <v>1062</v>
      </c>
      <c r="X409" s="583">
        <v>19</v>
      </c>
      <c r="Y409" s="368">
        <v>82</v>
      </c>
      <c r="Z409" s="39" t="s">
        <v>402</v>
      </c>
    </row>
    <row r="410" spans="1:26" ht="12.75">
      <c r="A410" s="46" t="s">
        <v>696</v>
      </c>
      <c r="B410" s="495">
        <v>33680</v>
      </c>
      <c r="C410" s="702">
        <v>0.74</v>
      </c>
      <c r="D410" s="64">
        <v>0.76</v>
      </c>
      <c r="E410" s="65">
        <v>36</v>
      </c>
      <c r="F410" s="81">
        <v>650</v>
      </c>
      <c r="G410" s="567">
        <v>45</v>
      </c>
      <c r="H410" s="68">
        <v>1000</v>
      </c>
      <c r="I410" s="312">
        <v>947</v>
      </c>
      <c r="J410" s="491">
        <v>0.94</v>
      </c>
      <c r="K410" s="619">
        <v>66</v>
      </c>
      <c r="L410" s="704">
        <v>3.62</v>
      </c>
      <c r="M410" s="32">
        <f t="shared" si="2"/>
        <v>1022.82</v>
      </c>
      <c r="N410" s="32">
        <f t="shared" si="3"/>
        <v>1056.5</v>
      </c>
      <c r="O410" s="836" t="s">
        <v>405</v>
      </c>
      <c r="P410" s="380" t="s">
        <v>1059</v>
      </c>
      <c r="Q410" s="160" t="s">
        <v>52</v>
      </c>
      <c r="R410" s="161" t="s">
        <v>510</v>
      </c>
      <c r="S410" s="162" t="s">
        <v>33</v>
      </c>
      <c r="T410" s="163" t="s">
        <v>33</v>
      </c>
      <c r="U410" s="164" t="s">
        <v>511</v>
      </c>
      <c r="V410" s="165"/>
      <c r="W410" s="303" t="s">
        <v>512</v>
      </c>
      <c r="X410" s="174">
        <v>52</v>
      </c>
      <c r="Y410" s="470">
        <v>46</v>
      </c>
      <c r="Z410" s="151" t="s">
        <v>697</v>
      </c>
    </row>
    <row r="411" spans="1:26" ht="12.75">
      <c r="A411" s="46" t="s">
        <v>676</v>
      </c>
      <c r="B411" s="553">
        <v>68880</v>
      </c>
      <c r="C411" s="344">
        <v>0.79</v>
      </c>
      <c r="D411" s="64">
        <v>0.76</v>
      </c>
      <c r="E411" s="113">
        <v>35</v>
      </c>
      <c r="F411" s="81">
        <v>650</v>
      </c>
      <c r="G411" s="567">
        <v>45</v>
      </c>
      <c r="H411" s="68">
        <v>1000</v>
      </c>
      <c r="I411" s="265">
        <v>940</v>
      </c>
      <c r="J411" s="70">
        <v>0.92</v>
      </c>
      <c r="K411" s="619">
        <v>66</v>
      </c>
      <c r="L411" s="523">
        <v>3.4</v>
      </c>
      <c r="M411" s="32">
        <f t="shared" si="2"/>
        <v>991.12</v>
      </c>
      <c r="N411" s="32">
        <f t="shared" si="3"/>
        <v>1060</v>
      </c>
      <c r="O411" s="836" t="s">
        <v>405</v>
      </c>
      <c r="P411" s="380" t="s">
        <v>1059</v>
      </c>
      <c r="Q411" s="160" t="s">
        <v>52</v>
      </c>
      <c r="R411" s="161" t="s">
        <v>510</v>
      </c>
      <c r="S411" s="162" t="s">
        <v>33</v>
      </c>
      <c r="T411" s="163" t="s">
        <v>33</v>
      </c>
      <c r="U411" s="164" t="s">
        <v>511</v>
      </c>
      <c r="V411" s="165"/>
      <c r="W411" s="303" t="s">
        <v>512</v>
      </c>
      <c r="X411" s="174">
        <v>52</v>
      </c>
      <c r="Y411" s="470">
        <v>46</v>
      </c>
      <c r="Z411" s="151" t="s">
        <v>677</v>
      </c>
    </row>
    <row r="412" spans="1:26" ht="12.75">
      <c r="A412" s="46" t="s">
        <v>696</v>
      </c>
      <c r="B412" s="495">
        <v>33680</v>
      </c>
      <c r="C412" s="702">
        <v>0.74</v>
      </c>
      <c r="D412" s="64">
        <v>0.76</v>
      </c>
      <c r="E412" s="65">
        <v>36</v>
      </c>
      <c r="F412" s="81">
        <v>650</v>
      </c>
      <c r="G412" s="567">
        <v>45</v>
      </c>
      <c r="H412" s="68">
        <v>1000</v>
      </c>
      <c r="I412" s="312">
        <v>947</v>
      </c>
      <c r="J412" s="491">
        <v>0.94</v>
      </c>
      <c r="K412" s="619">
        <v>66</v>
      </c>
      <c r="L412" s="704">
        <v>3.62</v>
      </c>
      <c r="M412" s="32">
        <f t="shared" si="2"/>
        <v>1026.8200000000002</v>
      </c>
      <c r="N412" s="32">
        <f t="shared" si="3"/>
        <v>1060.5</v>
      </c>
      <c r="O412" s="836" t="s">
        <v>405</v>
      </c>
      <c r="P412" s="119" t="s">
        <v>534</v>
      </c>
      <c r="Q412" s="160" t="s">
        <v>52</v>
      </c>
      <c r="R412" s="161" t="s">
        <v>657</v>
      </c>
      <c r="S412" s="162" t="s">
        <v>33</v>
      </c>
      <c r="T412" s="163" t="s">
        <v>33</v>
      </c>
      <c r="U412" s="164" t="s">
        <v>658</v>
      </c>
      <c r="V412" s="165"/>
      <c r="W412" s="239" t="s">
        <v>537</v>
      </c>
      <c r="X412" s="50">
        <v>47</v>
      </c>
      <c r="Y412" s="174">
        <v>53</v>
      </c>
      <c r="Z412" s="151" t="s">
        <v>697</v>
      </c>
    </row>
    <row r="413" spans="1:26" ht="12.75">
      <c r="A413" s="46" t="s">
        <v>676</v>
      </c>
      <c r="B413" s="553">
        <v>68880</v>
      </c>
      <c r="C413" s="344">
        <v>0.79</v>
      </c>
      <c r="D413" s="64">
        <v>0.76</v>
      </c>
      <c r="E413" s="113">
        <v>35</v>
      </c>
      <c r="F413" s="81">
        <v>650</v>
      </c>
      <c r="G413" s="567">
        <v>45</v>
      </c>
      <c r="H413" s="68">
        <v>1000</v>
      </c>
      <c r="I413" s="265">
        <v>940</v>
      </c>
      <c r="J413" s="70">
        <v>0.92</v>
      </c>
      <c r="K413" s="619">
        <v>66</v>
      </c>
      <c r="L413" s="523">
        <v>3.4</v>
      </c>
      <c r="M413" s="32">
        <f t="shared" si="2"/>
        <v>995.12</v>
      </c>
      <c r="N413" s="32">
        <f t="shared" si="3"/>
        <v>1064</v>
      </c>
      <c r="O413" s="836" t="s">
        <v>405</v>
      </c>
      <c r="P413" s="119" t="s">
        <v>534</v>
      </c>
      <c r="Q413" s="160" t="s">
        <v>52</v>
      </c>
      <c r="R413" s="161" t="s">
        <v>657</v>
      </c>
      <c r="S413" s="162" t="s">
        <v>33</v>
      </c>
      <c r="T413" s="163" t="s">
        <v>33</v>
      </c>
      <c r="U413" s="164" t="s">
        <v>658</v>
      </c>
      <c r="V413" s="165"/>
      <c r="W413" s="239" t="s">
        <v>537</v>
      </c>
      <c r="X413" s="50">
        <v>47</v>
      </c>
      <c r="Y413" s="174">
        <v>53</v>
      </c>
      <c r="Z413" s="151" t="s">
        <v>677</v>
      </c>
    </row>
    <row r="414" spans="1:26" ht="12.75">
      <c r="A414" s="46" t="s">
        <v>612</v>
      </c>
      <c r="B414" s="259">
        <v>61230</v>
      </c>
      <c r="C414" s="514">
        <v>0.83</v>
      </c>
      <c r="D414" s="476">
        <v>0.8</v>
      </c>
      <c r="E414" s="485">
        <v>34</v>
      </c>
      <c r="F414" s="527">
        <v>770</v>
      </c>
      <c r="G414" s="535">
        <v>40</v>
      </c>
      <c r="H414" s="68">
        <v>1000</v>
      </c>
      <c r="I414" s="528">
        <v>986</v>
      </c>
      <c r="J414" s="70">
        <v>0.92</v>
      </c>
      <c r="K414" s="520">
        <v>67</v>
      </c>
      <c r="L414" s="536">
        <v>3</v>
      </c>
      <c r="M414" s="32">
        <f t="shared" si="2"/>
        <v>1003.37</v>
      </c>
      <c r="N414" s="32">
        <f t="shared" si="3"/>
        <v>1064.5999999999999</v>
      </c>
      <c r="O414" s="836" t="s">
        <v>405</v>
      </c>
      <c r="P414" s="119" t="s">
        <v>509</v>
      </c>
      <c r="Q414" s="160" t="s">
        <v>52</v>
      </c>
      <c r="R414" s="161" t="s">
        <v>510</v>
      </c>
      <c r="S414" s="162" t="s">
        <v>33</v>
      </c>
      <c r="T414" s="163" t="s">
        <v>33</v>
      </c>
      <c r="U414" s="164" t="s">
        <v>511</v>
      </c>
      <c r="V414" s="165"/>
      <c r="W414" s="381" t="s">
        <v>512</v>
      </c>
      <c r="X414" s="174">
        <v>52</v>
      </c>
      <c r="Y414" s="470">
        <v>46</v>
      </c>
      <c r="Z414" s="151" t="s">
        <v>613</v>
      </c>
    </row>
    <row r="415" spans="1:26" ht="12.75">
      <c r="A415" s="46" t="s">
        <v>618</v>
      </c>
      <c r="B415" s="572">
        <v>35980</v>
      </c>
      <c r="C415" s="320">
        <v>0.81</v>
      </c>
      <c r="D415" s="476">
        <v>0.8</v>
      </c>
      <c r="E415" s="485">
        <v>34</v>
      </c>
      <c r="F415" s="573">
        <v>820</v>
      </c>
      <c r="G415" s="76">
        <v>30</v>
      </c>
      <c r="H415" s="68">
        <v>1000</v>
      </c>
      <c r="I415" s="528">
        <v>986</v>
      </c>
      <c r="J415" s="431">
        <v>0.93</v>
      </c>
      <c r="K415" s="574">
        <v>96</v>
      </c>
      <c r="L415" s="128">
        <v>3.25</v>
      </c>
      <c r="M415" s="32">
        <f t="shared" si="2"/>
        <v>1038.1199999999999</v>
      </c>
      <c r="N415" s="32">
        <f t="shared" si="3"/>
        <v>1074.0999999999999</v>
      </c>
      <c r="O415" s="836" t="s">
        <v>405</v>
      </c>
      <c r="P415" s="119" t="s">
        <v>509</v>
      </c>
      <c r="Q415" s="160" t="s">
        <v>52</v>
      </c>
      <c r="R415" s="161" t="s">
        <v>510</v>
      </c>
      <c r="S415" s="162" t="s">
        <v>33</v>
      </c>
      <c r="T415" s="163" t="s">
        <v>33</v>
      </c>
      <c r="U415" s="164" t="s">
        <v>511</v>
      </c>
      <c r="V415" s="165"/>
      <c r="W415" s="381" t="s">
        <v>512</v>
      </c>
      <c r="X415" s="174">
        <v>52</v>
      </c>
      <c r="Y415" s="470">
        <v>46</v>
      </c>
      <c r="Z415" s="151" t="s">
        <v>619</v>
      </c>
    </row>
    <row r="416" spans="1:26" ht="12.75">
      <c r="A416" s="46" t="s">
        <v>714</v>
      </c>
      <c r="B416" s="294">
        <v>38950</v>
      </c>
      <c r="C416" s="344">
        <v>0.79</v>
      </c>
      <c r="D416" s="64">
        <v>0.76</v>
      </c>
      <c r="E416" s="113">
        <v>35</v>
      </c>
      <c r="F416" s="486">
        <v>880</v>
      </c>
      <c r="G416" s="567">
        <v>45</v>
      </c>
      <c r="H416" s="68">
        <v>1000</v>
      </c>
      <c r="I416" s="265">
        <v>940</v>
      </c>
      <c r="J416" s="70">
        <v>0.92</v>
      </c>
      <c r="K416" s="71">
        <v>60</v>
      </c>
      <c r="L416" s="536">
        <v>3</v>
      </c>
      <c r="M416" s="32">
        <f t="shared" si="2"/>
        <v>1036.05</v>
      </c>
      <c r="N416" s="32">
        <f t="shared" si="3"/>
        <v>1075</v>
      </c>
      <c r="O416" s="836" t="s">
        <v>405</v>
      </c>
      <c r="P416" s="380" t="s">
        <v>1059</v>
      </c>
      <c r="Q416" s="160" t="s">
        <v>52</v>
      </c>
      <c r="R416" s="161" t="s">
        <v>510</v>
      </c>
      <c r="S416" s="162" t="s">
        <v>33</v>
      </c>
      <c r="T416" s="163" t="s">
        <v>33</v>
      </c>
      <c r="U416" s="164" t="s">
        <v>511</v>
      </c>
      <c r="V416" s="165"/>
      <c r="W416" s="303" t="s">
        <v>512</v>
      </c>
      <c r="X416" s="174">
        <v>52</v>
      </c>
      <c r="Y416" s="470">
        <v>46</v>
      </c>
      <c r="Z416" s="151" t="s">
        <v>715</v>
      </c>
    </row>
    <row r="417" spans="1:26" ht="12.75">
      <c r="A417" s="46" t="s">
        <v>549</v>
      </c>
      <c r="B417" s="47">
        <v>53650</v>
      </c>
      <c r="C417" s="284">
        <v>0.86</v>
      </c>
      <c r="D417" s="476">
        <v>0.8</v>
      </c>
      <c r="E417" s="113">
        <v>35</v>
      </c>
      <c r="F417" s="477">
        <v>860</v>
      </c>
      <c r="G417" s="76">
        <v>30</v>
      </c>
      <c r="H417" s="68">
        <v>1000</v>
      </c>
      <c r="I417" s="478">
        <v>1132</v>
      </c>
      <c r="J417" s="431">
        <v>0.93</v>
      </c>
      <c r="K417" s="479">
        <v>88</v>
      </c>
      <c r="L417" s="84">
        <v>4</v>
      </c>
      <c r="M417" s="32">
        <f t="shared" si="2"/>
        <v>1021.5500000000001</v>
      </c>
      <c r="N417" s="32">
        <f t="shared" si="3"/>
        <v>1075.2</v>
      </c>
      <c r="O417" s="836" t="s">
        <v>405</v>
      </c>
      <c r="P417" s="119" t="s">
        <v>509</v>
      </c>
      <c r="Q417" s="160" t="s">
        <v>52</v>
      </c>
      <c r="R417" s="161" t="s">
        <v>510</v>
      </c>
      <c r="S417" s="162" t="s">
        <v>33</v>
      </c>
      <c r="T417" s="163" t="s">
        <v>33</v>
      </c>
      <c r="U417" s="164" t="s">
        <v>511</v>
      </c>
      <c r="V417" s="165"/>
      <c r="W417" s="381" t="s">
        <v>512</v>
      </c>
      <c r="X417" s="174">
        <v>52</v>
      </c>
      <c r="Y417" s="470">
        <v>46</v>
      </c>
      <c r="Z417" s="151" t="s">
        <v>550</v>
      </c>
    </row>
    <row r="418" spans="1:26" ht="12.75">
      <c r="A418" s="46" t="s">
        <v>714</v>
      </c>
      <c r="B418" s="294">
        <v>38950</v>
      </c>
      <c r="C418" s="344">
        <v>0.79</v>
      </c>
      <c r="D418" s="64">
        <v>0.76</v>
      </c>
      <c r="E418" s="113">
        <v>35</v>
      </c>
      <c r="F418" s="486">
        <v>880</v>
      </c>
      <c r="G418" s="567">
        <v>45</v>
      </c>
      <c r="H418" s="68">
        <v>1000</v>
      </c>
      <c r="I418" s="265">
        <v>940</v>
      </c>
      <c r="J418" s="70">
        <v>0.92</v>
      </c>
      <c r="K418" s="71">
        <v>60</v>
      </c>
      <c r="L418" s="536">
        <v>3</v>
      </c>
      <c r="M418" s="32">
        <f t="shared" si="2"/>
        <v>1040.05</v>
      </c>
      <c r="N418" s="32">
        <f t="shared" si="3"/>
        <v>1079</v>
      </c>
      <c r="O418" s="836" t="s">
        <v>405</v>
      </c>
      <c r="P418" s="119" t="s">
        <v>534</v>
      </c>
      <c r="Q418" s="160" t="s">
        <v>52</v>
      </c>
      <c r="R418" s="161" t="s">
        <v>657</v>
      </c>
      <c r="S418" s="162" t="s">
        <v>33</v>
      </c>
      <c r="T418" s="163" t="s">
        <v>33</v>
      </c>
      <c r="U418" s="164" t="s">
        <v>658</v>
      </c>
      <c r="V418" s="165"/>
      <c r="W418" s="239" t="s">
        <v>537</v>
      </c>
      <c r="X418" s="50">
        <v>47</v>
      </c>
      <c r="Y418" s="174">
        <v>53</v>
      </c>
      <c r="Z418" s="151" t="s">
        <v>715</v>
      </c>
    </row>
    <row r="419" spans="1:26" ht="12.75">
      <c r="A419" s="46" t="s">
        <v>576</v>
      </c>
      <c r="B419" s="531">
        <v>135680</v>
      </c>
      <c r="C419" s="514">
        <v>0.83</v>
      </c>
      <c r="D419" s="476">
        <v>0.8</v>
      </c>
      <c r="E419" s="532">
        <v>37</v>
      </c>
      <c r="F419" s="522">
        <v>900</v>
      </c>
      <c r="G419" s="76">
        <v>30</v>
      </c>
      <c r="H419" s="68">
        <v>1000</v>
      </c>
      <c r="I419" s="528">
        <v>986</v>
      </c>
      <c r="J419" s="70">
        <v>0.92</v>
      </c>
      <c r="K419" s="234">
        <v>101</v>
      </c>
      <c r="L419" s="462">
        <v>4.3</v>
      </c>
      <c r="M419" s="32">
        <f t="shared" si="2"/>
        <v>949.92</v>
      </c>
      <c r="N419" s="32">
        <f t="shared" si="3"/>
        <v>1085.5999999999999</v>
      </c>
      <c r="O419" s="836" t="s">
        <v>405</v>
      </c>
      <c r="P419" s="119" t="s">
        <v>509</v>
      </c>
      <c r="Q419" s="160" t="s">
        <v>52</v>
      </c>
      <c r="R419" s="161" t="s">
        <v>510</v>
      </c>
      <c r="S419" s="162" t="s">
        <v>33</v>
      </c>
      <c r="T419" s="163" t="s">
        <v>33</v>
      </c>
      <c r="U419" s="164" t="s">
        <v>511</v>
      </c>
      <c r="V419" s="165"/>
      <c r="W419" s="381" t="s">
        <v>512</v>
      </c>
      <c r="X419" s="174">
        <v>52</v>
      </c>
      <c r="Y419" s="470">
        <v>46</v>
      </c>
      <c r="Z419" s="151" t="s">
        <v>577</v>
      </c>
    </row>
    <row r="420" spans="1:26" ht="12.75">
      <c r="A420" s="27" t="s">
        <v>386</v>
      </c>
      <c r="B420" s="28">
        <v>39880</v>
      </c>
      <c r="C420" s="29">
        <v>0.76</v>
      </c>
      <c r="D420" s="29">
        <v>0.84</v>
      </c>
      <c r="E420" s="30">
        <v>23</v>
      </c>
      <c r="F420" s="30">
        <v>900</v>
      </c>
      <c r="G420" s="30">
        <v>50</v>
      </c>
      <c r="H420" s="30">
        <v>800</v>
      </c>
      <c r="I420" s="30">
        <v>756</v>
      </c>
      <c r="J420" s="29">
        <v>0.91</v>
      </c>
      <c r="K420" s="30">
        <v>108</v>
      </c>
      <c r="L420" s="31">
        <v>2.78</v>
      </c>
      <c r="M420" s="32">
        <f t="shared" si="2"/>
        <v>1047.92</v>
      </c>
      <c r="N420" s="32">
        <f t="shared" si="3"/>
        <v>1087.8000000000002</v>
      </c>
      <c r="O420" s="838" t="s">
        <v>340</v>
      </c>
      <c r="P420" s="34" t="s">
        <v>110</v>
      </c>
      <c r="Q420" s="36" t="s">
        <v>33</v>
      </c>
      <c r="R420" s="36" t="s">
        <v>111</v>
      </c>
      <c r="S420" s="36" t="s">
        <v>33</v>
      </c>
      <c r="T420" s="36" t="s">
        <v>112</v>
      </c>
      <c r="U420" s="37"/>
      <c r="V420" s="37"/>
      <c r="W420" s="41" t="s">
        <v>113</v>
      </c>
      <c r="X420" s="38">
        <v>42</v>
      </c>
      <c r="Y420" s="38">
        <v>23</v>
      </c>
      <c r="Z420" s="39" t="s">
        <v>387</v>
      </c>
    </row>
    <row r="421" spans="1:26" ht="12.75">
      <c r="A421" s="46" t="s">
        <v>1043</v>
      </c>
      <c r="B421" s="669">
        <v>65860</v>
      </c>
      <c r="C421" s="670">
        <v>0.77</v>
      </c>
      <c r="D421" s="354">
        <v>0.72</v>
      </c>
      <c r="E421" s="382">
        <v>39</v>
      </c>
      <c r="F421" s="539">
        <v>750</v>
      </c>
      <c r="G421" s="131">
        <v>60</v>
      </c>
      <c r="H421" s="515">
        <v>900</v>
      </c>
      <c r="I421" s="672">
        <v>777</v>
      </c>
      <c r="J421" s="70">
        <v>0.92</v>
      </c>
      <c r="K421" s="569">
        <v>55</v>
      </c>
      <c r="L421" s="673">
        <v>3.87</v>
      </c>
      <c r="M421" s="32">
        <f t="shared" si="2"/>
        <v>1024.1400000000001</v>
      </c>
      <c r="N421" s="32">
        <f t="shared" si="3"/>
        <v>1090</v>
      </c>
      <c r="O421" s="833" t="s">
        <v>517</v>
      </c>
      <c r="P421" s="380" t="s">
        <v>1059</v>
      </c>
      <c r="Q421" s="160" t="s">
        <v>52</v>
      </c>
      <c r="R421" s="161" t="s">
        <v>510</v>
      </c>
      <c r="S421" s="162" t="s">
        <v>33</v>
      </c>
      <c r="T421" s="163" t="s">
        <v>33</v>
      </c>
      <c r="U421" s="164" t="s">
        <v>511</v>
      </c>
      <c r="V421" s="165"/>
      <c r="W421" s="303" t="s">
        <v>512</v>
      </c>
      <c r="X421" s="174">
        <v>52</v>
      </c>
      <c r="Y421" s="470">
        <v>46</v>
      </c>
      <c r="Z421" s="151" t="s">
        <v>739</v>
      </c>
    </row>
    <row r="422" spans="1:26" ht="12.75">
      <c r="A422" s="46" t="s">
        <v>1043</v>
      </c>
      <c r="B422" s="669">
        <v>65860</v>
      </c>
      <c r="C422" s="670">
        <v>0.77</v>
      </c>
      <c r="D422" s="354">
        <v>0.72</v>
      </c>
      <c r="E422" s="382">
        <v>39</v>
      </c>
      <c r="F422" s="539">
        <v>750</v>
      </c>
      <c r="G422" s="131">
        <v>60</v>
      </c>
      <c r="H422" s="515">
        <v>900</v>
      </c>
      <c r="I422" s="672">
        <v>777</v>
      </c>
      <c r="J422" s="70">
        <v>0.92</v>
      </c>
      <c r="K422" s="569">
        <v>55</v>
      </c>
      <c r="L422" s="673">
        <v>3.87</v>
      </c>
      <c r="M422" s="32">
        <f t="shared" si="2"/>
        <v>1028.1400000000001</v>
      </c>
      <c r="N422" s="32">
        <f t="shared" si="3"/>
        <v>1094</v>
      </c>
      <c r="O422" s="837" t="s">
        <v>517</v>
      </c>
      <c r="P422" s="119" t="s">
        <v>534</v>
      </c>
      <c r="Q422" s="160" t="s">
        <v>52</v>
      </c>
      <c r="R422" s="161" t="s">
        <v>657</v>
      </c>
      <c r="S422" s="162" t="s">
        <v>33</v>
      </c>
      <c r="T422" s="163" t="s">
        <v>33</v>
      </c>
      <c r="U422" s="164" t="s">
        <v>658</v>
      </c>
      <c r="V422" s="165"/>
      <c r="W422" s="239" t="s">
        <v>537</v>
      </c>
      <c r="X422" s="50">
        <v>47</v>
      </c>
      <c r="Y422" s="174">
        <v>53</v>
      </c>
      <c r="Z422" s="151" t="s">
        <v>739</v>
      </c>
    </row>
    <row r="423" spans="1:26" ht="12.75">
      <c r="A423" s="46" t="s">
        <v>662</v>
      </c>
      <c r="B423" s="641">
        <v>24480</v>
      </c>
      <c r="C423" s="636">
        <v>0.78</v>
      </c>
      <c r="D423" s="476">
        <v>0.8</v>
      </c>
      <c r="E423" s="65">
        <v>36</v>
      </c>
      <c r="F423" s="504">
        <v>850</v>
      </c>
      <c r="G423" s="567">
        <v>45</v>
      </c>
      <c r="H423" s="68">
        <v>1000</v>
      </c>
      <c r="I423" s="626">
        <v>956</v>
      </c>
      <c r="J423" s="70">
        <v>0.92</v>
      </c>
      <c r="K423" s="642">
        <v>73</v>
      </c>
      <c r="L423" s="282">
        <v>3.48</v>
      </c>
      <c r="M423" s="32">
        <f t="shared" si="2"/>
        <v>1078.3200000000002</v>
      </c>
      <c r="N423" s="32">
        <f t="shared" si="3"/>
        <v>1102.8000000000002</v>
      </c>
      <c r="O423" s="836" t="s">
        <v>405</v>
      </c>
      <c r="P423" s="119" t="s">
        <v>534</v>
      </c>
      <c r="Q423" s="160" t="s">
        <v>52</v>
      </c>
      <c r="R423" s="161" t="s">
        <v>657</v>
      </c>
      <c r="S423" s="162" t="s">
        <v>33</v>
      </c>
      <c r="T423" s="163" t="s">
        <v>33</v>
      </c>
      <c r="U423" s="164" t="s">
        <v>658</v>
      </c>
      <c r="V423" s="165"/>
      <c r="W423" s="239" t="s">
        <v>537</v>
      </c>
      <c r="X423" s="50">
        <v>47</v>
      </c>
      <c r="Y423" s="174">
        <v>53</v>
      </c>
      <c r="Z423" s="151" t="s">
        <v>663</v>
      </c>
    </row>
    <row r="424" spans="1:26" ht="12.75">
      <c r="A424" s="46" t="s">
        <v>539</v>
      </c>
      <c r="B424" s="641">
        <v>24480</v>
      </c>
      <c r="C424" s="636">
        <v>0.78</v>
      </c>
      <c r="D424" s="476">
        <v>0.8</v>
      </c>
      <c r="E424" s="113">
        <v>35</v>
      </c>
      <c r="F424" s="504">
        <v>850</v>
      </c>
      <c r="G424" s="567">
        <v>45</v>
      </c>
      <c r="H424" s="68">
        <v>1000</v>
      </c>
      <c r="I424" s="468">
        <v>1020</v>
      </c>
      <c r="J424" s="70">
        <v>0.92</v>
      </c>
      <c r="K424" s="642">
        <v>73</v>
      </c>
      <c r="L424" s="459">
        <v>3.8</v>
      </c>
      <c r="M424" s="32">
        <f t="shared" si="2"/>
        <v>1080.52</v>
      </c>
      <c r="N424" s="32">
        <f t="shared" si="3"/>
        <v>1105</v>
      </c>
      <c r="O424" s="836" t="s">
        <v>405</v>
      </c>
      <c r="P424" s="119" t="s">
        <v>534</v>
      </c>
      <c r="Q424" s="160" t="s">
        <v>52</v>
      </c>
      <c r="R424" s="161" t="s">
        <v>657</v>
      </c>
      <c r="S424" s="162" t="s">
        <v>33</v>
      </c>
      <c r="T424" s="163" t="s">
        <v>33</v>
      </c>
      <c r="U424" s="164" t="s">
        <v>658</v>
      </c>
      <c r="V424" s="165"/>
      <c r="W424" s="239" t="s">
        <v>537</v>
      </c>
      <c r="X424" s="50">
        <v>47</v>
      </c>
      <c r="Y424" s="174">
        <v>53</v>
      </c>
      <c r="Z424" s="151" t="s">
        <v>542</v>
      </c>
    </row>
    <row r="425" spans="1:26" ht="12.75">
      <c r="A425" s="46" t="s">
        <v>704</v>
      </c>
      <c r="B425" s="623">
        <v>70000</v>
      </c>
      <c r="C425" s="344">
        <v>0.79</v>
      </c>
      <c r="D425" s="64">
        <v>0.76</v>
      </c>
      <c r="E425" s="532">
        <v>37</v>
      </c>
      <c r="F425" s="474">
        <v>700</v>
      </c>
      <c r="G425" s="131">
        <v>60</v>
      </c>
      <c r="H425" s="68">
        <v>1000</v>
      </c>
      <c r="I425" s="405">
        <v>945</v>
      </c>
      <c r="J425" s="70">
        <v>0.92</v>
      </c>
      <c r="K425" s="624">
        <v>54</v>
      </c>
      <c r="L425" s="561">
        <v>3.65</v>
      </c>
      <c r="M425" s="32">
        <f t="shared" si="2"/>
        <v>1046</v>
      </c>
      <c r="N425" s="32">
        <f t="shared" si="3"/>
        <v>1116</v>
      </c>
      <c r="O425" s="836" t="s">
        <v>405</v>
      </c>
      <c r="P425" s="380" t="s">
        <v>1059</v>
      </c>
      <c r="Q425" s="160" t="s">
        <v>52</v>
      </c>
      <c r="R425" s="161" t="s">
        <v>510</v>
      </c>
      <c r="S425" s="162" t="s">
        <v>33</v>
      </c>
      <c r="T425" s="163" t="s">
        <v>33</v>
      </c>
      <c r="U425" s="164" t="s">
        <v>511</v>
      </c>
      <c r="V425" s="165"/>
      <c r="W425" s="303" t="s">
        <v>512</v>
      </c>
      <c r="X425" s="174">
        <v>52</v>
      </c>
      <c r="Y425" s="470">
        <v>46</v>
      </c>
      <c r="Z425" s="151" t="s">
        <v>705</v>
      </c>
    </row>
    <row r="426" spans="1:26" ht="12.75">
      <c r="A426" s="46" t="s">
        <v>788</v>
      </c>
      <c r="B426" s="58">
        <v>76580</v>
      </c>
      <c r="C426" s="260">
        <v>0.97</v>
      </c>
      <c r="D426" s="268">
        <v>0.66</v>
      </c>
      <c r="E426" s="252">
        <v>131</v>
      </c>
      <c r="F426" s="231">
        <v>30</v>
      </c>
      <c r="G426" s="254">
        <v>5</v>
      </c>
      <c r="H426" s="269">
        <v>1200</v>
      </c>
      <c r="I426" s="265">
        <v>945</v>
      </c>
      <c r="J426" s="270">
        <v>0.61</v>
      </c>
      <c r="K426" s="156">
        <v>26</v>
      </c>
      <c r="L426" s="271">
        <v>7.2</v>
      </c>
      <c r="M426" s="32">
        <f t="shared" si="2"/>
        <v>1040.92</v>
      </c>
      <c r="N426" s="32">
        <f t="shared" si="3"/>
        <v>1117.5</v>
      </c>
      <c r="O426" s="832" t="s">
        <v>760</v>
      </c>
      <c r="P426" s="657" t="s">
        <v>767</v>
      </c>
      <c r="Q426" s="160" t="s">
        <v>33</v>
      </c>
      <c r="R426" s="161" t="s">
        <v>33</v>
      </c>
      <c r="S426" s="162" t="s">
        <v>33</v>
      </c>
      <c r="T426" s="163" t="s">
        <v>33</v>
      </c>
      <c r="U426" s="164" t="s">
        <v>33</v>
      </c>
      <c r="V426" s="238" t="s">
        <v>768</v>
      </c>
      <c r="W426" s="239" t="s">
        <v>769</v>
      </c>
      <c r="X426" s="257">
        <v>140</v>
      </c>
      <c r="Y426" s="258">
        <v>130</v>
      </c>
      <c r="Z426" s="151" t="s">
        <v>789</v>
      </c>
    </row>
    <row r="427" spans="1:26" ht="12.75">
      <c r="A427" s="46" t="s">
        <v>704</v>
      </c>
      <c r="B427" s="623">
        <v>70000</v>
      </c>
      <c r="C427" s="344">
        <v>0.79</v>
      </c>
      <c r="D427" s="64">
        <v>0.76</v>
      </c>
      <c r="E427" s="532">
        <v>37</v>
      </c>
      <c r="F427" s="474">
        <v>700</v>
      </c>
      <c r="G427" s="131">
        <v>60</v>
      </c>
      <c r="H427" s="68">
        <v>1000</v>
      </c>
      <c r="I427" s="405">
        <v>945</v>
      </c>
      <c r="J427" s="70">
        <v>0.92</v>
      </c>
      <c r="K427" s="624">
        <v>54</v>
      </c>
      <c r="L427" s="561">
        <v>3.65</v>
      </c>
      <c r="M427" s="32">
        <f t="shared" si="2"/>
        <v>1050</v>
      </c>
      <c r="N427" s="32">
        <f t="shared" si="3"/>
        <v>1120</v>
      </c>
      <c r="O427" s="836" t="s">
        <v>405</v>
      </c>
      <c r="P427" s="119" t="s">
        <v>534</v>
      </c>
      <c r="Q427" s="160" t="s">
        <v>52</v>
      </c>
      <c r="R427" s="161" t="s">
        <v>657</v>
      </c>
      <c r="S427" s="162" t="s">
        <v>33</v>
      </c>
      <c r="T427" s="163" t="s">
        <v>33</v>
      </c>
      <c r="U427" s="164" t="s">
        <v>658</v>
      </c>
      <c r="V427" s="165"/>
      <c r="W427" s="239" t="s">
        <v>537</v>
      </c>
      <c r="X427" s="50">
        <v>47</v>
      </c>
      <c r="Y427" s="174">
        <v>53</v>
      </c>
      <c r="Z427" s="151" t="s">
        <v>705</v>
      </c>
    </row>
    <row r="428" spans="1:26" ht="12.75">
      <c r="A428" s="46" t="s">
        <v>610</v>
      </c>
      <c r="B428" s="518">
        <v>91640</v>
      </c>
      <c r="C428" s="514">
        <v>0.83</v>
      </c>
      <c r="D428" s="476">
        <v>0.8</v>
      </c>
      <c r="E428" s="485">
        <v>34</v>
      </c>
      <c r="F428" s="130">
        <v>950</v>
      </c>
      <c r="G428" s="131">
        <v>60</v>
      </c>
      <c r="H428" s="77">
        <v>800</v>
      </c>
      <c r="I428" s="519">
        <v>852</v>
      </c>
      <c r="J428" s="70">
        <v>0.92</v>
      </c>
      <c r="K428" s="520">
        <v>67</v>
      </c>
      <c r="L428" s="521">
        <v>2.95</v>
      </c>
      <c r="M428" s="32">
        <f t="shared" si="2"/>
        <v>1058.06</v>
      </c>
      <c r="N428" s="32">
        <f t="shared" si="3"/>
        <v>1149.7</v>
      </c>
      <c r="O428" s="836" t="s">
        <v>405</v>
      </c>
      <c r="P428" s="119" t="s">
        <v>509</v>
      </c>
      <c r="Q428" s="160" t="s">
        <v>52</v>
      </c>
      <c r="R428" s="161" t="s">
        <v>510</v>
      </c>
      <c r="S428" s="162" t="s">
        <v>33</v>
      </c>
      <c r="T428" s="163" t="s">
        <v>33</v>
      </c>
      <c r="U428" s="164" t="s">
        <v>511</v>
      </c>
      <c r="V428" s="165"/>
      <c r="W428" s="381" t="s">
        <v>512</v>
      </c>
      <c r="X428" s="174">
        <v>52</v>
      </c>
      <c r="Y428" s="470">
        <v>46</v>
      </c>
      <c r="Z428" s="151" t="s">
        <v>611</v>
      </c>
    </row>
    <row r="429" spans="1:26" ht="12.75">
      <c r="A429" s="46" t="s">
        <v>793</v>
      </c>
      <c r="B429" s="58">
        <v>76680</v>
      </c>
      <c r="C429" s="284">
        <v>0.96</v>
      </c>
      <c r="D429" s="273">
        <v>0.6</v>
      </c>
      <c r="E429" s="262">
        <v>147</v>
      </c>
      <c r="F429" s="51">
        <v>20</v>
      </c>
      <c r="G429" s="254">
        <v>5</v>
      </c>
      <c r="H429" s="264">
        <v>1500</v>
      </c>
      <c r="I429" s="265">
        <v>888</v>
      </c>
      <c r="J429" s="285">
        <v>0.51</v>
      </c>
      <c r="K429" s="156">
        <v>26</v>
      </c>
      <c r="L429" s="286">
        <v>5.4</v>
      </c>
      <c r="M429" s="32">
        <f t="shared" si="2"/>
        <v>1081.1199999999999</v>
      </c>
      <c r="N429" s="32">
        <f t="shared" si="3"/>
        <v>1157.8</v>
      </c>
      <c r="O429" s="832" t="s">
        <v>760</v>
      </c>
      <c r="P429" s="657" t="s">
        <v>767</v>
      </c>
      <c r="Q429" s="160" t="s">
        <v>33</v>
      </c>
      <c r="R429" s="161" t="s">
        <v>33</v>
      </c>
      <c r="S429" s="162" t="s">
        <v>33</v>
      </c>
      <c r="T429" s="163" t="s">
        <v>33</v>
      </c>
      <c r="U429" s="164" t="s">
        <v>33</v>
      </c>
      <c r="V429" s="238" t="s">
        <v>768</v>
      </c>
      <c r="W429" s="239" t="s">
        <v>769</v>
      </c>
      <c r="X429" s="257">
        <v>140</v>
      </c>
      <c r="Y429" s="258">
        <v>130</v>
      </c>
      <c r="Z429" s="151" t="s">
        <v>794</v>
      </c>
    </row>
    <row r="430" spans="1:26" ht="12.75">
      <c r="A430" s="46" t="s">
        <v>819</v>
      </c>
      <c r="B430" s="259">
        <v>71880</v>
      </c>
      <c r="C430" s="260">
        <v>0.97</v>
      </c>
      <c r="D430" s="261">
        <v>0.63</v>
      </c>
      <c r="E430" s="262">
        <v>147</v>
      </c>
      <c r="F430" s="263">
        <v>23</v>
      </c>
      <c r="G430" s="254">
        <v>5</v>
      </c>
      <c r="H430" s="264">
        <v>1500</v>
      </c>
      <c r="I430" s="265">
        <v>884</v>
      </c>
      <c r="J430" s="266">
        <v>0.56000000000000005</v>
      </c>
      <c r="K430" s="156">
        <v>26</v>
      </c>
      <c r="L430" s="267">
        <v>4.68</v>
      </c>
      <c r="M430" s="32">
        <f t="shared" si="2"/>
        <v>1102.02</v>
      </c>
      <c r="N430" s="32">
        <f t="shared" si="3"/>
        <v>1173.9000000000001</v>
      </c>
      <c r="O430" s="832" t="s">
        <v>760</v>
      </c>
      <c r="P430" s="657" t="s">
        <v>767</v>
      </c>
      <c r="Q430" s="160" t="s">
        <v>33</v>
      </c>
      <c r="R430" s="161" t="s">
        <v>33</v>
      </c>
      <c r="S430" s="162" t="s">
        <v>33</v>
      </c>
      <c r="T430" s="163" t="s">
        <v>33</v>
      </c>
      <c r="U430" s="164" t="s">
        <v>33</v>
      </c>
      <c r="V430" s="238" t="s">
        <v>768</v>
      </c>
      <c r="W430" s="239" t="s">
        <v>769</v>
      </c>
      <c r="X430" s="257">
        <v>140</v>
      </c>
      <c r="Y430" s="258">
        <v>130</v>
      </c>
      <c r="Z430" s="151" t="s">
        <v>820</v>
      </c>
    </row>
    <row r="431" spans="1:26" ht="12.75">
      <c r="A431" s="46" t="s">
        <v>286</v>
      </c>
      <c r="B431" s="304">
        <v>38950</v>
      </c>
      <c r="C431" s="691">
        <v>0.63</v>
      </c>
      <c r="D431" s="229">
        <v>0.53</v>
      </c>
      <c r="E431" s="602">
        <v>228</v>
      </c>
      <c r="F431" s="253">
        <v>80</v>
      </c>
      <c r="G431" s="52">
        <v>4</v>
      </c>
      <c r="H431" s="77">
        <v>200</v>
      </c>
      <c r="I431" s="154">
        <v>140</v>
      </c>
      <c r="J431" s="753">
        <v>0.74</v>
      </c>
      <c r="K431" s="156">
        <v>26</v>
      </c>
      <c r="L431" s="314">
        <v>3.6</v>
      </c>
      <c r="M431" s="32">
        <f t="shared" si="2"/>
        <v>1137.05</v>
      </c>
      <c r="N431" s="32">
        <f t="shared" si="3"/>
        <v>1176</v>
      </c>
      <c r="O431" s="832" t="s">
        <v>267</v>
      </c>
      <c r="P431" s="119" t="s">
        <v>259</v>
      </c>
      <c r="Q431" s="160" t="s">
        <v>33</v>
      </c>
      <c r="R431" s="161" t="s">
        <v>33</v>
      </c>
      <c r="S431" s="162" t="s">
        <v>34</v>
      </c>
      <c r="T431" s="163" t="s">
        <v>33</v>
      </c>
      <c r="U431" s="164" t="s">
        <v>260</v>
      </c>
      <c r="V431" s="165"/>
      <c r="W431" s="239" t="s">
        <v>280</v>
      </c>
      <c r="X431" s="166">
        <v>55</v>
      </c>
      <c r="Y431" s="166">
        <v>285</v>
      </c>
      <c r="Z431" s="151" t="s">
        <v>287</v>
      </c>
    </row>
    <row r="432" spans="1:26" ht="12.75">
      <c r="A432" s="46" t="s">
        <v>766</v>
      </c>
      <c r="B432" s="272">
        <v>88980</v>
      </c>
      <c r="C432" s="260">
        <v>0.97</v>
      </c>
      <c r="D432" s="273">
        <v>0.6</v>
      </c>
      <c r="E432" s="262">
        <v>147</v>
      </c>
      <c r="F432" s="51">
        <v>20</v>
      </c>
      <c r="G432" s="76">
        <v>10</v>
      </c>
      <c r="H432" s="264">
        <v>1500</v>
      </c>
      <c r="I432" s="274">
        <v>993</v>
      </c>
      <c r="J432" s="275">
        <v>0.54</v>
      </c>
      <c r="K432" s="156">
        <v>26</v>
      </c>
      <c r="L432" s="276">
        <v>7.5</v>
      </c>
      <c r="M432" s="32">
        <f t="shared" si="2"/>
        <v>1087.32</v>
      </c>
      <c r="N432" s="32">
        <f t="shared" si="3"/>
        <v>1176.3</v>
      </c>
      <c r="O432" s="832" t="s">
        <v>760</v>
      </c>
      <c r="P432" s="657" t="s">
        <v>767</v>
      </c>
      <c r="Q432" s="160" t="s">
        <v>33</v>
      </c>
      <c r="R432" s="161" t="s">
        <v>33</v>
      </c>
      <c r="S432" s="162" t="s">
        <v>33</v>
      </c>
      <c r="T432" s="163" t="s">
        <v>33</v>
      </c>
      <c r="U432" s="164" t="s">
        <v>33</v>
      </c>
      <c r="V432" s="238" t="s">
        <v>768</v>
      </c>
      <c r="W432" s="239" t="s">
        <v>769</v>
      </c>
      <c r="X432" s="257">
        <v>140</v>
      </c>
      <c r="Y432" s="258">
        <v>130</v>
      </c>
      <c r="Z432" s="151" t="s">
        <v>770</v>
      </c>
    </row>
    <row r="433" spans="1:26" ht="12.75">
      <c r="A433" s="46" t="s">
        <v>282</v>
      </c>
      <c r="B433" s="294">
        <v>32960</v>
      </c>
      <c r="C433" s="691">
        <v>0.63</v>
      </c>
      <c r="D433" s="229">
        <v>0.53</v>
      </c>
      <c r="E433" s="602">
        <v>228</v>
      </c>
      <c r="F433" s="253">
        <v>80</v>
      </c>
      <c r="G433" s="52">
        <v>4</v>
      </c>
      <c r="H433" s="77">
        <v>200</v>
      </c>
      <c r="I433" s="154">
        <v>140</v>
      </c>
      <c r="J433" s="753">
        <v>0.74</v>
      </c>
      <c r="K433" s="156">
        <v>26</v>
      </c>
      <c r="L433" s="128">
        <v>3.53</v>
      </c>
      <c r="M433" s="32">
        <f t="shared" si="2"/>
        <v>1143.74</v>
      </c>
      <c r="N433" s="32">
        <f t="shared" si="3"/>
        <v>1176.7</v>
      </c>
      <c r="O433" s="832" t="s">
        <v>267</v>
      </c>
      <c r="P433" s="119" t="s">
        <v>259</v>
      </c>
      <c r="Q433" s="160" t="s">
        <v>33</v>
      </c>
      <c r="R433" s="161" t="s">
        <v>33</v>
      </c>
      <c r="S433" s="162" t="s">
        <v>34</v>
      </c>
      <c r="T433" s="163" t="s">
        <v>33</v>
      </c>
      <c r="U433" s="164" t="s">
        <v>260</v>
      </c>
      <c r="V433" s="165"/>
      <c r="W433" s="239" t="s">
        <v>280</v>
      </c>
      <c r="X433" s="166">
        <v>55</v>
      </c>
      <c r="Y433" s="166">
        <v>285</v>
      </c>
      <c r="Z433" s="151" t="s">
        <v>283</v>
      </c>
    </row>
    <row r="434" spans="1:26" ht="12.75">
      <c r="A434" s="46" t="s">
        <v>284</v>
      </c>
      <c r="B434" s="304">
        <v>38950</v>
      </c>
      <c r="C434" s="691">
        <v>0.63</v>
      </c>
      <c r="D434" s="229">
        <v>0.53</v>
      </c>
      <c r="E434" s="602">
        <v>228</v>
      </c>
      <c r="F434" s="253">
        <v>80</v>
      </c>
      <c r="G434" s="52">
        <v>4</v>
      </c>
      <c r="H434" s="77">
        <v>200</v>
      </c>
      <c r="I434" s="154">
        <v>140</v>
      </c>
      <c r="J434" s="753">
        <v>0.74</v>
      </c>
      <c r="K434" s="156">
        <v>26</v>
      </c>
      <c r="L434" s="603">
        <v>3.5</v>
      </c>
      <c r="M434" s="32">
        <f t="shared" si="2"/>
        <v>1138.05</v>
      </c>
      <c r="N434" s="32">
        <f t="shared" si="3"/>
        <v>1177</v>
      </c>
      <c r="O434" s="832" t="s">
        <v>267</v>
      </c>
      <c r="P434" s="119" t="s">
        <v>259</v>
      </c>
      <c r="Q434" s="160" t="s">
        <v>33</v>
      </c>
      <c r="R434" s="161" t="s">
        <v>33</v>
      </c>
      <c r="S434" s="162" t="s">
        <v>34</v>
      </c>
      <c r="T434" s="163" t="s">
        <v>33</v>
      </c>
      <c r="U434" s="164" t="s">
        <v>260</v>
      </c>
      <c r="V434" s="165"/>
      <c r="W434" s="239" t="s">
        <v>280</v>
      </c>
      <c r="X434" s="166">
        <v>55</v>
      </c>
      <c r="Y434" s="166">
        <v>285</v>
      </c>
      <c r="Z434" s="151" t="s">
        <v>285</v>
      </c>
    </row>
    <row r="435" spans="1:26" ht="12.75">
      <c r="A435" s="46" t="s">
        <v>279</v>
      </c>
      <c r="B435" s="294">
        <v>32960</v>
      </c>
      <c r="C435" s="691">
        <v>0.63</v>
      </c>
      <c r="D435" s="229">
        <v>0.53</v>
      </c>
      <c r="E435" s="50">
        <v>240</v>
      </c>
      <c r="F435" s="253">
        <v>80</v>
      </c>
      <c r="G435" s="52">
        <v>4</v>
      </c>
      <c r="H435" s="77">
        <v>200</v>
      </c>
      <c r="I435" s="154">
        <v>140</v>
      </c>
      <c r="J435" s="753">
        <v>0.74</v>
      </c>
      <c r="K435" s="156">
        <v>26</v>
      </c>
      <c r="L435" s="138">
        <v>3.85</v>
      </c>
      <c r="M435" s="32">
        <f t="shared" si="2"/>
        <v>1152.54</v>
      </c>
      <c r="N435" s="32">
        <f t="shared" si="3"/>
        <v>1185.5</v>
      </c>
      <c r="O435" s="832" t="s">
        <v>267</v>
      </c>
      <c r="P435" s="119" t="s">
        <v>259</v>
      </c>
      <c r="Q435" s="160" t="s">
        <v>33</v>
      </c>
      <c r="R435" s="161" t="s">
        <v>33</v>
      </c>
      <c r="S435" s="162" t="s">
        <v>34</v>
      </c>
      <c r="T435" s="163" t="s">
        <v>33</v>
      </c>
      <c r="U435" s="164" t="s">
        <v>260</v>
      </c>
      <c r="V435" s="165"/>
      <c r="W435" s="239" t="s">
        <v>280</v>
      </c>
      <c r="X435" s="166">
        <v>55</v>
      </c>
      <c r="Y435" s="166">
        <v>285</v>
      </c>
      <c r="Z435" s="151" t="s">
        <v>281</v>
      </c>
    </row>
    <row r="436" spans="1:26" ht="12.75">
      <c r="A436" s="46" t="s">
        <v>745</v>
      </c>
      <c r="B436" s="449">
        <v>24580</v>
      </c>
      <c r="C436" s="153">
        <v>0.74</v>
      </c>
      <c r="D436" s="323">
        <v>0.72</v>
      </c>
      <c r="E436" s="699">
        <v>41</v>
      </c>
      <c r="F436" s="51">
        <v>600</v>
      </c>
      <c r="G436" s="131">
        <v>100</v>
      </c>
      <c r="H436" s="77">
        <v>900</v>
      </c>
      <c r="I436" s="154">
        <v>614</v>
      </c>
      <c r="J436" s="132">
        <v>0.92</v>
      </c>
      <c r="K436" s="700">
        <v>55</v>
      </c>
      <c r="L436" s="456">
        <v>7.4</v>
      </c>
      <c r="M436" s="32">
        <f t="shared" si="2"/>
        <v>1191.8200000000002</v>
      </c>
      <c r="N436" s="32">
        <f t="shared" si="3"/>
        <v>1216.4000000000001</v>
      </c>
      <c r="O436" s="834" t="s">
        <v>746</v>
      </c>
      <c r="P436" s="657" t="s">
        <v>470</v>
      </c>
      <c r="Q436" s="160" t="s">
        <v>33</v>
      </c>
      <c r="R436" s="161" t="s">
        <v>33</v>
      </c>
      <c r="S436" s="162" t="s">
        <v>46</v>
      </c>
      <c r="T436" s="163" t="s">
        <v>33</v>
      </c>
      <c r="U436" s="164" t="s">
        <v>33</v>
      </c>
      <c r="V436" s="238" t="s">
        <v>260</v>
      </c>
      <c r="W436" s="239" t="s">
        <v>473</v>
      </c>
      <c r="X436" s="166">
        <v>55</v>
      </c>
      <c r="Y436" s="50">
        <v>40</v>
      </c>
      <c r="Z436" s="151" t="s">
        <v>747</v>
      </c>
    </row>
    <row r="437" spans="1:26" ht="12.75">
      <c r="A437" s="46" t="s">
        <v>543</v>
      </c>
      <c r="B437" s="526">
        <v>140820</v>
      </c>
      <c r="C437" s="514">
        <v>0.83</v>
      </c>
      <c r="D437" s="476">
        <v>0.8</v>
      </c>
      <c r="E437" s="113">
        <v>35</v>
      </c>
      <c r="F437" s="527">
        <v>770</v>
      </c>
      <c r="G437" s="131">
        <v>60</v>
      </c>
      <c r="H437" s="68">
        <v>1000</v>
      </c>
      <c r="I437" s="528">
        <v>986</v>
      </c>
      <c r="J437" s="70">
        <v>0.92</v>
      </c>
      <c r="K437" s="529">
        <v>98</v>
      </c>
      <c r="L437" s="530">
        <v>3.15</v>
      </c>
      <c r="M437" s="32">
        <f t="shared" si="2"/>
        <v>1085.2800000000002</v>
      </c>
      <c r="N437" s="32">
        <f t="shared" si="3"/>
        <v>1226.0999999999999</v>
      </c>
      <c r="O437" s="836" t="s">
        <v>405</v>
      </c>
      <c r="P437" s="119" t="s">
        <v>509</v>
      </c>
      <c r="Q437" s="160" t="s">
        <v>52</v>
      </c>
      <c r="R437" s="161" t="s">
        <v>510</v>
      </c>
      <c r="S437" s="162" t="s">
        <v>33</v>
      </c>
      <c r="T437" s="163" t="s">
        <v>33</v>
      </c>
      <c r="U437" s="164" t="s">
        <v>511</v>
      </c>
      <c r="V437" s="165"/>
      <c r="W437" s="381" t="s">
        <v>512</v>
      </c>
      <c r="X437" s="174">
        <v>52</v>
      </c>
      <c r="Y437" s="470">
        <v>46</v>
      </c>
      <c r="Z437" s="151" t="s">
        <v>544</v>
      </c>
    </row>
    <row r="438" spans="1:26" ht="12.75">
      <c r="A438" s="46" t="s">
        <v>795</v>
      </c>
      <c r="B438" s="241">
        <v>33000</v>
      </c>
      <c r="C438" s="242">
        <v>0.98</v>
      </c>
      <c r="D438" s="243">
        <v>0.64</v>
      </c>
      <c r="E438" s="252">
        <v>131</v>
      </c>
      <c r="F438" s="253">
        <v>38</v>
      </c>
      <c r="G438" s="254">
        <v>5</v>
      </c>
      <c r="H438" s="68">
        <v>1800</v>
      </c>
      <c r="I438" s="255">
        <v>1397</v>
      </c>
      <c r="J438" s="70">
        <v>0.63</v>
      </c>
      <c r="K438" s="156">
        <v>26</v>
      </c>
      <c r="L438" s="256">
        <v>3.95</v>
      </c>
      <c r="M438" s="32">
        <f t="shared" si="2"/>
        <v>1224</v>
      </c>
      <c r="N438" s="32">
        <f t="shared" si="3"/>
        <v>1257</v>
      </c>
      <c r="O438" s="832" t="s">
        <v>760</v>
      </c>
      <c r="P438" s="657" t="s">
        <v>767</v>
      </c>
      <c r="Q438" s="160" t="s">
        <v>33</v>
      </c>
      <c r="R438" s="161" t="s">
        <v>33</v>
      </c>
      <c r="S438" s="162" t="s">
        <v>33</v>
      </c>
      <c r="T438" s="163" t="s">
        <v>33</v>
      </c>
      <c r="U438" s="164" t="s">
        <v>33</v>
      </c>
      <c r="V438" s="238" t="s">
        <v>768</v>
      </c>
      <c r="W438" s="239" t="s">
        <v>769</v>
      </c>
      <c r="X438" s="257">
        <v>140</v>
      </c>
      <c r="Y438" s="258">
        <v>130</v>
      </c>
      <c r="Z438" s="151" t="s">
        <v>796</v>
      </c>
    </row>
    <row r="439" spans="1:26" ht="12.75">
      <c r="A439" s="46" t="s">
        <v>748</v>
      </c>
      <c r="B439" s="227">
        <v>61880</v>
      </c>
      <c r="C439" s="228">
        <v>0.77</v>
      </c>
      <c r="D439" s="229">
        <v>0.7</v>
      </c>
      <c r="E439" s="50">
        <v>76</v>
      </c>
      <c r="F439" s="245">
        <v>650</v>
      </c>
      <c r="G439" s="131">
        <v>100</v>
      </c>
      <c r="H439" s="68">
        <v>1000</v>
      </c>
      <c r="I439" s="265">
        <v>867</v>
      </c>
      <c r="J439" s="132">
        <v>0.92</v>
      </c>
      <c r="K439" s="156">
        <v>46</v>
      </c>
      <c r="L439" s="61">
        <v>8.1999999999999993</v>
      </c>
      <c r="M439" s="32">
        <f t="shared" si="2"/>
        <v>1236.8200000000002</v>
      </c>
      <c r="N439" s="32">
        <f t="shared" si="3"/>
        <v>1298.7</v>
      </c>
      <c r="O439" s="836" t="s">
        <v>746</v>
      </c>
      <c r="P439" s="119" t="s">
        <v>749</v>
      </c>
      <c r="Q439" s="160" t="s">
        <v>33</v>
      </c>
      <c r="R439" s="161" t="s">
        <v>33</v>
      </c>
      <c r="S439" s="162" t="s">
        <v>33</v>
      </c>
      <c r="T439" s="163" t="s">
        <v>33</v>
      </c>
      <c r="U439" s="164" t="s">
        <v>33</v>
      </c>
      <c r="V439" s="238" t="s">
        <v>104</v>
      </c>
      <c r="W439" s="239" t="s">
        <v>750</v>
      </c>
      <c r="X439" s="50">
        <v>37</v>
      </c>
      <c r="Y439" s="166">
        <v>74</v>
      </c>
      <c r="Z439" s="151" t="s">
        <v>751</v>
      </c>
    </row>
    <row r="440" spans="1:26" ht="12.75">
      <c r="A440" s="46" t="s">
        <v>752</v>
      </c>
      <c r="B440" s="444">
        <v>53850</v>
      </c>
      <c r="C440" s="228">
        <v>0.77</v>
      </c>
      <c r="D440" s="229">
        <v>0.7</v>
      </c>
      <c r="E440" s="50">
        <v>76</v>
      </c>
      <c r="F440" s="245">
        <v>650</v>
      </c>
      <c r="G440" s="131">
        <v>100</v>
      </c>
      <c r="H440" s="68">
        <v>1000</v>
      </c>
      <c r="I440" s="265">
        <v>867</v>
      </c>
      <c r="J440" s="132">
        <v>0.92</v>
      </c>
      <c r="K440" s="156">
        <v>46</v>
      </c>
      <c r="L440" s="521">
        <v>7.5</v>
      </c>
      <c r="M440" s="32">
        <f t="shared" si="2"/>
        <v>1251.8499999999999</v>
      </c>
      <c r="N440" s="32">
        <f t="shared" si="3"/>
        <v>1305.7</v>
      </c>
      <c r="O440" s="836" t="s">
        <v>746</v>
      </c>
      <c r="P440" s="119" t="s">
        <v>749</v>
      </c>
      <c r="Q440" s="160" t="s">
        <v>33</v>
      </c>
      <c r="R440" s="161" t="s">
        <v>33</v>
      </c>
      <c r="S440" s="162" t="s">
        <v>33</v>
      </c>
      <c r="T440" s="163" t="s">
        <v>33</v>
      </c>
      <c r="U440" s="164" t="s">
        <v>33</v>
      </c>
      <c r="V440" s="238" t="s">
        <v>104</v>
      </c>
      <c r="W440" s="239" t="s">
        <v>750</v>
      </c>
      <c r="X440" s="50">
        <v>37</v>
      </c>
      <c r="Y440" s="166">
        <v>74</v>
      </c>
      <c r="Z440" s="151" t="s">
        <v>753</v>
      </c>
    </row>
    <row r="441" spans="1:26" ht="12.75">
      <c r="A441" s="46" t="s">
        <v>754</v>
      </c>
      <c r="B441" s="635">
        <v>58960</v>
      </c>
      <c r="C441" s="228">
        <v>0.77</v>
      </c>
      <c r="D441" s="229">
        <v>0.7</v>
      </c>
      <c r="E441" s="50">
        <v>76</v>
      </c>
      <c r="F441" s="66">
        <v>680</v>
      </c>
      <c r="G441" s="131">
        <v>100</v>
      </c>
      <c r="H441" s="68">
        <v>1000</v>
      </c>
      <c r="I441" s="265">
        <v>867</v>
      </c>
      <c r="J441" s="342">
        <v>0.91</v>
      </c>
      <c r="K441" s="71">
        <v>49</v>
      </c>
      <c r="L441" s="282">
        <v>7.6</v>
      </c>
      <c r="M441" s="32">
        <f t="shared" si="2"/>
        <v>1253.74</v>
      </c>
      <c r="N441" s="32">
        <f t="shared" si="3"/>
        <v>1312.7</v>
      </c>
      <c r="O441" s="836" t="s">
        <v>746</v>
      </c>
      <c r="P441" s="119" t="s">
        <v>749</v>
      </c>
      <c r="Q441" s="160" t="s">
        <v>33</v>
      </c>
      <c r="R441" s="161" t="s">
        <v>33</v>
      </c>
      <c r="S441" s="162" t="s">
        <v>33</v>
      </c>
      <c r="T441" s="163" t="s">
        <v>33</v>
      </c>
      <c r="U441" s="164" t="s">
        <v>33</v>
      </c>
      <c r="V441" s="238" t="s">
        <v>104</v>
      </c>
      <c r="W441" s="239" t="s">
        <v>750</v>
      </c>
      <c r="X441" s="50">
        <v>37</v>
      </c>
      <c r="Y441" s="166">
        <v>74</v>
      </c>
      <c r="Z441" s="151" t="s">
        <v>755</v>
      </c>
    </row>
    <row r="442" spans="1:26" ht="12.75">
      <c r="A442" s="46" t="s">
        <v>777</v>
      </c>
      <c r="B442" s="227">
        <v>185860</v>
      </c>
      <c r="C442" s="228">
        <v>0.99</v>
      </c>
      <c r="D442" s="229">
        <v>0.5</v>
      </c>
      <c r="E442" s="230">
        <v>166</v>
      </c>
      <c r="F442" s="231">
        <v>30</v>
      </c>
      <c r="G442" s="76">
        <v>10</v>
      </c>
      <c r="H442" s="232">
        <v>1000</v>
      </c>
      <c r="I442" s="69">
        <v>10500</v>
      </c>
      <c r="J442" s="233">
        <v>0.64</v>
      </c>
      <c r="K442" s="109">
        <v>216</v>
      </c>
      <c r="L442" s="235">
        <v>7.77</v>
      </c>
      <c r="M442" s="32">
        <f>(-B442*0.001)+(K442*2)+(-L442*10)+(C442*100)+(D442*100)+(E442)+(F442*0.1)+(G442*5)+(H442*0.1)+(I442*0.1)+(J442*100)+(X442*2)+(Y442*2)+(-1800)</f>
        <v>1150.44</v>
      </c>
      <c r="N442" s="32">
        <f>(K442*2)+(-L442*10)+(C442*100)+(D442*100)+(E442)+(F442*0.1)+(G442*5)+(H442*0.1)+(I442*0.1)+(J442*100)+(X442*2)+(Y442*2)+(-1800)</f>
        <v>1336.3000000000002</v>
      </c>
      <c r="O442" s="832" t="s">
        <v>760</v>
      </c>
      <c r="P442" s="657" t="s">
        <v>761</v>
      </c>
      <c r="Q442" s="160" t="s">
        <v>33</v>
      </c>
      <c r="R442" s="161" t="s">
        <v>33</v>
      </c>
      <c r="S442" s="162" t="s">
        <v>33</v>
      </c>
      <c r="T442" s="163" t="s">
        <v>33</v>
      </c>
      <c r="U442" s="164" t="s">
        <v>33</v>
      </c>
      <c r="V442" s="238" t="s">
        <v>762</v>
      </c>
      <c r="W442" s="239" t="s">
        <v>762</v>
      </c>
      <c r="X442" s="166">
        <v>300</v>
      </c>
      <c r="Y442" s="166">
        <v>300</v>
      </c>
      <c r="Z442" s="151" t="s">
        <v>778</v>
      </c>
    </row>
    <row r="443" spans="1:26" ht="12.75">
      <c r="A443" s="46" t="s">
        <v>756</v>
      </c>
      <c r="B443" s="294">
        <v>56580</v>
      </c>
      <c r="C443" s="370">
        <v>0.76</v>
      </c>
      <c r="D443" s="105">
        <v>0.75</v>
      </c>
      <c r="E443" s="97">
        <v>35</v>
      </c>
      <c r="F443" s="130">
        <v>870</v>
      </c>
      <c r="G443" s="131">
        <v>100</v>
      </c>
      <c r="H443" s="68">
        <v>1000</v>
      </c>
      <c r="I443" s="69">
        <v>1031</v>
      </c>
      <c r="J443" s="132">
        <v>0.92</v>
      </c>
      <c r="K443" s="234">
        <v>86</v>
      </c>
      <c r="L443" s="360">
        <v>7.68</v>
      </c>
      <c r="M443" s="32">
        <f>(-B443*0.001)+(K443*2)+(-L443*10)+(C443*100)+(D443*100)+(E443)+(F443*0.1)+(G443*5)+(H443*0.1)+(I443*0.1)+(J443*100)+(X443*2)+(Y443*2)</f>
        <v>1302.72</v>
      </c>
      <c r="N443" s="32">
        <f>(K443*2)+(-L443*10)+(C443*100)+(D443*100)+(E443)+(F443*0.1)+(G443*5)+(H443*0.1)+(I443*0.1)+(J443*100)+(X443*2)+(Y443*2)</f>
        <v>1359.3</v>
      </c>
      <c r="O443" s="834" t="s">
        <v>746</v>
      </c>
      <c r="P443" s="119" t="s">
        <v>509</v>
      </c>
      <c r="Q443" s="160" t="s">
        <v>52</v>
      </c>
      <c r="R443" s="161" t="s">
        <v>510</v>
      </c>
      <c r="S443" s="162" t="s">
        <v>33</v>
      </c>
      <c r="T443" s="163" t="s">
        <v>33</v>
      </c>
      <c r="U443" s="164" t="s">
        <v>511</v>
      </c>
      <c r="V443" s="165"/>
      <c r="W443" s="239" t="s">
        <v>512</v>
      </c>
      <c r="X443" s="689">
        <v>52</v>
      </c>
      <c r="Y443" s="583">
        <v>46</v>
      </c>
      <c r="Z443" s="151" t="s">
        <v>757</v>
      </c>
    </row>
    <row r="444" spans="1:26" ht="12.75">
      <c r="A444" s="46" t="s">
        <v>759</v>
      </c>
      <c r="B444" s="227">
        <v>185860</v>
      </c>
      <c r="C444" s="228">
        <v>0.99</v>
      </c>
      <c r="D444" s="229">
        <v>0.5</v>
      </c>
      <c r="E444" s="230">
        <v>166</v>
      </c>
      <c r="F444" s="231">
        <v>30</v>
      </c>
      <c r="G444" s="76">
        <v>10</v>
      </c>
      <c r="H444" s="232">
        <v>1000</v>
      </c>
      <c r="I444" s="69">
        <v>10500</v>
      </c>
      <c r="J444" s="233">
        <v>0.64</v>
      </c>
      <c r="K444" s="234">
        <v>423</v>
      </c>
      <c r="L444" s="235">
        <v>7.77</v>
      </c>
      <c r="M444" s="32">
        <f>(-B444*0.001)+(K444*2)+(-L444*10)+(C444*100)+(D444*100)+(E444)+(F444*0.1)+(G444*5)+(H444*0.1)+(I444*0.1)+(J444*100)+(X444*2)+(Y444*2)+(-1800)</f>
        <v>1564.44</v>
      </c>
      <c r="N444" s="32">
        <f>(K444*2)+(-L444*10)+(C444*100)+(D444*100)+(E444)+(F444*0.1)+(G444*5)+(H444*0.1)+(I444*0.1)+(J444*100)+(X444*2)+(Y444*2)+(-1800)</f>
        <v>1750.3000000000002</v>
      </c>
      <c r="O444" s="832" t="s">
        <v>760</v>
      </c>
      <c r="P444" s="657" t="s">
        <v>761</v>
      </c>
      <c r="Q444" s="160" t="s">
        <v>33</v>
      </c>
      <c r="R444" s="161" t="s">
        <v>33</v>
      </c>
      <c r="S444" s="162" t="s">
        <v>33</v>
      </c>
      <c r="T444" s="163" t="s">
        <v>33</v>
      </c>
      <c r="U444" s="164" t="s">
        <v>33</v>
      </c>
      <c r="V444" s="238" t="s">
        <v>762</v>
      </c>
      <c r="W444" s="239" t="s">
        <v>762</v>
      </c>
      <c r="X444" s="166">
        <v>300</v>
      </c>
      <c r="Y444" s="166">
        <v>300</v>
      </c>
      <c r="Z444" s="151" t="s">
        <v>763</v>
      </c>
    </row>
  </sheetData>
  <autoFilter ref="A2:Z444" xr:uid="{00000000-0009-0000-0000-00000F000000}">
    <sortState xmlns:xlrd2="http://schemas.microsoft.com/office/spreadsheetml/2017/richdata2" ref="A2:Z444">
      <sortCondition ref="N2:N444"/>
      <sortCondition ref="O2:O444"/>
      <sortCondition ref="P2:P444"/>
    </sortState>
  </autoFilter>
  <conditionalFormatting sqref="B3:B444">
    <cfRule type="colorScale" priority="26">
      <colorScale>
        <cfvo type="min"/>
        <cfvo type="percentile" val="50"/>
        <cfvo type="max"/>
        <color rgb="FF93C47D"/>
        <color rgb="FFD9D9D9"/>
        <color rgb="FFE06666"/>
      </colorScale>
    </cfRule>
  </conditionalFormatting>
  <conditionalFormatting sqref="C3:C444">
    <cfRule type="colorScale" priority="16">
      <colorScale>
        <cfvo type="min"/>
        <cfvo type="percentile" val="50"/>
        <cfvo type="max"/>
        <color rgb="FFEAD1DC"/>
        <color rgb="FFD5A6BD"/>
        <color rgb="FFC27BA0"/>
      </colorScale>
    </cfRule>
  </conditionalFormatting>
  <conditionalFormatting sqref="D3:D444">
    <cfRule type="colorScale" priority="17">
      <colorScale>
        <cfvo type="min"/>
        <cfvo type="percentile" val="50"/>
        <cfvo type="max"/>
        <color rgb="FFD9D2E9"/>
        <color rgb="FFB4A7D6"/>
        <color rgb="FF8E7CC3"/>
      </colorScale>
    </cfRule>
  </conditionalFormatting>
  <conditionalFormatting sqref="E3:E444">
    <cfRule type="colorScale" priority="18">
      <colorScale>
        <cfvo type="min"/>
        <cfvo type="percentile" val="50"/>
        <cfvo type="max"/>
        <color rgb="FFF4CCCC"/>
        <color rgb="FFEA9999"/>
        <color rgb="FFE06666"/>
      </colorScale>
    </cfRule>
  </conditionalFormatting>
  <conditionalFormatting sqref="F3:F444">
    <cfRule type="colorScale" priority="19">
      <colorScale>
        <cfvo type="min"/>
        <cfvo type="percentile" val="50"/>
        <cfvo type="max"/>
        <color rgb="FFD9EAD3"/>
        <color rgb="FFB6D7A8"/>
        <color rgb="FF6AA84F"/>
      </colorScale>
    </cfRule>
  </conditionalFormatting>
  <conditionalFormatting sqref="G3:G444">
    <cfRule type="colorScale" priority="20">
      <colorScale>
        <cfvo type="min"/>
        <cfvo type="percentile" val="50"/>
        <cfvo type="max"/>
        <color rgb="FFD0E0E3"/>
        <color rgb="FFA2C4C9"/>
        <color rgb="FF45818E"/>
      </colorScale>
    </cfRule>
  </conditionalFormatting>
  <conditionalFormatting sqref="H3:H444">
    <cfRule type="colorScale" priority="21">
      <colorScale>
        <cfvo type="min"/>
        <cfvo type="percentile" val="50"/>
        <cfvo type="max"/>
        <color rgb="FFC9DAF8"/>
        <color rgb="FFA4C2F4"/>
        <color rgb="FF3C78D8"/>
      </colorScale>
    </cfRule>
  </conditionalFormatting>
  <conditionalFormatting sqref="I3:I444">
    <cfRule type="colorScale" priority="22">
      <colorScale>
        <cfvo type="min"/>
        <cfvo type="percentile" val="50"/>
        <cfvo type="max"/>
        <color rgb="FFFFF2CC"/>
        <color rgb="FFFFE599"/>
        <color rgb="FFF1C232"/>
      </colorScale>
    </cfRule>
  </conditionalFormatting>
  <conditionalFormatting sqref="J3:J444">
    <cfRule type="colorScale" priority="23">
      <colorScale>
        <cfvo type="min"/>
        <cfvo type="percentile" val="50"/>
        <cfvo type="max"/>
        <color rgb="FFFCE5CD"/>
        <color rgb="FFF9CB9C"/>
        <color rgb="FFE69138"/>
      </colorScale>
    </cfRule>
  </conditionalFormatting>
  <conditionalFormatting sqref="K3:K444">
    <cfRule type="colorScale" priority="24">
      <colorScale>
        <cfvo type="min"/>
        <cfvo type="percentile" val="50"/>
        <cfvo type="max"/>
        <color rgb="FFE6B8AF"/>
        <color rgb="FFDD7E6B"/>
        <color rgb="FFCC4125"/>
      </colorScale>
    </cfRule>
  </conditionalFormatting>
  <conditionalFormatting sqref="L3:L444">
    <cfRule type="colorScale" priority="25">
      <colorScale>
        <cfvo type="min"/>
        <cfvo type="percentile" val="50"/>
        <cfvo type="max"/>
        <color rgb="FFEFEFEF"/>
        <color rgb="FFCCCCCC"/>
        <color rgb="FF666666"/>
      </colorScale>
    </cfRule>
  </conditionalFormatting>
  <conditionalFormatting sqref="M3:M444">
    <cfRule type="colorScale" priority="28">
      <colorScale>
        <cfvo type="min"/>
        <cfvo type="percentile" val="50"/>
        <cfvo type="max"/>
        <color rgb="FF4A86E8"/>
        <color rgb="FFD9D9D9"/>
        <color rgb="FFFF9900"/>
      </colorScale>
    </cfRule>
  </conditionalFormatting>
  <conditionalFormatting sqref="N3:N444">
    <cfRule type="colorScale" priority="27">
      <colorScale>
        <cfvo type="min"/>
        <cfvo type="percentile" val="50"/>
        <cfvo type="max"/>
        <color rgb="FF4A86E8"/>
        <color rgb="FFD9D9D9"/>
        <color rgb="FFFF9900"/>
      </colorScale>
    </cfRule>
  </conditionalFormatting>
  <conditionalFormatting sqref="P60">
    <cfRule type="colorScale" priority="2">
      <colorScale>
        <cfvo type="min"/>
        <cfvo type="max"/>
        <color rgb="FF57BB8A"/>
        <color rgb="FFFFFFFF"/>
      </colorScale>
    </cfRule>
  </conditionalFormatting>
  <conditionalFormatting sqref="Q3:Q444 V5:V444">
    <cfRule type="containsBlanks" dxfId="377" priority="4">
      <formula>LEN(TRIM(Q3))=0</formula>
    </cfRule>
  </conditionalFormatting>
  <conditionalFormatting sqref="Q3:Q444">
    <cfRule type="notContainsBlanks" dxfId="376" priority="3">
      <formula>LEN(TRIM(Q3))&gt;0</formula>
    </cfRule>
  </conditionalFormatting>
  <conditionalFormatting sqref="R3:R444">
    <cfRule type="notContainsBlanks" dxfId="375" priority="5">
      <formula>LEN(TRIM(R3))&gt;0</formula>
    </cfRule>
    <cfRule type="containsBlanks" dxfId="374" priority="6">
      <formula>LEN(TRIM(R3))=0</formula>
    </cfRule>
  </conditionalFormatting>
  <conditionalFormatting sqref="S3:S444">
    <cfRule type="notContainsBlanks" dxfId="373" priority="7">
      <formula>LEN(TRIM(S3))&gt;0</formula>
    </cfRule>
    <cfRule type="containsBlanks" dxfId="372" priority="8">
      <formula>LEN(TRIM(S3))=0</formula>
    </cfRule>
  </conditionalFormatting>
  <conditionalFormatting sqref="T3:T444">
    <cfRule type="notContainsBlanks" dxfId="371" priority="9">
      <formula>LEN(TRIM(T3))&gt;0</formula>
    </cfRule>
    <cfRule type="containsBlanks" dxfId="370" priority="10">
      <formula>LEN(TRIM(T3))=0</formula>
    </cfRule>
  </conditionalFormatting>
  <conditionalFormatting sqref="U3:U444">
    <cfRule type="notContainsBlanks" dxfId="369" priority="11">
      <formula>LEN(TRIM(U3))&gt;0</formula>
    </cfRule>
    <cfRule type="containsBlanks" dxfId="368" priority="12">
      <formula>LEN(TRIM(U3))=0</formula>
    </cfRule>
  </conditionalFormatting>
  <conditionalFormatting sqref="V3:V444">
    <cfRule type="notContainsBlanks" dxfId="367" priority="13">
      <formula>LEN(TRIM(V3))&gt;0</formula>
    </cfRule>
    <cfRule type="containsBlanks" dxfId="366" priority="14">
      <formula>LEN(TRIM(V3))=0</formula>
    </cfRule>
  </conditionalFormatting>
  <conditionalFormatting sqref="W3:W444">
    <cfRule type="notContainsBlanks" dxfId="365" priority="15">
      <formula>LEN(TRIM(W3))&gt;0</formula>
    </cfRule>
  </conditionalFormatting>
  <conditionalFormatting sqref="W147:W173 W203:W210">
    <cfRule type="notContainsBlanks" dxfId="364" priority="1">
      <formula>LEN(TRIM(W147))&gt;0</formula>
    </cfRule>
  </conditionalFormatting>
  <conditionalFormatting sqref="X3:X444 Y5:Y444">
    <cfRule type="colorScale" priority="29">
      <colorScale>
        <cfvo type="min"/>
        <cfvo type="percentile" val="50"/>
        <cfvo type="max"/>
        <color rgb="FFE06666"/>
        <color rgb="FFD9D9D9"/>
        <color rgb="FF93C47D"/>
      </colorScale>
    </cfRule>
  </conditionalFormatting>
  <conditionalFormatting sqref="Y3:Y444">
    <cfRule type="colorScale" priority="30">
      <colorScale>
        <cfvo type="min"/>
        <cfvo type="percentile" val="50"/>
        <cfvo type="max"/>
        <color rgb="FFE06666"/>
        <color rgb="FFD9D9D9"/>
        <color rgb="FF93C47D"/>
      </colorScale>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filterMode="1">
    <tabColor rgb="FFCC4125"/>
    <outlinePr summaryBelow="0" summaryRight="0"/>
  </sheetPr>
  <dimension ref="A1:C438"/>
  <sheetViews>
    <sheetView workbookViewId="0"/>
  </sheetViews>
  <sheetFormatPr defaultColWidth="12.5703125" defaultRowHeight="15.75" customHeight="1"/>
  <cols>
    <col min="1" max="1" width="25.7109375" customWidth="1"/>
  </cols>
  <sheetData>
    <row r="1" spans="1:3" ht="12.75">
      <c r="A1" s="842" t="s">
        <v>1071</v>
      </c>
      <c r="B1" s="842" t="s">
        <v>1072</v>
      </c>
      <c r="C1" s="842" t="s">
        <v>1073</v>
      </c>
    </row>
    <row r="2" spans="1:3" ht="12.75">
      <c r="A2" s="842" t="s">
        <v>900</v>
      </c>
      <c r="B2" s="842" t="s">
        <v>888</v>
      </c>
      <c r="C2" s="842" t="s">
        <v>888</v>
      </c>
    </row>
    <row r="3" spans="1:3" ht="12.75">
      <c r="A3" s="842" t="s">
        <v>896</v>
      </c>
      <c r="B3" s="842" t="s">
        <v>888</v>
      </c>
      <c r="C3" s="842" t="s">
        <v>888</v>
      </c>
    </row>
    <row r="4" spans="1:3" ht="12.75">
      <c r="A4" s="842" t="s">
        <v>898</v>
      </c>
      <c r="B4" s="842" t="s">
        <v>888</v>
      </c>
      <c r="C4" s="842" t="s">
        <v>888</v>
      </c>
    </row>
    <row r="5" spans="1:3" ht="12.75">
      <c r="A5" s="842" t="s">
        <v>893</v>
      </c>
      <c r="B5" s="842" t="s">
        <v>888</v>
      </c>
      <c r="C5" s="842" t="s">
        <v>888</v>
      </c>
    </row>
    <row r="6" spans="1:3" ht="12.75">
      <c r="A6" s="842" t="s">
        <v>905</v>
      </c>
      <c r="B6" s="842" t="s">
        <v>888</v>
      </c>
      <c r="C6" s="842" t="s">
        <v>888</v>
      </c>
    </row>
    <row r="7" spans="1:3" ht="12.75">
      <c r="A7" s="842" t="s">
        <v>902</v>
      </c>
      <c r="B7" s="842" t="s">
        <v>888</v>
      </c>
      <c r="C7" s="842" t="s">
        <v>888</v>
      </c>
    </row>
    <row r="8" spans="1:3" ht="12.75">
      <c r="A8" s="842" t="s">
        <v>889</v>
      </c>
      <c r="B8" s="842" t="s">
        <v>888</v>
      </c>
      <c r="C8" s="842" t="s">
        <v>888</v>
      </c>
    </row>
    <row r="9" spans="1:3" ht="12.75">
      <c r="A9" s="843" t="s">
        <v>939</v>
      </c>
      <c r="B9" s="842" t="s">
        <v>888</v>
      </c>
      <c r="C9" s="842" t="s">
        <v>888</v>
      </c>
    </row>
    <row r="10" spans="1:3" ht="12.75">
      <c r="A10" s="843" t="s">
        <v>937</v>
      </c>
      <c r="B10" s="842" t="s">
        <v>888</v>
      </c>
      <c r="C10" s="842" t="s">
        <v>888</v>
      </c>
    </row>
    <row r="11" spans="1:3" ht="12.75">
      <c r="A11" s="843" t="s">
        <v>941</v>
      </c>
      <c r="B11" s="842" t="s">
        <v>888</v>
      </c>
      <c r="C11" s="842" t="s">
        <v>888</v>
      </c>
    </row>
    <row r="12" spans="1:3" ht="12.75">
      <c r="A12" s="843" t="s">
        <v>918</v>
      </c>
      <c r="B12" s="842" t="s">
        <v>888</v>
      </c>
      <c r="C12" s="842" t="s">
        <v>888</v>
      </c>
    </row>
    <row r="13" spans="1:3" ht="12.75">
      <c r="A13" s="843" t="s">
        <v>921</v>
      </c>
      <c r="B13" s="842" t="s">
        <v>888</v>
      </c>
      <c r="C13" s="842" t="s">
        <v>888</v>
      </c>
    </row>
    <row r="14" spans="1:3" ht="12.75">
      <c r="A14" s="843" t="s">
        <v>927</v>
      </c>
      <c r="B14" s="842" t="s">
        <v>888</v>
      </c>
      <c r="C14" s="842" t="s">
        <v>888</v>
      </c>
    </row>
    <row r="15" spans="1:3" ht="12.75">
      <c r="A15" s="843" t="s">
        <v>931</v>
      </c>
      <c r="B15" s="842" t="s">
        <v>888</v>
      </c>
      <c r="C15" s="842" t="s">
        <v>888</v>
      </c>
    </row>
    <row r="16" spans="1:3" ht="12.75">
      <c r="A16" s="843" t="s">
        <v>925</v>
      </c>
      <c r="B16" s="842" t="s">
        <v>888</v>
      </c>
      <c r="C16" s="842" t="s">
        <v>888</v>
      </c>
    </row>
    <row r="17" spans="1:3" ht="12.75">
      <c r="A17" s="843" t="s">
        <v>923</v>
      </c>
      <c r="B17" s="842" t="s">
        <v>888</v>
      </c>
      <c r="C17" s="842" t="s">
        <v>888</v>
      </c>
    </row>
    <row r="18" spans="1:3" ht="12.75">
      <c r="A18" s="843" t="s">
        <v>929</v>
      </c>
      <c r="B18" s="842" t="s">
        <v>888</v>
      </c>
      <c r="C18" s="842" t="s">
        <v>888</v>
      </c>
    </row>
    <row r="19" spans="1:3" ht="12.75">
      <c r="A19" s="843" t="s">
        <v>933</v>
      </c>
      <c r="B19" s="842" t="s">
        <v>888</v>
      </c>
      <c r="C19" s="842" t="s">
        <v>888</v>
      </c>
    </row>
    <row r="20" spans="1:3" ht="12.75">
      <c r="A20" s="843" t="s">
        <v>935</v>
      </c>
      <c r="B20" s="842" t="s">
        <v>888</v>
      </c>
      <c r="C20" s="842" t="s">
        <v>888</v>
      </c>
    </row>
    <row r="21" spans="1:3" ht="12.75">
      <c r="A21" s="842" t="s">
        <v>409</v>
      </c>
      <c r="B21" s="842" t="s">
        <v>888</v>
      </c>
      <c r="C21" s="842" t="s">
        <v>888</v>
      </c>
    </row>
    <row r="22" spans="1:3" ht="12.75">
      <c r="A22" s="842" t="s">
        <v>725</v>
      </c>
      <c r="B22" s="842" t="s">
        <v>888</v>
      </c>
      <c r="C22" s="842" t="s">
        <v>888</v>
      </c>
    </row>
    <row r="23" spans="1:3" ht="12.75">
      <c r="A23" s="842" t="s">
        <v>727</v>
      </c>
      <c r="B23" s="842" t="s">
        <v>888</v>
      </c>
      <c r="C23" s="842" t="s">
        <v>888</v>
      </c>
    </row>
    <row r="24" spans="1:3" ht="12.75">
      <c r="A24" s="842" t="s">
        <v>729</v>
      </c>
      <c r="B24" s="842" t="s">
        <v>888</v>
      </c>
      <c r="C24" s="842" t="s">
        <v>888</v>
      </c>
    </row>
    <row r="25" spans="1:3" ht="12.75">
      <c r="A25" s="842" t="s">
        <v>573</v>
      </c>
      <c r="B25" s="842" t="s">
        <v>888</v>
      </c>
      <c r="C25" s="842" t="s">
        <v>888</v>
      </c>
    </row>
    <row r="26" spans="1:3" ht="12.75">
      <c r="A26" s="842" t="s">
        <v>659</v>
      </c>
      <c r="B26" s="842" t="s">
        <v>888</v>
      </c>
      <c r="C26" s="842" t="s">
        <v>888</v>
      </c>
    </row>
    <row r="27" spans="1:3" ht="12.75" hidden="1">
      <c r="A27" s="842" t="s">
        <v>1074</v>
      </c>
    </row>
    <row r="28" spans="1:3" ht="12.75" hidden="1">
      <c r="A28" s="842" t="s">
        <v>1075</v>
      </c>
    </row>
    <row r="29" spans="1:3" ht="12.75" hidden="1">
      <c r="A29" s="842" t="s">
        <v>1076</v>
      </c>
    </row>
    <row r="30" spans="1:3" ht="12.75">
      <c r="A30" s="842" t="s">
        <v>495</v>
      </c>
      <c r="B30" s="842" t="s">
        <v>888</v>
      </c>
      <c r="C30" s="842" t="s">
        <v>888</v>
      </c>
    </row>
    <row r="31" spans="1:3" ht="12.75">
      <c r="A31" s="842" t="s">
        <v>530</v>
      </c>
      <c r="B31" s="842" t="s">
        <v>888</v>
      </c>
      <c r="C31" s="842" t="s">
        <v>888</v>
      </c>
    </row>
    <row r="32" spans="1:3" ht="12.75">
      <c r="A32" s="842" t="s">
        <v>532</v>
      </c>
      <c r="B32" s="842" t="s">
        <v>888</v>
      </c>
      <c r="C32" s="842" t="s">
        <v>888</v>
      </c>
    </row>
    <row r="33" spans="1:3" ht="12.75">
      <c r="A33" s="842" t="s">
        <v>538</v>
      </c>
      <c r="B33" s="842" t="s">
        <v>888</v>
      </c>
      <c r="C33" s="842" t="s">
        <v>888</v>
      </c>
    </row>
    <row r="34" spans="1:3" ht="12.75">
      <c r="A34" s="842" t="s">
        <v>487</v>
      </c>
      <c r="B34" s="842" t="s">
        <v>888</v>
      </c>
      <c r="C34" s="842" t="s">
        <v>888</v>
      </c>
    </row>
    <row r="35" spans="1:3" ht="12.75">
      <c r="A35" s="842" t="s">
        <v>489</v>
      </c>
      <c r="B35" s="842" t="s">
        <v>888</v>
      </c>
      <c r="C35" s="842" t="s">
        <v>888</v>
      </c>
    </row>
    <row r="36" spans="1:3" ht="12.75">
      <c r="A36" s="842" t="s">
        <v>491</v>
      </c>
      <c r="B36" s="842" t="s">
        <v>888</v>
      </c>
      <c r="C36" s="842" t="s">
        <v>888</v>
      </c>
    </row>
    <row r="37" spans="1:3" ht="12.75">
      <c r="A37" s="842" t="s">
        <v>493</v>
      </c>
      <c r="B37" s="842" t="s">
        <v>888</v>
      </c>
      <c r="C37" s="842" t="s">
        <v>888</v>
      </c>
    </row>
    <row r="38" spans="1:3" ht="12.75">
      <c r="A38" s="842" t="s">
        <v>661</v>
      </c>
      <c r="B38" s="842" t="s">
        <v>888</v>
      </c>
      <c r="C38" s="842" t="s">
        <v>888</v>
      </c>
    </row>
    <row r="39" spans="1:3" ht="12.75">
      <c r="A39" s="842" t="s">
        <v>663</v>
      </c>
      <c r="B39" s="842" t="s">
        <v>888</v>
      </c>
      <c r="C39" s="842" t="s">
        <v>888</v>
      </c>
    </row>
    <row r="40" spans="1:3" ht="12.75">
      <c r="A40" s="842" t="s">
        <v>665</v>
      </c>
      <c r="B40" s="842" t="s">
        <v>888</v>
      </c>
      <c r="C40" s="842" t="s">
        <v>888</v>
      </c>
    </row>
    <row r="41" spans="1:3" ht="12.75">
      <c r="A41" s="842" t="s">
        <v>542</v>
      </c>
      <c r="B41" s="842" t="s">
        <v>888</v>
      </c>
      <c r="C41" s="842" t="s">
        <v>888</v>
      </c>
    </row>
    <row r="42" spans="1:3" ht="12.75">
      <c r="A42" s="842" t="s">
        <v>667</v>
      </c>
      <c r="B42" s="842" t="s">
        <v>888</v>
      </c>
      <c r="C42" s="842" t="s">
        <v>888</v>
      </c>
    </row>
    <row r="43" spans="1:3" ht="12.75">
      <c r="A43" s="842" t="s">
        <v>671</v>
      </c>
      <c r="B43" s="842" t="s">
        <v>888</v>
      </c>
      <c r="C43" s="842" t="s">
        <v>888</v>
      </c>
    </row>
    <row r="44" spans="1:3" ht="12.75">
      <c r="A44" s="842" t="s">
        <v>705</v>
      </c>
      <c r="B44" s="842" t="s">
        <v>888</v>
      </c>
      <c r="C44" s="842" t="s">
        <v>888</v>
      </c>
    </row>
    <row r="45" spans="1:3" ht="12.75">
      <c r="A45" s="842" t="s">
        <v>669</v>
      </c>
      <c r="B45" s="842" t="s">
        <v>888</v>
      </c>
      <c r="C45" s="842" t="s">
        <v>888</v>
      </c>
    </row>
    <row r="46" spans="1:3" ht="12.75" hidden="1">
      <c r="A46" s="842" t="s">
        <v>1077</v>
      </c>
    </row>
    <row r="47" spans="1:3" ht="12.75">
      <c r="A47" s="842" t="s">
        <v>524</v>
      </c>
      <c r="B47" s="842" t="s">
        <v>888</v>
      </c>
      <c r="C47" s="842" t="s">
        <v>888</v>
      </c>
    </row>
    <row r="48" spans="1:3" ht="12.75">
      <c r="A48" s="842" t="s">
        <v>528</v>
      </c>
      <c r="B48" s="842" t="s">
        <v>888</v>
      </c>
      <c r="C48" s="842" t="s">
        <v>888</v>
      </c>
    </row>
    <row r="49" spans="1:3" ht="12.75">
      <c r="A49" s="842" t="s">
        <v>526</v>
      </c>
      <c r="B49" s="842" t="s">
        <v>888</v>
      </c>
      <c r="C49" s="842" t="s">
        <v>888</v>
      </c>
    </row>
    <row r="50" spans="1:3" ht="12.75">
      <c r="A50" s="842" t="s">
        <v>695</v>
      </c>
      <c r="B50" s="842" t="s">
        <v>888</v>
      </c>
      <c r="C50" s="842" t="s">
        <v>888</v>
      </c>
    </row>
    <row r="51" spans="1:3" ht="12.75">
      <c r="A51" s="842" t="s">
        <v>699</v>
      </c>
      <c r="B51" s="842" t="s">
        <v>888</v>
      </c>
      <c r="C51" s="842" t="s">
        <v>888</v>
      </c>
    </row>
    <row r="52" spans="1:3" ht="12.75">
      <c r="A52" s="842" t="s">
        <v>701</v>
      </c>
      <c r="B52" s="842" t="s">
        <v>888</v>
      </c>
      <c r="C52" s="842" t="s">
        <v>888</v>
      </c>
    </row>
    <row r="53" spans="1:3" ht="12.75" hidden="1">
      <c r="A53" s="842" t="s">
        <v>1078</v>
      </c>
    </row>
    <row r="54" spans="1:3" ht="12.75" hidden="1">
      <c r="A54" s="842" t="s">
        <v>1079</v>
      </c>
    </row>
    <row r="55" spans="1:3" ht="12.75">
      <c r="A55" s="842" t="s">
        <v>733</v>
      </c>
      <c r="B55" s="842" t="s">
        <v>888</v>
      </c>
      <c r="C55" s="842" t="s">
        <v>888</v>
      </c>
    </row>
    <row r="56" spans="1:3" ht="12.75">
      <c r="A56" s="842" t="s">
        <v>703</v>
      </c>
      <c r="B56" s="842" t="s">
        <v>888</v>
      </c>
      <c r="C56" s="842" t="s">
        <v>888</v>
      </c>
    </row>
    <row r="57" spans="1:3" ht="12.75">
      <c r="A57" s="842" t="s">
        <v>675</v>
      </c>
      <c r="B57" s="842" t="s">
        <v>888</v>
      </c>
      <c r="C57" s="842" t="s">
        <v>888</v>
      </c>
    </row>
    <row r="58" spans="1:3" ht="12.75">
      <c r="A58" s="842" t="s">
        <v>673</v>
      </c>
      <c r="B58" s="842" t="s">
        <v>888</v>
      </c>
      <c r="C58" s="842" t="s">
        <v>888</v>
      </c>
    </row>
    <row r="59" spans="1:3" ht="12.75">
      <c r="A59" s="842" t="s">
        <v>677</v>
      </c>
      <c r="B59" s="842" t="s">
        <v>888</v>
      </c>
      <c r="C59" s="842" t="s">
        <v>888</v>
      </c>
    </row>
    <row r="60" spans="1:3" ht="12.75">
      <c r="A60" s="842" t="s">
        <v>697</v>
      </c>
      <c r="B60" s="842" t="s">
        <v>888</v>
      </c>
      <c r="C60" s="842" t="s">
        <v>888</v>
      </c>
    </row>
    <row r="61" spans="1:3" ht="12.75">
      <c r="A61" s="842" t="s">
        <v>679</v>
      </c>
      <c r="B61" s="842" t="s">
        <v>888</v>
      </c>
      <c r="C61" s="842" t="s">
        <v>888</v>
      </c>
    </row>
    <row r="62" spans="1:3" ht="12.75">
      <c r="A62" s="842" t="s">
        <v>681</v>
      </c>
      <c r="B62" s="842" t="s">
        <v>888</v>
      </c>
      <c r="C62" s="842" t="s">
        <v>888</v>
      </c>
    </row>
    <row r="63" spans="1:3" ht="12.75">
      <c r="A63" s="842" t="s">
        <v>691</v>
      </c>
      <c r="B63" s="842" t="s">
        <v>888</v>
      </c>
      <c r="C63" s="842" t="s">
        <v>888</v>
      </c>
    </row>
    <row r="64" spans="1:3" ht="12.75">
      <c r="A64" s="842" t="s">
        <v>685</v>
      </c>
      <c r="B64" s="842" t="s">
        <v>888</v>
      </c>
      <c r="C64" s="842" t="s">
        <v>888</v>
      </c>
    </row>
    <row r="65" spans="1:3" ht="12.75">
      <c r="A65" s="842" t="s">
        <v>687</v>
      </c>
      <c r="B65" s="842" t="s">
        <v>888</v>
      </c>
      <c r="C65" s="842" t="s">
        <v>888</v>
      </c>
    </row>
    <row r="66" spans="1:3" ht="12.75">
      <c r="A66" s="842" t="s">
        <v>689</v>
      </c>
      <c r="B66" s="842" t="s">
        <v>888</v>
      </c>
      <c r="C66" s="842" t="s">
        <v>888</v>
      </c>
    </row>
    <row r="67" spans="1:3" ht="12.75">
      <c r="A67" s="842" t="s">
        <v>683</v>
      </c>
      <c r="B67" s="842" t="s">
        <v>888</v>
      </c>
      <c r="C67" s="842" t="s">
        <v>888</v>
      </c>
    </row>
    <row r="68" spans="1:3" ht="12.75">
      <c r="A68" s="842" t="s">
        <v>693</v>
      </c>
      <c r="B68" s="842" t="s">
        <v>888</v>
      </c>
      <c r="C68" s="842" t="s">
        <v>888</v>
      </c>
    </row>
    <row r="69" spans="1:3" ht="12.75">
      <c r="A69" s="842" t="s">
        <v>717</v>
      </c>
      <c r="B69" s="842" t="s">
        <v>888</v>
      </c>
      <c r="C69" s="842" t="s">
        <v>888</v>
      </c>
    </row>
    <row r="70" spans="1:3" ht="12.75">
      <c r="A70" s="842" t="s">
        <v>719</v>
      </c>
      <c r="B70" s="842" t="s">
        <v>888</v>
      </c>
      <c r="C70" s="842" t="s">
        <v>888</v>
      </c>
    </row>
    <row r="71" spans="1:3" ht="12.75">
      <c r="A71" s="842" t="s">
        <v>721</v>
      </c>
      <c r="B71" s="842" t="s">
        <v>888</v>
      </c>
      <c r="C71" s="842" t="s">
        <v>888</v>
      </c>
    </row>
    <row r="72" spans="1:3" ht="12.75">
      <c r="A72" s="842" t="s">
        <v>735</v>
      </c>
      <c r="B72" s="842" t="s">
        <v>888</v>
      </c>
      <c r="C72" s="842" t="s">
        <v>888</v>
      </c>
    </row>
    <row r="73" spans="1:3" ht="12.75">
      <c r="A73" s="842" t="s">
        <v>737</v>
      </c>
      <c r="B73" s="842" t="s">
        <v>888</v>
      </c>
      <c r="C73" s="842" t="s">
        <v>888</v>
      </c>
    </row>
    <row r="74" spans="1:3" ht="12.75">
      <c r="A74" s="842" t="s">
        <v>713</v>
      </c>
      <c r="B74" s="842" t="s">
        <v>888</v>
      </c>
      <c r="C74" s="842" t="s">
        <v>888</v>
      </c>
    </row>
    <row r="75" spans="1:3" ht="12.75">
      <c r="A75" s="842" t="s">
        <v>711</v>
      </c>
      <c r="B75" s="842" t="s">
        <v>888</v>
      </c>
      <c r="C75" s="842" t="s">
        <v>888</v>
      </c>
    </row>
    <row r="76" spans="1:3" ht="12.75">
      <c r="A76" s="842" t="s">
        <v>723</v>
      </c>
      <c r="B76" s="842" t="s">
        <v>888</v>
      </c>
      <c r="C76" s="842" t="s">
        <v>888</v>
      </c>
    </row>
    <row r="77" spans="1:3" ht="12.75">
      <c r="A77" s="842" t="s">
        <v>715</v>
      </c>
      <c r="B77" s="842" t="s">
        <v>888</v>
      </c>
      <c r="C77" s="842" t="s">
        <v>888</v>
      </c>
    </row>
    <row r="78" spans="1:3" ht="12.75">
      <c r="A78" s="842" t="s">
        <v>499</v>
      </c>
      <c r="B78" s="842" t="s">
        <v>888</v>
      </c>
      <c r="C78" s="842" t="s">
        <v>888</v>
      </c>
    </row>
    <row r="79" spans="1:3" ht="12.75">
      <c r="A79" s="842" t="s">
        <v>513</v>
      </c>
      <c r="B79" s="842" t="s">
        <v>888</v>
      </c>
      <c r="C79" s="842" t="s">
        <v>888</v>
      </c>
    </row>
    <row r="80" spans="1:3" ht="12.75">
      <c r="A80" s="842" t="s">
        <v>497</v>
      </c>
      <c r="B80" s="842" t="s">
        <v>888</v>
      </c>
      <c r="C80" s="842" t="s">
        <v>888</v>
      </c>
    </row>
    <row r="81" spans="1:3" ht="12.75">
      <c r="A81" s="842" t="s">
        <v>515</v>
      </c>
      <c r="B81" s="842" t="s">
        <v>888</v>
      </c>
      <c r="C81" s="842" t="s">
        <v>888</v>
      </c>
    </row>
    <row r="82" spans="1:3" ht="12.75">
      <c r="A82" s="842" t="s">
        <v>503</v>
      </c>
      <c r="B82" s="842" t="s">
        <v>888</v>
      </c>
      <c r="C82" s="842" t="s">
        <v>888</v>
      </c>
    </row>
    <row r="83" spans="1:3" ht="12.75">
      <c r="A83" s="842" t="s">
        <v>505</v>
      </c>
      <c r="B83" s="842" t="s">
        <v>888</v>
      </c>
      <c r="C83" s="842" t="s">
        <v>888</v>
      </c>
    </row>
    <row r="84" spans="1:3" ht="12.75">
      <c r="A84" s="842" t="s">
        <v>501</v>
      </c>
      <c r="B84" s="842" t="s">
        <v>888</v>
      </c>
      <c r="C84" s="842" t="s">
        <v>888</v>
      </c>
    </row>
    <row r="85" spans="1:3" ht="12.75">
      <c r="A85" s="842" t="s">
        <v>507</v>
      </c>
      <c r="B85" s="842" t="s">
        <v>888</v>
      </c>
      <c r="C85" s="842" t="s">
        <v>888</v>
      </c>
    </row>
    <row r="86" spans="1:3" ht="12.75">
      <c r="A86" s="842" t="s">
        <v>707</v>
      </c>
      <c r="B86" s="842" t="s">
        <v>888</v>
      </c>
      <c r="C86" s="842" t="s">
        <v>888</v>
      </c>
    </row>
    <row r="87" spans="1:3" ht="12.75">
      <c r="A87" s="842" t="s">
        <v>709</v>
      </c>
      <c r="B87" s="842" t="s">
        <v>888</v>
      </c>
      <c r="C87" s="842" t="s">
        <v>888</v>
      </c>
    </row>
    <row r="88" spans="1:3" ht="12.75">
      <c r="A88" s="842" t="s">
        <v>50</v>
      </c>
      <c r="B88" s="842" t="s">
        <v>888</v>
      </c>
      <c r="C88" s="842" t="s">
        <v>888</v>
      </c>
    </row>
    <row r="89" spans="1:3" ht="12.75">
      <c r="A89" s="842" t="s">
        <v>53</v>
      </c>
      <c r="B89" s="842" t="s">
        <v>888</v>
      </c>
      <c r="C89" s="842" t="s">
        <v>888</v>
      </c>
    </row>
    <row r="90" spans="1:3" ht="12.75">
      <c r="A90" s="842" t="s">
        <v>55</v>
      </c>
      <c r="B90" s="842" t="s">
        <v>888</v>
      </c>
      <c r="C90" s="842" t="s">
        <v>888</v>
      </c>
    </row>
    <row r="91" spans="1:3" ht="12.75">
      <c r="A91" s="842" t="s">
        <v>544</v>
      </c>
      <c r="B91" s="842" t="s">
        <v>888</v>
      </c>
      <c r="C91" s="842" t="s">
        <v>888</v>
      </c>
    </row>
    <row r="92" spans="1:3" ht="12.75">
      <c r="A92" s="842" t="s">
        <v>743</v>
      </c>
      <c r="B92" s="842" t="s">
        <v>888</v>
      </c>
      <c r="C92" s="842" t="s">
        <v>888</v>
      </c>
    </row>
    <row r="93" spans="1:3" ht="12.75">
      <c r="A93" s="842" t="s">
        <v>639</v>
      </c>
      <c r="B93" s="842" t="s">
        <v>888</v>
      </c>
      <c r="C93" s="842" t="s">
        <v>888</v>
      </c>
    </row>
    <row r="94" spans="1:3" ht="12.75" hidden="1">
      <c r="A94" s="842" t="s">
        <v>1080</v>
      </c>
    </row>
    <row r="95" spans="1:3" ht="12.75" hidden="1">
      <c r="A95" s="842" t="s">
        <v>1081</v>
      </c>
    </row>
    <row r="96" spans="1:3" ht="12.75">
      <c r="A96" s="842" t="s">
        <v>641</v>
      </c>
      <c r="B96" s="842" t="s">
        <v>888</v>
      </c>
      <c r="C96" s="842" t="s">
        <v>888</v>
      </c>
    </row>
    <row r="97" spans="1:3" ht="12.75">
      <c r="A97" s="842" t="s">
        <v>643</v>
      </c>
      <c r="B97" s="842" t="s">
        <v>888</v>
      </c>
      <c r="C97" s="842" t="s">
        <v>888</v>
      </c>
    </row>
    <row r="98" spans="1:3" ht="12.75" hidden="1">
      <c r="A98" s="842" t="s">
        <v>1082</v>
      </c>
    </row>
    <row r="99" spans="1:3" ht="12.75" hidden="1">
      <c r="A99" s="842" t="s">
        <v>1083</v>
      </c>
    </row>
    <row r="100" spans="1:3" ht="12.75">
      <c r="A100" s="842" t="s">
        <v>649</v>
      </c>
      <c r="B100" s="842" t="s">
        <v>888</v>
      </c>
      <c r="C100" s="842" t="s">
        <v>888</v>
      </c>
    </row>
    <row r="101" spans="1:3" ht="12.75">
      <c r="A101" s="842" t="s">
        <v>651</v>
      </c>
      <c r="B101" s="842" t="s">
        <v>888</v>
      </c>
      <c r="C101" s="842" t="s">
        <v>888</v>
      </c>
    </row>
    <row r="102" spans="1:3" ht="12.75">
      <c r="A102" s="842" t="s">
        <v>645</v>
      </c>
      <c r="B102" s="842" t="s">
        <v>888</v>
      </c>
      <c r="C102" s="842" t="s">
        <v>888</v>
      </c>
    </row>
    <row r="103" spans="1:3" ht="12.75">
      <c r="A103" s="842" t="s">
        <v>348</v>
      </c>
      <c r="B103" s="842" t="s">
        <v>888</v>
      </c>
      <c r="C103" s="842" t="s">
        <v>888</v>
      </c>
    </row>
    <row r="104" spans="1:3" ht="12.75">
      <c r="A104" s="842" t="s">
        <v>653</v>
      </c>
      <c r="B104" s="842" t="s">
        <v>888</v>
      </c>
      <c r="C104" s="842" t="s">
        <v>888</v>
      </c>
    </row>
    <row r="105" spans="1:3" ht="12.75">
      <c r="A105" s="842" t="s">
        <v>647</v>
      </c>
      <c r="B105" s="842" t="s">
        <v>888</v>
      </c>
      <c r="C105" s="842" t="s">
        <v>888</v>
      </c>
    </row>
    <row r="106" spans="1:3" ht="12.75" hidden="1">
      <c r="A106" s="842" t="s">
        <v>1084</v>
      </c>
    </row>
    <row r="107" spans="1:3" ht="12.75">
      <c r="A107" s="842" t="s">
        <v>58</v>
      </c>
      <c r="B107" s="842" t="s">
        <v>888</v>
      </c>
      <c r="C107" s="842" t="s">
        <v>888</v>
      </c>
    </row>
    <row r="108" spans="1:3" ht="12.75">
      <c r="A108" s="842" t="s">
        <v>60</v>
      </c>
      <c r="B108" s="842" t="s">
        <v>888</v>
      </c>
      <c r="C108" s="842" t="s">
        <v>888</v>
      </c>
    </row>
    <row r="109" spans="1:3" ht="12.75">
      <c r="A109" s="842" t="s">
        <v>1085</v>
      </c>
      <c r="B109" s="842" t="s">
        <v>888</v>
      </c>
      <c r="C109" s="842" t="s">
        <v>888</v>
      </c>
    </row>
    <row r="110" spans="1:3" ht="12.75" hidden="1">
      <c r="A110" s="842" t="s">
        <v>1086</v>
      </c>
    </row>
    <row r="111" spans="1:3" ht="12.75">
      <c r="A111" s="842" t="s">
        <v>63</v>
      </c>
      <c r="B111" s="842" t="s">
        <v>888</v>
      </c>
      <c r="C111" s="842" t="s">
        <v>888</v>
      </c>
    </row>
    <row r="112" spans="1:3" ht="12.75" hidden="1">
      <c r="A112" s="842" t="s">
        <v>67</v>
      </c>
      <c r="C112" s="842" t="s">
        <v>888</v>
      </c>
    </row>
    <row r="113" spans="1:3" ht="12.75">
      <c r="A113" s="842" t="s">
        <v>376</v>
      </c>
      <c r="B113" s="842" t="s">
        <v>888</v>
      </c>
      <c r="C113" s="842" t="s">
        <v>888</v>
      </c>
    </row>
    <row r="114" spans="1:3" ht="12.75">
      <c r="A114" s="842" t="s">
        <v>237</v>
      </c>
      <c r="B114" s="842" t="s">
        <v>888</v>
      </c>
      <c r="C114" s="842" t="s">
        <v>888</v>
      </c>
    </row>
    <row r="115" spans="1:3" ht="12.75">
      <c r="A115" s="842" t="s">
        <v>247</v>
      </c>
      <c r="B115" s="842" t="s">
        <v>888</v>
      </c>
      <c r="C115" s="842" t="s">
        <v>888</v>
      </c>
    </row>
    <row r="116" spans="1:3" ht="12.75">
      <c r="A116" s="842" t="s">
        <v>249</v>
      </c>
      <c r="B116" s="842" t="s">
        <v>888</v>
      </c>
      <c r="C116" s="842" t="s">
        <v>888</v>
      </c>
    </row>
    <row r="117" spans="1:3" ht="12.75">
      <c r="A117" s="842" t="s">
        <v>245</v>
      </c>
      <c r="B117" s="842" t="s">
        <v>888</v>
      </c>
      <c r="C117" s="842" t="s">
        <v>888</v>
      </c>
    </row>
    <row r="118" spans="1:3" ht="12.75">
      <c r="A118" s="842" t="s">
        <v>262</v>
      </c>
      <c r="B118" s="842" t="s">
        <v>888</v>
      </c>
      <c r="C118" s="842" t="s">
        <v>888</v>
      </c>
    </row>
    <row r="119" spans="1:3" ht="12.75" hidden="1">
      <c r="A119" s="842" t="s">
        <v>1087</v>
      </c>
    </row>
    <row r="120" spans="1:3" ht="12.75" hidden="1">
      <c r="A120" s="842" t="s">
        <v>1088</v>
      </c>
    </row>
    <row r="121" spans="1:3" ht="12.75" hidden="1">
      <c r="A121" s="842" t="s">
        <v>1089</v>
      </c>
    </row>
    <row r="122" spans="1:3" ht="12.75">
      <c r="A122" s="842" t="s">
        <v>80</v>
      </c>
      <c r="B122" s="842" t="s">
        <v>888</v>
      </c>
      <c r="C122" s="842" t="s">
        <v>888</v>
      </c>
    </row>
    <row r="123" spans="1:3" ht="12.75">
      <c r="A123" s="842" t="s">
        <v>204</v>
      </c>
      <c r="B123" s="842" t="s">
        <v>888</v>
      </c>
      <c r="C123" s="842" t="s">
        <v>888</v>
      </c>
    </row>
    <row r="124" spans="1:3" ht="12.75">
      <c r="A124" s="842" t="s">
        <v>90</v>
      </c>
      <c r="B124" s="842" t="s">
        <v>888</v>
      </c>
      <c r="C124" s="842" t="s">
        <v>888</v>
      </c>
    </row>
    <row r="125" spans="1:3" ht="12.75" hidden="1">
      <c r="A125" s="842" t="s">
        <v>1090</v>
      </c>
    </row>
    <row r="126" spans="1:3" ht="12.75" hidden="1">
      <c r="A126" s="842" t="s">
        <v>1091</v>
      </c>
    </row>
    <row r="127" spans="1:3" ht="12.75">
      <c r="A127" s="842" t="s">
        <v>208</v>
      </c>
      <c r="B127" s="842" t="s">
        <v>888</v>
      </c>
      <c r="C127" s="842" t="s">
        <v>888</v>
      </c>
    </row>
    <row r="128" spans="1:3" ht="12.75">
      <c r="A128" s="842" t="s">
        <v>185</v>
      </c>
      <c r="B128" s="842" t="s">
        <v>888</v>
      </c>
      <c r="C128" s="842" t="s">
        <v>888</v>
      </c>
    </row>
    <row r="129" spans="1:3" ht="12.75">
      <c r="A129" s="842" t="s">
        <v>86</v>
      </c>
      <c r="B129" s="842" t="s">
        <v>888</v>
      </c>
      <c r="C129" s="842" t="s">
        <v>888</v>
      </c>
    </row>
    <row r="130" spans="1:3" ht="12.75">
      <c r="A130" s="842" t="s">
        <v>84</v>
      </c>
      <c r="B130" s="842" t="s">
        <v>888</v>
      </c>
      <c r="C130" s="842" t="s">
        <v>888</v>
      </c>
    </row>
    <row r="131" spans="1:3" ht="12.75">
      <c r="A131" s="842" t="s">
        <v>78</v>
      </c>
      <c r="B131" s="842" t="s">
        <v>888</v>
      </c>
      <c r="C131" s="842" t="s">
        <v>888</v>
      </c>
    </row>
    <row r="132" spans="1:3" ht="12.75">
      <c r="A132" s="842" t="s">
        <v>82</v>
      </c>
      <c r="B132" s="842" t="s">
        <v>888</v>
      </c>
      <c r="C132" s="842" t="s">
        <v>888</v>
      </c>
    </row>
    <row r="133" spans="1:3" ht="12.75" hidden="1">
      <c r="A133" s="842" t="s">
        <v>1092</v>
      </c>
    </row>
    <row r="134" spans="1:3" ht="12.75" hidden="1">
      <c r="A134" s="842" t="s">
        <v>1093</v>
      </c>
    </row>
    <row r="135" spans="1:3" ht="12.75" hidden="1">
      <c r="A135" s="842" t="s">
        <v>1094</v>
      </c>
    </row>
    <row r="136" spans="1:3" ht="12.75" hidden="1">
      <c r="A136" s="842" t="s">
        <v>1095</v>
      </c>
    </row>
    <row r="137" spans="1:3" ht="12.75">
      <c r="A137" s="842" t="s">
        <v>94</v>
      </c>
      <c r="B137" s="842" t="s">
        <v>888</v>
      </c>
      <c r="C137" s="842" t="s">
        <v>888</v>
      </c>
    </row>
    <row r="138" spans="1:3" ht="12.75">
      <c r="A138" s="842" t="s">
        <v>96</v>
      </c>
      <c r="B138" s="842" t="s">
        <v>888</v>
      </c>
      <c r="C138" s="842" t="s">
        <v>888</v>
      </c>
    </row>
    <row r="139" spans="1:3" ht="12.75">
      <c r="A139" s="842" t="s">
        <v>98</v>
      </c>
      <c r="B139" s="842" t="s">
        <v>888</v>
      </c>
      <c r="C139" s="842" t="s">
        <v>888</v>
      </c>
    </row>
    <row r="140" spans="1:3" ht="12.75">
      <c r="A140" s="842" t="s">
        <v>100</v>
      </c>
      <c r="B140" s="842" t="s">
        <v>888</v>
      </c>
      <c r="C140" s="842" t="s">
        <v>888</v>
      </c>
    </row>
    <row r="141" spans="1:3" ht="12.75" hidden="1">
      <c r="A141" s="842" t="s">
        <v>1096</v>
      </c>
    </row>
    <row r="142" spans="1:3" ht="12.75">
      <c r="A142" s="842" t="s">
        <v>108</v>
      </c>
      <c r="B142" s="842" t="s">
        <v>888</v>
      </c>
      <c r="C142" s="842" t="s">
        <v>888</v>
      </c>
    </row>
    <row r="143" spans="1:3" ht="12.75" hidden="1">
      <c r="A143" s="842" t="s">
        <v>1097</v>
      </c>
    </row>
    <row r="144" spans="1:3" ht="12.75" hidden="1">
      <c r="A144" s="842" t="s">
        <v>1098</v>
      </c>
    </row>
    <row r="145" spans="1:3" ht="12.75">
      <c r="A145" s="842" t="s">
        <v>107</v>
      </c>
      <c r="B145" s="842" t="s">
        <v>888</v>
      </c>
      <c r="C145" s="842" t="s">
        <v>888</v>
      </c>
    </row>
    <row r="146" spans="1:3" ht="12.75">
      <c r="A146" s="842" t="s">
        <v>106</v>
      </c>
      <c r="B146" s="842" t="s">
        <v>888</v>
      </c>
      <c r="C146" s="842" t="s">
        <v>888</v>
      </c>
    </row>
    <row r="147" spans="1:3" ht="12.75">
      <c r="A147" s="842" t="s">
        <v>776</v>
      </c>
      <c r="B147" s="842" t="s">
        <v>888</v>
      </c>
      <c r="C147" s="842" t="s">
        <v>888</v>
      </c>
    </row>
    <row r="148" spans="1:3" ht="12.75">
      <c r="A148" s="842" t="s">
        <v>774</v>
      </c>
      <c r="B148" s="842" t="s">
        <v>888</v>
      </c>
      <c r="C148" s="842" t="s">
        <v>888</v>
      </c>
    </row>
    <row r="149" spans="1:3" ht="12.75">
      <c r="A149" s="842" t="s">
        <v>446</v>
      </c>
      <c r="B149" s="842" t="s">
        <v>888</v>
      </c>
      <c r="C149" s="842" t="s">
        <v>888</v>
      </c>
    </row>
    <row r="150" spans="1:3" ht="12.75">
      <c r="A150" s="842" t="s">
        <v>442</v>
      </c>
      <c r="B150" s="842" t="s">
        <v>888</v>
      </c>
      <c r="C150" s="842" t="s">
        <v>888</v>
      </c>
    </row>
    <row r="151" spans="1:3" ht="12.75" hidden="1">
      <c r="A151" s="842" t="s">
        <v>1099</v>
      </c>
    </row>
    <row r="152" spans="1:3" ht="12.75" hidden="1">
      <c r="A152" s="842" t="s">
        <v>1100</v>
      </c>
    </row>
    <row r="153" spans="1:3" ht="12.75" hidden="1">
      <c r="A153" s="842" t="s">
        <v>1101</v>
      </c>
    </row>
    <row r="154" spans="1:3" ht="12.75">
      <c r="A154" s="842" t="s">
        <v>444</v>
      </c>
      <c r="B154" s="842" t="s">
        <v>888</v>
      </c>
      <c r="C154" s="842" t="s">
        <v>888</v>
      </c>
    </row>
    <row r="155" spans="1:3" ht="12.75">
      <c r="A155" s="842" t="s">
        <v>546</v>
      </c>
      <c r="B155" s="842" t="s">
        <v>888</v>
      </c>
      <c r="C155" s="842" t="s">
        <v>888</v>
      </c>
    </row>
    <row r="156" spans="1:3" ht="12.75">
      <c r="A156" s="842" t="s">
        <v>548</v>
      </c>
      <c r="B156" s="842" t="s">
        <v>888</v>
      </c>
      <c r="C156" s="842" t="s">
        <v>888</v>
      </c>
    </row>
    <row r="157" spans="1:3" ht="12.75">
      <c r="A157" s="842" t="s">
        <v>550</v>
      </c>
      <c r="B157" s="842" t="s">
        <v>888</v>
      </c>
      <c r="C157" s="842" t="s">
        <v>888</v>
      </c>
    </row>
    <row r="158" spans="1:3" ht="12.75">
      <c r="A158" s="842" t="s">
        <v>552</v>
      </c>
      <c r="B158" s="842" t="s">
        <v>888</v>
      </c>
      <c r="C158" s="842" t="s">
        <v>888</v>
      </c>
    </row>
    <row r="159" spans="1:3" ht="12.75">
      <c r="A159" s="842" t="s">
        <v>554</v>
      </c>
      <c r="B159" s="842" t="s">
        <v>888</v>
      </c>
      <c r="C159" s="842" t="s">
        <v>888</v>
      </c>
    </row>
    <row r="160" spans="1:3" ht="12.75">
      <c r="A160" s="842" t="s">
        <v>114</v>
      </c>
      <c r="B160" s="842" t="s">
        <v>888</v>
      </c>
      <c r="C160" s="842" t="s">
        <v>888</v>
      </c>
    </row>
    <row r="161" spans="1:3" ht="12.75">
      <c r="A161" s="842" t="s">
        <v>556</v>
      </c>
      <c r="B161" s="842" t="s">
        <v>888</v>
      </c>
      <c r="C161" s="842" t="s">
        <v>888</v>
      </c>
    </row>
    <row r="162" spans="1:3" ht="12.75">
      <c r="A162" s="842" t="s">
        <v>116</v>
      </c>
      <c r="B162" s="842" t="s">
        <v>888</v>
      </c>
      <c r="C162" s="842" t="s">
        <v>888</v>
      </c>
    </row>
    <row r="163" spans="1:3" ht="12.75">
      <c r="A163" s="842" t="s">
        <v>118</v>
      </c>
      <c r="B163" s="842" t="s">
        <v>888</v>
      </c>
      <c r="C163" s="842" t="s">
        <v>888</v>
      </c>
    </row>
    <row r="164" spans="1:3" ht="12.75">
      <c r="A164" s="842" t="s">
        <v>120</v>
      </c>
      <c r="B164" s="842" t="s">
        <v>888</v>
      </c>
      <c r="C164" s="842" t="s">
        <v>888</v>
      </c>
    </row>
    <row r="165" spans="1:3" ht="12.75">
      <c r="A165" s="842" t="s">
        <v>122</v>
      </c>
      <c r="B165" s="842" t="s">
        <v>888</v>
      </c>
      <c r="C165" s="842" t="s">
        <v>888</v>
      </c>
    </row>
    <row r="166" spans="1:3" ht="12.75">
      <c r="A166" s="842" t="s">
        <v>124</v>
      </c>
      <c r="B166" s="842" t="s">
        <v>888</v>
      </c>
      <c r="C166" s="842" t="s">
        <v>888</v>
      </c>
    </row>
    <row r="167" spans="1:3" ht="12.75">
      <c r="A167" s="842" t="s">
        <v>126</v>
      </c>
      <c r="B167" s="842" t="s">
        <v>888</v>
      </c>
      <c r="C167" s="842" t="s">
        <v>888</v>
      </c>
    </row>
    <row r="168" spans="1:3" ht="12.75">
      <c r="A168" s="842" t="s">
        <v>206</v>
      </c>
      <c r="B168" s="842" t="s">
        <v>888</v>
      </c>
      <c r="C168" s="842" t="s">
        <v>888</v>
      </c>
    </row>
    <row r="169" spans="1:3" ht="12.75">
      <c r="A169" s="842" t="s">
        <v>1102</v>
      </c>
      <c r="B169" s="842" t="s">
        <v>888</v>
      </c>
      <c r="C169" s="842" t="s">
        <v>888</v>
      </c>
    </row>
    <row r="170" spans="1:3" ht="12.75" hidden="1">
      <c r="A170" s="842" t="s">
        <v>128</v>
      </c>
    </row>
    <row r="171" spans="1:3" ht="12.75" hidden="1">
      <c r="A171" s="842" t="s">
        <v>1103</v>
      </c>
    </row>
    <row r="172" spans="1:3" ht="12.75">
      <c r="A172" s="842" t="s">
        <v>278</v>
      </c>
      <c r="B172" s="842" t="s">
        <v>888</v>
      </c>
      <c r="C172" s="842" t="s">
        <v>888</v>
      </c>
    </row>
    <row r="173" spans="1:3" ht="12.75">
      <c r="A173" s="842" t="s">
        <v>466</v>
      </c>
      <c r="B173" s="842" t="s">
        <v>888</v>
      </c>
      <c r="C173" s="842" t="s">
        <v>888</v>
      </c>
    </row>
    <row r="174" spans="1:3" ht="12.75">
      <c r="A174" s="842" t="s">
        <v>558</v>
      </c>
      <c r="B174" s="842" t="s">
        <v>888</v>
      </c>
      <c r="C174" s="842" t="s">
        <v>888</v>
      </c>
    </row>
    <row r="175" spans="1:3" ht="12.75">
      <c r="A175" s="842" t="s">
        <v>567</v>
      </c>
      <c r="B175" s="842" t="s">
        <v>888</v>
      </c>
      <c r="C175" s="842" t="s">
        <v>888</v>
      </c>
    </row>
    <row r="176" spans="1:3" ht="12.75">
      <c r="A176" s="842" t="s">
        <v>571</v>
      </c>
      <c r="B176" s="842" t="s">
        <v>888</v>
      </c>
      <c r="C176" s="842" t="s">
        <v>888</v>
      </c>
    </row>
    <row r="177" spans="1:3" ht="12.75">
      <c r="A177" s="842" t="s">
        <v>561</v>
      </c>
      <c r="B177" s="842" t="s">
        <v>888</v>
      </c>
      <c r="C177" s="842" t="s">
        <v>888</v>
      </c>
    </row>
    <row r="178" spans="1:3" ht="12.75" hidden="1">
      <c r="A178" s="842" t="s">
        <v>1104</v>
      </c>
    </row>
    <row r="179" spans="1:3" ht="12.75" hidden="1">
      <c r="A179" s="842" t="s">
        <v>1105</v>
      </c>
    </row>
    <row r="180" spans="1:3" ht="12.75" hidden="1">
      <c r="A180" s="842" t="s">
        <v>1106</v>
      </c>
    </row>
    <row r="181" spans="1:3" ht="12.75" hidden="1">
      <c r="A181" s="842" t="s">
        <v>1107</v>
      </c>
    </row>
    <row r="182" spans="1:3" ht="12.75">
      <c r="A182" s="842" t="s">
        <v>468</v>
      </c>
      <c r="B182" s="842" t="s">
        <v>888</v>
      </c>
      <c r="C182" s="842" t="s">
        <v>888</v>
      </c>
    </row>
    <row r="183" spans="1:3" ht="12.75">
      <c r="A183" s="842" t="s">
        <v>783</v>
      </c>
      <c r="B183" s="842" t="s">
        <v>888</v>
      </c>
      <c r="C183" s="842" t="s">
        <v>888</v>
      </c>
    </row>
    <row r="184" spans="1:3" ht="12.75">
      <c r="A184" s="842" t="s">
        <v>474</v>
      </c>
      <c r="B184" s="842" t="s">
        <v>888</v>
      </c>
      <c r="C184" s="842" t="s">
        <v>888</v>
      </c>
    </row>
    <row r="185" spans="1:3" ht="12.75">
      <c r="A185" s="842" t="s">
        <v>476</v>
      </c>
      <c r="B185" s="842" t="s">
        <v>888</v>
      </c>
      <c r="C185" s="842" t="s">
        <v>888</v>
      </c>
    </row>
    <row r="186" spans="1:3" ht="12.75">
      <c r="A186" s="842" t="s">
        <v>478</v>
      </c>
      <c r="B186" s="842" t="s">
        <v>888</v>
      </c>
      <c r="C186" s="842" t="s">
        <v>888</v>
      </c>
    </row>
    <row r="187" spans="1:3" ht="12.75">
      <c r="A187" s="842" t="s">
        <v>778</v>
      </c>
      <c r="B187" s="842" t="s">
        <v>888</v>
      </c>
      <c r="C187" s="842" t="s">
        <v>888</v>
      </c>
    </row>
    <row r="188" spans="1:3" ht="12.75">
      <c r="A188" s="842" t="s">
        <v>763</v>
      </c>
      <c r="B188" s="842" t="s">
        <v>888</v>
      </c>
      <c r="C188" s="842" t="s">
        <v>888</v>
      </c>
    </row>
    <row r="189" spans="1:3" ht="12.75" hidden="1">
      <c r="A189" s="842" t="s">
        <v>1108</v>
      </c>
    </row>
    <row r="190" spans="1:3" ht="12.75">
      <c r="A190" s="842" t="s">
        <v>130</v>
      </c>
      <c r="B190" s="842" t="s">
        <v>888</v>
      </c>
      <c r="C190" s="842" t="s">
        <v>888</v>
      </c>
    </row>
    <row r="191" spans="1:3" ht="12.75">
      <c r="A191" s="842" t="s">
        <v>139</v>
      </c>
      <c r="B191" s="842" t="s">
        <v>888</v>
      </c>
      <c r="C191" s="842" t="s">
        <v>888</v>
      </c>
    </row>
    <row r="192" spans="1:3" ht="12.75">
      <c r="A192" s="842" t="s">
        <v>137</v>
      </c>
      <c r="B192" s="842" t="s">
        <v>888</v>
      </c>
      <c r="C192" s="842" t="s">
        <v>888</v>
      </c>
    </row>
    <row r="193" spans="1:3" ht="12.75">
      <c r="A193" s="842" t="s">
        <v>133</v>
      </c>
      <c r="B193" s="842" t="s">
        <v>888</v>
      </c>
      <c r="C193" s="842" t="s">
        <v>888</v>
      </c>
    </row>
    <row r="194" spans="1:3" ht="12.75">
      <c r="A194" s="842" t="s">
        <v>135</v>
      </c>
      <c r="B194" s="842" t="s">
        <v>888</v>
      </c>
      <c r="C194" s="842" t="s">
        <v>888</v>
      </c>
    </row>
    <row r="195" spans="1:3" ht="12.75" hidden="1">
      <c r="A195" s="842" t="s">
        <v>1109</v>
      </c>
    </row>
    <row r="196" spans="1:3" ht="12.75" hidden="1">
      <c r="A196" s="842" t="s">
        <v>1110</v>
      </c>
    </row>
    <row r="197" spans="1:3" ht="12.75">
      <c r="A197" s="842" t="s">
        <v>417</v>
      </c>
      <c r="B197" s="842" t="s">
        <v>888</v>
      </c>
      <c r="C197" s="842" t="s">
        <v>888</v>
      </c>
    </row>
    <row r="198" spans="1:3" ht="12.75">
      <c r="A198" s="842" t="s">
        <v>731</v>
      </c>
      <c r="B198" s="842" t="s">
        <v>888</v>
      </c>
      <c r="C198" s="842" t="s">
        <v>888</v>
      </c>
    </row>
    <row r="199" spans="1:3" ht="12.75">
      <c r="A199" s="842" t="s">
        <v>141</v>
      </c>
      <c r="B199" s="842" t="s">
        <v>888</v>
      </c>
      <c r="C199" s="842" t="s">
        <v>888</v>
      </c>
    </row>
    <row r="200" spans="1:3" ht="12.75">
      <c r="A200" s="842" t="s">
        <v>143</v>
      </c>
      <c r="B200" s="842" t="s">
        <v>888</v>
      </c>
      <c r="C200" s="842" t="s">
        <v>888</v>
      </c>
    </row>
    <row r="201" spans="1:3" ht="12.75">
      <c r="A201" s="842" t="s">
        <v>575</v>
      </c>
      <c r="B201" s="842" t="s">
        <v>888</v>
      </c>
      <c r="C201" s="842" t="s">
        <v>888</v>
      </c>
    </row>
    <row r="202" spans="1:3" ht="12.75" hidden="1">
      <c r="A202" s="842" t="s">
        <v>1111</v>
      </c>
    </row>
    <row r="203" spans="1:3" ht="12.75">
      <c r="A203" s="842" t="s">
        <v>577</v>
      </c>
      <c r="B203" s="842" t="s">
        <v>888</v>
      </c>
      <c r="C203" s="842" t="s">
        <v>888</v>
      </c>
    </row>
    <row r="204" spans="1:3" ht="12.75">
      <c r="A204" s="842" t="s">
        <v>71</v>
      </c>
      <c r="B204" s="842" t="s">
        <v>888</v>
      </c>
      <c r="C204" s="842" t="s">
        <v>888</v>
      </c>
    </row>
    <row r="205" spans="1:3" ht="12.75">
      <c r="A205" s="842" t="s">
        <v>69</v>
      </c>
      <c r="B205" s="842" t="s">
        <v>888</v>
      </c>
      <c r="C205" s="842" t="s">
        <v>888</v>
      </c>
    </row>
    <row r="206" spans="1:3" ht="12.75">
      <c r="A206" s="842" t="s">
        <v>787</v>
      </c>
      <c r="B206" s="842" t="s">
        <v>888</v>
      </c>
      <c r="C206" s="842" t="s">
        <v>888</v>
      </c>
    </row>
    <row r="207" spans="1:3" ht="12.75">
      <c r="A207" s="842" t="s">
        <v>798</v>
      </c>
      <c r="B207" s="842" t="s">
        <v>888</v>
      </c>
      <c r="C207" s="842" t="s">
        <v>888</v>
      </c>
    </row>
    <row r="208" spans="1:3" ht="12.75">
      <c r="A208" s="842" t="s">
        <v>800</v>
      </c>
      <c r="B208" s="842" t="s">
        <v>888</v>
      </c>
      <c r="C208" s="842" t="s">
        <v>888</v>
      </c>
    </row>
    <row r="209" spans="1:3" ht="12.75">
      <c r="A209" s="842" t="s">
        <v>374</v>
      </c>
      <c r="B209" s="842" t="s">
        <v>888</v>
      </c>
      <c r="C209" s="842" t="s">
        <v>888</v>
      </c>
    </row>
    <row r="210" spans="1:3" ht="12.75">
      <c r="A210" s="842" t="s">
        <v>149</v>
      </c>
      <c r="B210" s="842" t="s">
        <v>888</v>
      </c>
      <c r="C210" s="842" t="s">
        <v>888</v>
      </c>
    </row>
    <row r="211" spans="1:3" ht="12.75">
      <c r="A211" s="842" t="s">
        <v>151</v>
      </c>
      <c r="B211" s="842" t="s">
        <v>888</v>
      </c>
      <c r="C211" s="842" t="s">
        <v>888</v>
      </c>
    </row>
    <row r="212" spans="1:3" ht="12.75" hidden="1">
      <c r="A212" s="842" t="s">
        <v>1112</v>
      </c>
    </row>
    <row r="213" spans="1:3" ht="12.75">
      <c r="A213" s="842" t="s">
        <v>402</v>
      </c>
      <c r="B213" s="842" t="s">
        <v>888</v>
      </c>
      <c r="C213" s="842" t="s">
        <v>888</v>
      </c>
    </row>
    <row r="214" spans="1:3" ht="12.75">
      <c r="A214" s="842" t="s">
        <v>281</v>
      </c>
      <c r="B214" s="842" t="s">
        <v>888</v>
      </c>
      <c r="C214" s="842" t="s">
        <v>888</v>
      </c>
    </row>
    <row r="215" spans="1:3" ht="12.75">
      <c r="A215" s="842" t="s">
        <v>283</v>
      </c>
      <c r="B215" s="842" t="s">
        <v>888</v>
      </c>
      <c r="C215" s="842" t="s">
        <v>888</v>
      </c>
    </row>
    <row r="216" spans="1:3" ht="12.75">
      <c r="A216" s="842" t="s">
        <v>1113</v>
      </c>
      <c r="B216" s="842" t="s">
        <v>888</v>
      </c>
      <c r="C216" s="842" t="s">
        <v>888</v>
      </c>
    </row>
    <row r="217" spans="1:3" ht="12.75">
      <c r="A217" s="842" t="s">
        <v>285</v>
      </c>
      <c r="B217" s="842" t="s">
        <v>888</v>
      </c>
      <c r="C217" s="842" t="s">
        <v>888</v>
      </c>
    </row>
    <row r="218" spans="1:3" ht="12.75">
      <c r="A218" s="842" t="s">
        <v>287</v>
      </c>
      <c r="B218" s="842" t="s">
        <v>888</v>
      </c>
      <c r="C218" s="842" t="s">
        <v>888</v>
      </c>
    </row>
    <row r="219" spans="1:3" ht="12.75">
      <c r="A219" s="842" t="s">
        <v>579</v>
      </c>
      <c r="B219" s="842" t="s">
        <v>888</v>
      </c>
      <c r="C219" s="842" t="s">
        <v>888</v>
      </c>
    </row>
    <row r="220" spans="1:3" ht="12.75">
      <c r="A220" s="842" t="s">
        <v>581</v>
      </c>
      <c r="B220" s="842" t="s">
        <v>888</v>
      </c>
      <c r="C220" s="842" t="s">
        <v>888</v>
      </c>
    </row>
    <row r="221" spans="1:3" ht="12.75">
      <c r="A221" s="842" t="s">
        <v>583</v>
      </c>
      <c r="B221" s="842" t="s">
        <v>888</v>
      </c>
      <c r="C221" s="842" t="s">
        <v>888</v>
      </c>
    </row>
    <row r="222" spans="1:3" ht="12.75">
      <c r="A222" s="842" t="s">
        <v>587</v>
      </c>
      <c r="B222" s="842" t="s">
        <v>888</v>
      </c>
      <c r="C222" s="842" t="s">
        <v>888</v>
      </c>
    </row>
    <row r="223" spans="1:3" ht="12.75">
      <c r="A223" s="842" t="s">
        <v>597</v>
      </c>
      <c r="B223" s="842" t="s">
        <v>888</v>
      </c>
      <c r="C223" s="842" t="s">
        <v>888</v>
      </c>
    </row>
    <row r="224" spans="1:3" ht="12.75">
      <c r="A224" s="842" t="s">
        <v>599</v>
      </c>
      <c r="B224" s="842" t="s">
        <v>888</v>
      </c>
      <c r="C224" s="842" t="s">
        <v>888</v>
      </c>
    </row>
    <row r="225" spans="1:3" ht="12.75">
      <c r="A225" s="842" t="s">
        <v>585</v>
      </c>
      <c r="B225" s="842" t="s">
        <v>888</v>
      </c>
      <c r="C225" s="842" t="s">
        <v>888</v>
      </c>
    </row>
    <row r="226" spans="1:3" ht="12.75">
      <c r="A226" s="842" t="s">
        <v>591</v>
      </c>
      <c r="B226" s="842" t="s">
        <v>888</v>
      </c>
      <c r="C226" s="842" t="s">
        <v>888</v>
      </c>
    </row>
    <row r="227" spans="1:3" ht="12.75">
      <c r="A227" s="842" t="s">
        <v>589</v>
      </c>
      <c r="B227" s="842" t="s">
        <v>888</v>
      </c>
      <c r="C227" s="842" t="s">
        <v>888</v>
      </c>
    </row>
    <row r="228" spans="1:3" ht="12.75">
      <c r="A228" s="842" t="s">
        <v>593</v>
      </c>
      <c r="B228" s="842" t="s">
        <v>888</v>
      </c>
      <c r="C228" s="842" t="s">
        <v>888</v>
      </c>
    </row>
    <row r="229" spans="1:3" ht="12.75">
      <c r="A229" s="842" t="s">
        <v>595</v>
      </c>
      <c r="B229" s="842" t="s">
        <v>888</v>
      </c>
      <c r="C229" s="842" t="s">
        <v>888</v>
      </c>
    </row>
    <row r="230" spans="1:3" ht="12.75">
      <c r="A230" s="842" t="s">
        <v>792</v>
      </c>
      <c r="B230" s="842" t="s">
        <v>888</v>
      </c>
      <c r="C230" s="842" t="s">
        <v>888</v>
      </c>
    </row>
    <row r="231" spans="1:3" ht="12.75">
      <c r="A231" s="842" t="s">
        <v>789</v>
      </c>
      <c r="B231" s="842" t="s">
        <v>888</v>
      </c>
      <c r="C231" s="842" t="s">
        <v>888</v>
      </c>
    </row>
    <row r="232" spans="1:3" ht="12.75">
      <c r="A232" s="842" t="s">
        <v>601</v>
      </c>
      <c r="B232" s="842" t="s">
        <v>888</v>
      </c>
      <c r="C232" s="842" t="s">
        <v>888</v>
      </c>
    </row>
    <row r="233" spans="1:3" ht="12.75">
      <c r="A233" s="842" t="s">
        <v>603</v>
      </c>
      <c r="B233" s="842" t="s">
        <v>888</v>
      </c>
      <c r="C233" s="842" t="s">
        <v>888</v>
      </c>
    </row>
    <row r="234" spans="1:3" ht="12.75">
      <c r="A234" s="842" t="s">
        <v>605</v>
      </c>
      <c r="B234" s="842" t="s">
        <v>888</v>
      </c>
      <c r="C234" s="842" t="s">
        <v>888</v>
      </c>
    </row>
    <row r="235" spans="1:3" ht="12.75">
      <c r="A235" s="842" t="s">
        <v>609</v>
      </c>
      <c r="B235" s="842" t="s">
        <v>888</v>
      </c>
      <c r="C235" s="842" t="s">
        <v>888</v>
      </c>
    </row>
    <row r="236" spans="1:3" ht="12.75">
      <c r="A236" s="842" t="s">
        <v>607</v>
      </c>
      <c r="B236" s="842" t="s">
        <v>888</v>
      </c>
      <c r="C236" s="842" t="s">
        <v>888</v>
      </c>
    </row>
    <row r="237" spans="1:3" ht="12.75">
      <c r="A237" s="842" t="s">
        <v>794</v>
      </c>
      <c r="B237" s="842" t="s">
        <v>888</v>
      </c>
      <c r="C237" s="842" t="s">
        <v>888</v>
      </c>
    </row>
    <row r="238" spans="1:3" ht="12.75">
      <c r="A238" s="842" t="s">
        <v>757</v>
      </c>
      <c r="B238" s="842" t="s">
        <v>888</v>
      </c>
      <c r="C238" s="842" t="s">
        <v>888</v>
      </c>
    </row>
    <row r="239" spans="1:3" ht="12.75">
      <c r="A239" s="842" t="s">
        <v>623</v>
      </c>
      <c r="B239" s="842" t="s">
        <v>888</v>
      </c>
      <c r="C239" s="842" t="s">
        <v>888</v>
      </c>
    </row>
    <row r="240" spans="1:3" ht="12.75">
      <c r="A240" s="842" t="s">
        <v>611</v>
      </c>
      <c r="B240" s="842" t="s">
        <v>888</v>
      </c>
      <c r="C240" s="842" t="s">
        <v>888</v>
      </c>
    </row>
    <row r="241" spans="1:3" ht="12.75">
      <c r="A241" s="842" t="s">
        <v>627</v>
      </c>
      <c r="B241" s="842" t="s">
        <v>888</v>
      </c>
      <c r="C241" s="842" t="s">
        <v>888</v>
      </c>
    </row>
    <row r="242" spans="1:3" ht="12.75">
      <c r="A242" s="842" t="s">
        <v>613</v>
      </c>
      <c r="B242" s="842" t="s">
        <v>888</v>
      </c>
      <c r="C242" s="842" t="s">
        <v>888</v>
      </c>
    </row>
    <row r="243" spans="1:3" ht="12.75" hidden="1">
      <c r="A243" s="842" t="s">
        <v>1114</v>
      </c>
    </row>
    <row r="244" spans="1:3" ht="12.75" hidden="1">
      <c r="A244" s="842" t="s">
        <v>1115</v>
      </c>
    </row>
    <row r="245" spans="1:3" ht="12.75">
      <c r="A245" s="842" t="s">
        <v>615</v>
      </c>
      <c r="B245" s="842" t="s">
        <v>888</v>
      </c>
      <c r="C245" s="842" t="s">
        <v>888</v>
      </c>
    </row>
    <row r="246" spans="1:3" ht="12.75">
      <c r="A246" s="842" t="s">
        <v>617</v>
      </c>
      <c r="B246" s="842" t="s">
        <v>888</v>
      </c>
      <c r="C246" s="842" t="s">
        <v>888</v>
      </c>
    </row>
    <row r="247" spans="1:3" ht="12.75">
      <c r="A247" s="842" t="s">
        <v>619</v>
      </c>
      <c r="B247" s="842" t="s">
        <v>888</v>
      </c>
      <c r="C247" s="842" t="s">
        <v>888</v>
      </c>
    </row>
    <row r="248" spans="1:3" ht="12.75">
      <c r="A248" s="842" t="s">
        <v>621</v>
      </c>
      <c r="B248" s="842" t="s">
        <v>888</v>
      </c>
      <c r="C248" s="842" t="s">
        <v>888</v>
      </c>
    </row>
    <row r="249" spans="1:3" ht="12.75">
      <c r="A249" s="842" t="s">
        <v>625</v>
      </c>
      <c r="B249" s="842" t="s">
        <v>888</v>
      </c>
      <c r="C249" s="842" t="s">
        <v>888</v>
      </c>
    </row>
    <row r="250" spans="1:3" ht="12.75" hidden="1">
      <c r="A250" s="842" t="s">
        <v>1116</v>
      </c>
    </row>
    <row r="251" spans="1:3" ht="12.75">
      <c r="A251" s="842" t="s">
        <v>872</v>
      </c>
      <c r="B251" s="842" t="s">
        <v>888</v>
      </c>
      <c r="C251" s="842" t="s">
        <v>888</v>
      </c>
    </row>
    <row r="252" spans="1:3" ht="12.75">
      <c r="A252" s="842" t="s">
        <v>765</v>
      </c>
      <c r="B252" s="842" t="s">
        <v>888</v>
      </c>
      <c r="C252" s="842" t="s">
        <v>888</v>
      </c>
    </row>
    <row r="253" spans="1:3" ht="12.75">
      <c r="A253" s="842" t="s">
        <v>770</v>
      </c>
      <c r="B253" s="842" t="s">
        <v>888</v>
      </c>
      <c r="C253" s="842" t="s">
        <v>888</v>
      </c>
    </row>
    <row r="254" spans="1:3" ht="12.75">
      <c r="A254" s="842" t="s">
        <v>485</v>
      </c>
      <c r="B254" s="842" t="s">
        <v>888</v>
      </c>
      <c r="C254" s="842" t="s">
        <v>888</v>
      </c>
    </row>
    <row r="255" spans="1:3" ht="12.75" hidden="1">
      <c r="A255" s="842" t="s">
        <v>1117</v>
      </c>
    </row>
    <row r="256" spans="1:3" ht="12.75">
      <c r="A256" s="842" t="s">
        <v>803</v>
      </c>
      <c r="B256" s="842" t="s">
        <v>888</v>
      </c>
      <c r="C256" s="842" t="s">
        <v>888</v>
      </c>
    </row>
    <row r="257" spans="1:3" ht="12.75">
      <c r="A257" s="842" t="s">
        <v>289</v>
      </c>
      <c r="B257" s="842" t="s">
        <v>888</v>
      </c>
      <c r="C257" s="842" t="s">
        <v>888</v>
      </c>
    </row>
    <row r="258" spans="1:3" ht="12.75">
      <c r="A258" s="842" t="s">
        <v>291</v>
      </c>
      <c r="B258" s="842" t="s">
        <v>888</v>
      </c>
      <c r="C258" s="842" t="s">
        <v>888</v>
      </c>
    </row>
    <row r="259" spans="1:3" ht="12.75" hidden="1">
      <c r="A259" s="842" t="s">
        <v>1118</v>
      </c>
    </row>
    <row r="260" spans="1:3" ht="12.75">
      <c r="A260" s="842" t="s">
        <v>293</v>
      </c>
      <c r="B260" s="842" t="s">
        <v>888</v>
      </c>
      <c r="C260" s="842" t="s">
        <v>888</v>
      </c>
    </row>
    <row r="261" spans="1:3" ht="12.75" hidden="1">
      <c r="A261" s="842" t="s">
        <v>1119</v>
      </c>
    </row>
    <row r="262" spans="1:3" ht="12.75">
      <c r="A262" s="842" t="s">
        <v>295</v>
      </c>
      <c r="B262" s="842" t="s">
        <v>888</v>
      </c>
      <c r="C262" s="842" t="s">
        <v>888</v>
      </c>
    </row>
    <row r="263" spans="1:3" ht="12.75">
      <c r="A263" s="842" t="s">
        <v>162</v>
      </c>
      <c r="B263" s="842" t="s">
        <v>888</v>
      </c>
      <c r="C263" s="842" t="s">
        <v>888</v>
      </c>
    </row>
    <row r="264" spans="1:3" ht="12.75">
      <c r="A264" s="842" t="s">
        <v>164</v>
      </c>
      <c r="B264" s="842" t="s">
        <v>888</v>
      </c>
      <c r="C264" s="842" t="s">
        <v>888</v>
      </c>
    </row>
    <row r="265" spans="1:3" ht="12.75">
      <c r="A265" s="842" t="s">
        <v>356</v>
      </c>
      <c r="B265" s="842" t="s">
        <v>888</v>
      </c>
      <c r="C265" s="842" t="s">
        <v>888</v>
      </c>
    </row>
    <row r="266" spans="1:3" ht="12.75">
      <c r="A266" s="842" t="s">
        <v>362</v>
      </c>
      <c r="B266" s="842" t="s">
        <v>888</v>
      </c>
      <c r="C266" s="842" t="s">
        <v>888</v>
      </c>
    </row>
    <row r="267" spans="1:3" ht="12.75">
      <c r="A267" s="842" t="s">
        <v>364</v>
      </c>
      <c r="B267" s="842" t="s">
        <v>888</v>
      </c>
      <c r="C267" s="842" t="s">
        <v>888</v>
      </c>
    </row>
    <row r="268" spans="1:3" ht="12.75">
      <c r="A268" s="842" t="s">
        <v>400</v>
      </c>
      <c r="B268" s="842" t="s">
        <v>888</v>
      </c>
      <c r="C268" s="842" t="s">
        <v>888</v>
      </c>
    </row>
    <row r="269" spans="1:3" ht="12.75">
      <c r="A269" s="842" t="s">
        <v>366</v>
      </c>
      <c r="B269" s="842" t="s">
        <v>888</v>
      </c>
      <c r="C269" s="842" t="s">
        <v>888</v>
      </c>
    </row>
    <row r="270" spans="1:3" ht="12.75">
      <c r="A270" s="842" t="s">
        <v>370</v>
      </c>
      <c r="B270" s="842" t="s">
        <v>888</v>
      </c>
      <c r="C270" s="842" t="s">
        <v>888</v>
      </c>
    </row>
    <row r="271" spans="1:3" ht="12.75">
      <c r="A271" s="842" t="s">
        <v>368</v>
      </c>
      <c r="B271" s="842" t="s">
        <v>888</v>
      </c>
      <c r="C271" s="842" t="s">
        <v>888</v>
      </c>
    </row>
    <row r="272" spans="1:3" ht="12.75">
      <c r="A272" s="842" t="s">
        <v>385</v>
      </c>
      <c r="B272" s="842" t="s">
        <v>888</v>
      </c>
      <c r="C272" s="842" t="s">
        <v>888</v>
      </c>
    </row>
    <row r="273" spans="1:3" ht="12.75">
      <c r="A273" s="842" t="s">
        <v>166</v>
      </c>
      <c r="B273" s="842" t="s">
        <v>888</v>
      </c>
      <c r="C273" s="842" t="s">
        <v>888</v>
      </c>
    </row>
    <row r="274" spans="1:3" ht="12.75">
      <c r="A274" s="842" t="s">
        <v>387</v>
      </c>
      <c r="B274" s="842" t="s">
        <v>888</v>
      </c>
      <c r="C274" s="842" t="s">
        <v>888</v>
      </c>
    </row>
    <row r="275" spans="1:3" ht="12.75">
      <c r="A275" s="842" t="s">
        <v>168</v>
      </c>
      <c r="B275" s="842" t="s">
        <v>888</v>
      </c>
      <c r="C275" s="842" t="s">
        <v>888</v>
      </c>
    </row>
    <row r="276" spans="1:3" ht="12.75">
      <c r="A276" s="842" t="s">
        <v>170</v>
      </c>
      <c r="B276" s="842" t="s">
        <v>888</v>
      </c>
      <c r="C276" s="842" t="s">
        <v>888</v>
      </c>
    </row>
    <row r="277" spans="1:3" ht="12.75">
      <c r="A277" s="842" t="s">
        <v>174</v>
      </c>
      <c r="B277" s="842" t="s">
        <v>888</v>
      </c>
      <c r="C277" s="842" t="s">
        <v>888</v>
      </c>
    </row>
    <row r="278" spans="1:3" ht="12.75">
      <c r="A278" s="842" t="s">
        <v>172</v>
      </c>
      <c r="B278" s="842" t="s">
        <v>888</v>
      </c>
      <c r="C278" s="842" t="s">
        <v>888</v>
      </c>
    </row>
    <row r="279" spans="1:3" ht="12.75">
      <c r="A279" s="842" t="s">
        <v>753</v>
      </c>
      <c r="B279" s="842" t="s">
        <v>888</v>
      </c>
      <c r="C279" s="842" t="s">
        <v>888</v>
      </c>
    </row>
    <row r="280" spans="1:3" ht="12.75">
      <c r="A280" s="842" t="s">
        <v>755</v>
      </c>
      <c r="B280" s="842" t="s">
        <v>888</v>
      </c>
      <c r="C280" s="842" t="s">
        <v>888</v>
      </c>
    </row>
    <row r="281" spans="1:3" ht="12.75">
      <c r="A281" s="842" t="s">
        <v>751</v>
      </c>
      <c r="B281" s="842" t="s">
        <v>888</v>
      </c>
      <c r="C281" s="842" t="s">
        <v>888</v>
      </c>
    </row>
    <row r="282" spans="1:3" ht="12.75">
      <c r="A282" s="842" t="s">
        <v>153</v>
      </c>
      <c r="B282" s="842" t="s">
        <v>888</v>
      </c>
      <c r="C282" s="842" t="s">
        <v>888</v>
      </c>
    </row>
    <row r="283" spans="1:3" ht="12.75">
      <c r="A283" s="842" t="s">
        <v>155</v>
      </c>
      <c r="B283" s="842" t="s">
        <v>888</v>
      </c>
      <c r="C283" s="842" t="s">
        <v>888</v>
      </c>
    </row>
    <row r="284" spans="1:3" ht="12.75">
      <c r="A284" s="842" t="s">
        <v>176</v>
      </c>
      <c r="B284" s="842" t="s">
        <v>888</v>
      </c>
      <c r="C284" s="842" t="s">
        <v>888</v>
      </c>
    </row>
    <row r="285" spans="1:3" ht="12.75">
      <c r="A285" s="842" t="s">
        <v>73</v>
      </c>
      <c r="B285" s="842" t="s">
        <v>888</v>
      </c>
      <c r="C285" s="842" t="s">
        <v>888</v>
      </c>
    </row>
    <row r="286" spans="1:3" ht="12.75">
      <c r="A286" s="842" t="s">
        <v>1120</v>
      </c>
      <c r="B286" s="842" t="s">
        <v>888</v>
      </c>
      <c r="C286" s="842" t="s">
        <v>888</v>
      </c>
    </row>
    <row r="287" spans="1:3" ht="12.75">
      <c r="A287" s="842" t="s">
        <v>214</v>
      </c>
      <c r="B287" s="842" t="s">
        <v>888</v>
      </c>
      <c r="C287" s="842" t="s">
        <v>888</v>
      </c>
    </row>
    <row r="288" spans="1:3" ht="12.75">
      <c r="A288" s="842" t="s">
        <v>178</v>
      </c>
      <c r="B288" s="842" t="s">
        <v>888</v>
      </c>
      <c r="C288" s="842" t="s">
        <v>888</v>
      </c>
    </row>
    <row r="289" spans="1:3" ht="12.75">
      <c r="A289" s="842" t="s">
        <v>231</v>
      </c>
      <c r="B289" s="842" t="s">
        <v>888</v>
      </c>
      <c r="C289" s="842" t="s">
        <v>888</v>
      </c>
    </row>
    <row r="290" spans="1:3" ht="12.75">
      <c r="A290" s="842" t="s">
        <v>180</v>
      </c>
      <c r="B290" s="842" t="s">
        <v>888</v>
      </c>
      <c r="C290" s="842" t="s">
        <v>888</v>
      </c>
    </row>
    <row r="291" spans="1:3" ht="12.75">
      <c r="A291" s="842" t="s">
        <v>182</v>
      </c>
      <c r="B291" s="842" t="s">
        <v>888</v>
      </c>
      <c r="C291" s="842" t="s">
        <v>888</v>
      </c>
    </row>
    <row r="292" spans="1:3" ht="12.75">
      <c r="A292" s="842" t="s">
        <v>358</v>
      </c>
      <c r="B292" s="842" t="s">
        <v>888</v>
      </c>
      <c r="C292" s="842" t="s">
        <v>888</v>
      </c>
    </row>
    <row r="293" spans="1:3" ht="12.75" hidden="1">
      <c r="A293" s="842" t="s">
        <v>1121</v>
      </c>
    </row>
    <row r="294" spans="1:3" ht="12.75">
      <c r="A294" s="842" t="s">
        <v>379</v>
      </c>
      <c r="B294" s="842" t="s">
        <v>888</v>
      </c>
      <c r="C294" s="842" t="s">
        <v>888</v>
      </c>
    </row>
    <row r="295" spans="1:3" ht="12.75">
      <c r="A295" s="842" t="s">
        <v>383</v>
      </c>
      <c r="B295" s="842" t="s">
        <v>888</v>
      </c>
      <c r="C295" s="842" t="s">
        <v>888</v>
      </c>
    </row>
    <row r="296" spans="1:3" ht="12.75">
      <c r="A296" s="842" t="s">
        <v>381</v>
      </c>
      <c r="B296" s="842" t="s">
        <v>888</v>
      </c>
      <c r="C296" s="842" t="s">
        <v>888</v>
      </c>
    </row>
    <row r="297" spans="1:3" ht="12.75">
      <c r="A297" s="842" t="s">
        <v>297</v>
      </c>
      <c r="B297" s="842" t="s">
        <v>888</v>
      </c>
      <c r="C297" s="842" t="s">
        <v>888</v>
      </c>
    </row>
    <row r="298" spans="1:3" ht="12.75">
      <c r="A298" s="842" t="s">
        <v>299</v>
      </c>
      <c r="B298" s="842" t="s">
        <v>888</v>
      </c>
      <c r="C298" s="842" t="s">
        <v>888</v>
      </c>
    </row>
    <row r="299" spans="1:3" ht="12.75">
      <c r="A299" s="842" t="s">
        <v>301</v>
      </c>
      <c r="B299" s="842" t="s">
        <v>888</v>
      </c>
      <c r="C299" s="842" t="s">
        <v>888</v>
      </c>
    </row>
    <row r="300" spans="1:3" ht="12.75">
      <c r="A300" s="842" t="s">
        <v>303</v>
      </c>
      <c r="B300" s="842" t="s">
        <v>888</v>
      </c>
      <c r="C300" s="842" t="s">
        <v>888</v>
      </c>
    </row>
    <row r="301" spans="1:3" ht="12.75">
      <c r="A301" s="842" t="s">
        <v>305</v>
      </c>
      <c r="B301" s="842" t="s">
        <v>888</v>
      </c>
      <c r="C301" s="842" t="s">
        <v>888</v>
      </c>
    </row>
    <row r="302" spans="1:3" ht="12.75">
      <c r="A302" s="842" t="s">
        <v>307</v>
      </c>
      <c r="B302" s="842" t="s">
        <v>888</v>
      </c>
      <c r="C302" s="842" t="s">
        <v>888</v>
      </c>
    </row>
    <row r="303" spans="1:3" ht="12.75">
      <c r="A303" s="842" t="s">
        <v>812</v>
      </c>
      <c r="B303" s="842" t="s">
        <v>888</v>
      </c>
      <c r="C303" s="842" t="s">
        <v>888</v>
      </c>
    </row>
    <row r="304" spans="1:3" ht="12.75">
      <c r="A304" s="842" t="s">
        <v>814</v>
      </c>
      <c r="B304" s="842" t="s">
        <v>888</v>
      </c>
      <c r="C304" s="842" t="s">
        <v>888</v>
      </c>
    </row>
    <row r="305" spans="1:3" ht="12.75">
      <c r="A305" s="842" t="s">
        <v>796</v>
      </c>
      <c r="B305" s="842" t="s">
        <v>888</v>
      </c>
      <c r="C305" s="842" t="s">
        <v>888</v>
      </c>
    </row>
    <row r="306" spans="1:3" ht="12.75">
      <c r="A306" s="842" t="s">
        <v>816</v>
      </c>
      <c r="B306" s="842" t="s">
        <v>888</v>
      </c>
      <c r="C306" s="842" t="s">
        <v>888</v>
      </c>
    </row>
    <row r="307" spans="1:3" ht="12.75">
      <c r="A307" s="842" t="s">
        <v>818</v>
      </c>
      <c r="B307" s="842" t="s">
        <v>888</v>
      </c>
      <c r="C307" s="842" t="s">
        <v>888</v>
      </c>
    </row>
    <row r="308" spans="1:3" ht="12.75">
      <c r="A308" s="842" t="s">
        <v>309</v>
      </c>
      <c r="B308" s="842" t="s">
        <v>888</v>
      </c>
      <c r="C308" s="842" t="s">
        <v>888</v>
      </c>
    </row>
    <row r="309" spans="1:3" ht="12.75">
      <c r="A309" s="842" t="s">
        <v>869</v>
      </c>
      <c r="B309" s="842" t="s">
        <v>888</v>
      </c>
      <c r="C309" s="842" t="s">
        <v>888</v>
      </c>
    </row>
    <row r="310" spans="1:3" ht="12.75" hidden="1">
      <c r="A310" s="842" t="s">
        <v>1122</v>
      </c>
    </row>
    <row r="311" spans="1:3" ht="12.75">
      <c r="A311" s="842" t="s">
        <v>747</v>
      </c>
      <c r="B311" s="842" t="s">
        <v>888</v>
      </c>
      <c r="C311" s="842" t="s">
        <v>888</v>
      </c>
    </row>
    <row r="312" spans="1:3" ht="12.75">
      <c r="A312" s="842" t="s">
        <v>877</v>
      </c>
      <c r="B312" s="842" t="s">
        <v>888</v>
      </c>
      <c r="C312" s="842" t="s">
        <v>888</v>
      </c>
    </row>
    <row r="313" spans="1:3" ht="12.75">
      <c r="A313" s="842" t="s">
        <v>518</v>
      </c>
      <c r="B313" s="842" t="s">
        <v>888</v>
      </c>
      <c r="C313" s="842" t="s">
        <v>888</v>
      </c>
    </row>
    <row r="314" spans="1:3" ht="12.75">
      <c r="A314" s="842" t="s">
        <v>741</v>
      </c>
      <c r="B314" s="842" t="s">
        <v>888</v>
      </c>
      <c r="C314" s="842" t="s">
        <v>888</v>
      </c>
    </row>
    <row r="315" spans="1:3" ht="12.75">
      <c r="A315" s="842" t="s">
        <v>739</v>
      </c>
      <c r="B315" s="842" t="s">
        <v>888</v>
      </c>
      <c r="C315" s="842" t="s">
        <v>888</v>
      </c>
    </row>
    <row r="316" spans="1:3" ht="12.75">
      <c r="A316" s="842" t="s">
        <v>311</v>
      </c>
      <c r="B316" s="842" t="s">
        <v>888</v>
      </c>
      <c r="C316" s="842" t="s">
        <v>888</v>
      </c>
    </row>
    <row r="317" spans="1:3" ht="12.75">
      <c r="A317" s="842" t="s">
        <v>313</v>
      </c>
      <c r="B317" s="842" t="s">
        <v>888</v>
      </c>
      <c r="C317" s="842" t="s">
        <v>888</v>
      </c>
    </row>
    <row r="318" spans="1:3" ht="12.75">
      <c r="A318" s="842" t="s">
        <v>315</v>
      </c>
      <c r="B318" s="842" t="s">
        <v>888</v>
      </c>
      <c r="C318" s="842" t="s">
        <v>888</v>
      </c>
    </row>
    <row r="319" spans="1:3" ht="12.75">
      <c r="A319" s="842" t="s">
        <v>317</v>
      </c>
      <c r="B319" s="842" t="s">
        <v>888</v>
      </c>
      <c r="C319" s="842" t="s">
        <v>888</v>
      </c>
    </row>
    <row r="320" spans="1:3" ht="12.75">
      <c r="A320" s="842" t="s">
        <v>448</v>
      </c>
      <c r="B320" s="842" t="s">
        <v>888</v>
      </c>
      <c r="C320" s="842" t="s">
        <v>888</v>
      </c>
    </row>
    <row r="321" spans="1:3" ht="12.75">
      <c r="A321" s="842" t="s">
        <v>454</v>
      </c>
      <c r="B321" s="842" t="s">
        <v>888</v>
      </c>
      <c r="C321" s="842" t="s">
        <v>888</v>
      </c>
    </row>
    <row r="322" spans="1:3" ht="12.75">
      <c r="A322" s="842" t="s">
        <v>456</v>
      </c>
      <c r="B322" s="842" t="s">
        <v>888</v>
      </c>
      <c r="C322" s="842" t="s">
        <v>888</v>
      </c>
    </row>
    <row r="323" spans="1:3" ht="12.75">
      <c r="A323" s="842" t="s">
        <v>450</v>
      </c>
      <c r="B323" s="842" t="s">
        <v>888</v>
      </c>
      <c r="C323" s="842" t="s">
        <v>888</v>
      </c>
    </row>
    <row r="324" spans="1:3" ht="12.75">
      <c r="A324" s="842" t="s">
        <v>452</v>
      </c>
      <c r="B324" s="842" t="s">
        <v>888</v>
      </c>
      <c r="C324" s="842" t="s">
        <v>888</v>
      </c>
    </row>
    <row r="325" spans="1:3" ht="12.75">
      <c r="A325" s="842" t="s">
        <v>462</v>
      </c>
      <c r="B325" s="842" t="s">
        <v>888</v>
      </c>
      <c r="C325" s="842" t="s">
        <v>888</v>
      </c>
    </row>
    <row r="326" spans="1:3" ht="12.75">
      <c r="A326" s="842" t="s">
        <v>464</v>
      </c>
      <c r="B326" s="842" t="s">
        <v>888</v>
      </c>
      <c r="C326" s="842" t="s">
        <v>888</v>
      </c>
    </row>
    <row r="327" spans="1:3" ht="12.75">
      <c r="A327" s="842" t="s">
        <v>458</v>
      </c>
      <c r="B327" s="842" t="s">
        <v>888</v>
      </c>
      <c r="C327" s="842" t="s">
        <v>888</v>
      </c>
    </row>
    <row r="328" spans="1:3" ht="12.75">
      <c r="A328" s="842" t="s">
        <v>460</v>
      </c>
      <c r="B328" s="842" t="s">
        <v>888</v>
      </c>
      <c r="C328" s="842" t="s">
        <v>888</v>
      </c>
    </row>
    <row r="329" spans="1:3" ht="12.75">
      <c r="A329" s="842" t="s">
        <v>187</v>
      </c>
      <c r="B329" s="842" t="s">
        <v>888</v>
      </c>
      <c r="C329" s="842" t="s">
        <v>888</v>
      </c>
    </row>
    <row r="330" spans="1:3" ht="12.75">
      <c r="A330" s="842" t="s">
        <v>189</v>
      </c>
      <c r="B330" s="842" t="s">
        <v>888</v>
      </c>
      <c r="C330" s="842" t="s">
        <v>888</v>
      </c>
    </row>
    <row r="331" spans="1:3" ht="12.75">
      <c r="A331" s="842" t="s">
        <v>191</v>
      </c>
      <c r="B331" s="842" t="s">
        <v>888</v>
      </c>
      <c r="C331" s="842" t="s">
        <v>888</v>
      </c>
    </row>
    <row r="332" spans="1:3" ht="12.75">
      <c r="A332" s="842" t="s">
        <v>195</v>
      </c>
      <c r="B332" s="842" t="s">
        <v>888</v>
      </c>
      <c r="C332" s="842" t="s">
        <v>888</v>
      </c>
    </row>
    <row r="333" spans="1:3" ht="12.75">
      <c r="A333" s="842" t="s">
        <v>193</v>
      </c>
      <c r="B333" s="842" t="s">
        <v>888</v>
      </c>
      <c r="C333" s="842" t="s">
        <v>888</v>
      </c>
    </row>
    <row r="334" spans="1:3" ht="12.75">
      <c r="A334" s="842" t="s">
        <v>201</v>
      </c>
      <c r="B334" s="842" t="s">
        <v>888</v>
      </c>
      <c r="C334" s="842" t="s">
        <v>888</v>
      </c>
    </row>
    <row r="335" spans="1:3" ht="12.75">
      <c r="A335" s="842" t="s">
        <v>197</v>
      </c>
      <c r="B335" s="842" t="s">
        <v>888</v>
      </c>
      <c r="C335" s="842" t="s">
        <v>888</v>
      </c>
    </row>
    <row r="336" spans="1:3" ht="12.75">
      <c r="A336" s="842" t="s">
        <v>199</v>
      </c>
      <c r="B336" s="842" t="s">
        <v>888</v>
      </c>
      <c r="C336" s="842" t="s">
        <v>888</v>
      </c>
    </row>
    <row r="337" spans="1:3" ht="12.75" hidden="1">
      <c r="A337" s="842" t="s">
        <v>1123</v>
      </c>
    </row>
    <row r="338" spans="1:3" ht="12.75" hidden="1">
      <c r="A338" s="842" t="s">
        <v>1124</v>
      </c>
    </row>
    <row r="339" spans="1:3" ht="12.75">
      <c r="A339" s="842" t="s">
        <v>631</v>
      </c>
      <c r="B339" s="842" t="s">
        <v>888</v>
      </c>
      <c r="C339" s="842" t="s">
        <v>888</v>
      </c>
    </row>
    <row r="340" spans="1:3" ht="12.75">
      <c r="A340" s="842" t="s">
        <v>633</v>
      </c>
      <c r="B340" s="842" t="s">
        <v>888</v>
      </c>
      <c r="C340" s="842" t="s">
        <v>888</v>
      </c>
    </row>
    <row r="341" spans="1:3" ht="12.75">
      <c r="A341" s="842" t="s">
        <v>629</v>
      </c>
      <c r="B341" s="842" t="s">
        <v>888</v>
      </c>
      <c r="C341" s="842" t="s">
        <v>888</v>
      </c>
    </row>
    <row r="342" spans="1:3" ht="12.75">
      <c r="A342" s="842" t="s">
        <v>635</v>
      </c>
      <c r="B342" s="842" t="s">
        <v>888</v>
      </c>
      <c r="C342" s="842" t="s">
        <v>888</v>
      </c>
    </row>
    <row r="343" spans="1:3" ht="12.75">
      <c r="A343" s="842" t="s">
        <v>822</v>
      </c>
      <c r="B343" s="842" t="s">
        <v>888</v>
      </c>
      <c r="C343" s="842" t="s">
        <v>888</v>
      </c>
    </row>
    <row r="344" spans="1:3" ht="12.75" hidden="1">
      <c r="A344" s="842" t="s">
        <v>1125</v>
      </c>
    </row>
    <row r="345" spans="1:3" ht="12.75">
      <c r="A345" s="842" t="s">
        <v>637</v>
      </c>
      <c r="B345" s="842" t="s">
        <v>888</v>
      </c>
      <c r="C345" s="842" t="s">
        <v>888</v>
      </c>
    </row>
    <row r="346" spans="1:3" ht="12.75">
      <c r="A346" s="842" t="s">
        <v>824</v>
      </c>
      <c r="B346" s="842" t="s">
        <v>888</v>
      </c>
      <c r="C346" s="842" t="s">
        <v>888</v>
      </c>
    </row>
    <row r="347" spans="1:3" ht="12.75">
      <c r="A347" s="842" t="s">
        <v>826</v>
      </c>
      <c r="B347" s="842" t="s">
        <v>888</v>
      </c>
      <c r="C347" s="842" t="s">
        <v>888</v>
      </c>
    </row>
    <row r="348" spans="1:3" ht="12.75">
      <c r="A348" s="842" t="s">
        <v>828</v>
      </c>
      <c r="B348" s="842" t="s">
        <v>888</v>
      </c>
      <c r="C348" s="842" t="s">
        <v>888</v>
      </c>
    </row>
    <row r="349" spans="1:3" ht="12.75">
      <c r="A349" s="842" t="s">
        <v>830</v>
      </c>
      <c r="B349" s="842" t="s">
        <v>888</v>
      </c>
      <c r="C349" s="842" t="s">
        <v>888</v>
      </c>
    </row>
    <row r="350" spans="1:3" ht="12.75">
      <c r="A350" s="842" t="s">
        <v>832</v>
      </c>
      <c r="B350" s="842" t="s">
        <v>888</v>
      </c>
      <c r="C350" s="842" t="s">
        <v>888</v>
      </c>
    </row>
    <row r="351" spans="1:3" ht="12.75">
      <c r="A351" s="842" t="s">
        <v>319</v>
      </c>
      <c r="B351" s="842" t="s">
        <v>888</v>
      </c>
      <c r="C351" s="842" t="s">
        <v>888</v>
      </c>
    </row>
    <row r="352" spans="1:3" ht="12.75">
      <c r="A352" s="842" t="s">
        <v>321</v>
      </c>
      <c r="B352" s="842" t="s">
        <v>888</v>
      </c>
      <c r="C352" s="842" t="s">
        <v>888</v>
      </c>
    </row>
    <row r="353" spans="1:3" ht="12.75">
      <c r="A353" s="842" t="s">
        <v>323</v>
      </c>
      <c r="B353" s="842" t="s">
        <v>888</v>
      </c>
      <c r="C353" s="842" t="s">
        <v>888</v>
      </c>
    </row>
    <row r="354" spans="1:3" ht="12.75">
      <c r="A354" s="842" t="s">
        <v>36</v>
      </c>
      <c r="B354" s="842" t="s">
        <v>888</v>
      </c>
      <c r="C354" s="842" t="s">
        <v>888</v>
      </c>
    </row>
    <row r="355" spans="1:3" ht="12.75">
      <c r="A355" s="842" t="s">
        <v>39</v>
      </c>
      <c r="B355" s="842" t="s">
        <v>888</v>
      </c>
      <c r="C355" s="842" t="s">
        <v>888</v>
      </c>
    </row>
    <row r="356" spans="1:3" ht="12.75">
      <c r="A356" s="842" t="s">
        <v>40</v>
      </c>
      <c r="B356" s="842" t="s">
        <v>888</v>
      </c>
      <c r="C356" s="842" t="s">
        <v>888</v>
      </c>
    </row>
    <row r="357" spans="1:3" ht="12.75">
      <c r="A357" s="842" t="s">
        <v>346</v>
      </c>
      <c r="B357" s="842" t="s">
        <v>888</v>
      </c>
      <c r="C357" s="842" t="s">
        <v>888</v>
      </c>
    </row>
    <row r="358" spans="1:3" ht="12.75">
      <c r="A358" s="842" t="s">
        <v>342</v>
      </c>
      <c r="B358" s="842" t="s">
        <v>888</v>
      </c>
      <c r="C358" s="842" t="s">
        <v>888</v>
      </c>
    </row>
    <row r="359" spans="1:3" ht="12.75">
      <c r="A359" s="842" t="s">
        <v>344</v>
      </c>
      <c r="B359" s="842" t="s">
        <v>888</v>
      </c>
      <c r="C359" s="842" t="s">
        <v>888</v>
      </c>
    </row>
    <row r="360" spans="1:3" ht="12.75">
      <c r="A360" s="842" t="s">
        <v>834</v>
      </c>
      <c r="B360" s="842" t="s">
        <v>888</v>
      </c>
      <c r="C360" s="842" t="s">
        <v>888</v>
      </c>
    </row>
    <row r="361" spans="1:3" ht="12.75">
      <c r="A361" s="842" t="s">
        <v>836</v>
      </c>
      <c r="B361" s="842" t="s">
        <v>888</v>
      </c>
      <c r="C361" s="842" t="s">
        <v>888</v>
      </c>
    </row>
    <row r="362" spans="1:3" ht="12.75">
      <c r="A362" s="842" t="s">
        <v>838</v>
      </c>
      <c r="B362" s="842" t="s">
        <v>888</v>
      </c>
      <c r="C362" s="842" t="s">
        <v>888</v>
      </c>
    </row>
    <row r="363" spans="1:3" ht="12.75">
      <c r="A363" s="842" t="s">
        <v>840</v>
      </c>
      <c r="B363" s="842" t="s">
        <v>888</v>
      </c>
      <c r="C363" s="842" t="s">
        <v>888</v>
      </c>
    </row>
    <row r="364" spans="1:3" ht="12.75">
      <c r="A364" s="842" t="s">
        <v>846</v>
      </c>
      <c r="B364" s="842" t="s">
        <v>888</v>
      </c>
      <c r="C364" s="842" t="s">
        <v>888</v>
      </c>
    </row>
    <row r="365" spans="1:3" ht="12.75">
      <c r="A365" s="842" t="s">
        <v>844</v>
      </c>
      <c r="B365" s="842" t="s">
        <v>888</v>
      </c>
      <c r="C365" s="842" t="s">
        <v>888</v>
      </c>
    </row>
    <row r="366" spans="1:3" ht="12.75">
      <c r="A366" s="842" t="s">
        <v>842</v>
      </c>
      <c r="B366" s="842" t="s">
        <v>888</v>
      </c>
      <c r="C366" s="842" t="s">
        <v>888</v>
      </c>
    </row>
    <row r="367" spans="1:3" ht="12.75">
      <c r="A367" s="842" t="s">
        <v>848</v>
      </c>
      <c r="B367" s="842" t="s">
        <v>888</v>
      </c>
      <c r="C367" s="842" t="s">
        <v>888</v>
      </c>
    </row>
    <row r="368" spans="1:3" ht="12.75">
      <c r="A368" s="842" t="s">
        <v>850</v>
      </c>
      <c r="B368" s="842" t="s">
        <v>888</v>
      </c>
      <c r="C368" s="842" t="s">
        <v>888</v>
      </c>
    </row>
    <row r="369" spans="1:3" ht="12.75" hidden="1">
      <c r="A369" s="842" t="s">
        <v>1126</v>
      </c>
    </row>
    <row r="370" spans="1:3" ht="12.75" hidden="1">
      <c r="A370" s="842" t="s">
        <v>1127</v>
      </c>
    </row>
    <row r="371" spans="1:3" ht="12.75">
      <c r="A371" s="842" t="s">
        <v>853</v>
      </c>
      <c r="B371" s="842" t="s">
        <v>888</v>
      </c>
      <c r="C371" s="842" t="s">
        <v>888</v>
      </c>
    </row>
    <row r="372" spans="1:3" ht="12.75">
      <c r="A372" s="842" t="s">
        <v>855</v>
      </c>
      <c r="B372" s="842" t="s">
        <v>888</v>
      </c>
      <c r="C372" s="842" t="s">
        <v>888</v>
      </c>
    </row>
    <row r="373" spans="1:3" ht="12.75">
      <c r="A373" s="842" t="s">
        <v>806</v>
      </c>
      <c r="B373" s="842" t="s">
        <v>888</v>
      </c>
      <c r="C373" s="842" t="s">
        <v>888</v>
      </c>
    </row>
    <row r="374" spans="1:3" ht="12.75">
      <c r="A374" s="842" t="s">
        <v>808</v>
      </c>
      <c r="B374" s="842" t="s">
        <v>888</v>
      </c>
      <c r="C374" s="842" t="s">
        <v>888</v>
      </c>
    </row>
    <row r="375" spans="1:3" ht="12.75">
      <c r="A375" s="842" t="s">
        <v>810</v>
      </c>
      <c r="B375" s="842" t="s">
        <v>888</v>
      </c>
      <c r="C375" s="842" t="s">
        <v>888</v>
      </c>
    </row>
    <row r="376" spans="1:3" ht="12.75" hidden="1">
      <c r="A376" s="842" t="s">
        <v>1128</v>
      </c>
    </row>
    <row r="377" spans="1:3" ht="12.75">
      <c r="A377" s="842" t="s">
        <v>398</v>
      </c>
      <c r="B377" s="842" t="s">
        <v>888</v>
      </c>
      <c r="C377" s="842" t="s">
        <v>888</v>
      </c>
    </row>
    <row r="378" spans="1:3" ht="12.75">
      <c r="A378" s="842" t="s">
        <v>396</v>
      </c>
      <c r="B378" s="842" t="s">
        <v>888</v>
      </c>
      <c r="C378" s="842" t="s">
        <v>888</v>
      </c>
    </row>
    <row r="379" spans="1:3" ht="12.75">
      <c r="A379" s="842" t="s">
        <v>327</v>
      </c>
      <c r="B379" s="842" t="s">
        <v>888</v>
      </c>
      <c r="C379" s="842" t="s">
        <v>888</v>
      </c>
    </row>
    <row r="380" spans="1:3" ht="12.75">
      <c r="A380" s="842" t="s">
        <v>329</v>
      </c>
      <c r="B380" s="842" t="s">
        <v>888</v>
      </c>
      <c r="C380" s="842" t="s">
        <v>888</v>
      </c>
    </row>
    <row r="381" spans="1:3" ht="12.75">
      <c r="A381" s="842" t="s">
        <v>331</v>
      </c>
      <c r="B381" s="842" t="s">
        <v>888</v>
      </c>
      <c r="C381" s="842" t="s">
        <v>888</v>
      </c>
    </row>
    <row r="382" spans="1:3" ht="12.75">
      <c r="A382" s="842" t="s">
        <v>257</v>
      </c>
      <c r="B382" s="842" t="s">
        <v>888</v>
      </c>
      <c r="C382" s="842" t="s">
        <v>888</v>
      </c>
    </row>
    <row r="383" spans="1:3" ht="12.75" hidden="1">
      <c r="A383" s="842" t="s">
        <v>1129</v>
      </c>
    </row>
    <row r="384" spans="1:3" ht="12.75">
      <c r="A384" s="842" t="s">
        <v>255</v>
      </c>
      <c r="B384" s="842" t="s">
        <v>888</v>
      </c>
      <c r="C384" s="842" t="s">
        <v>888</v>
      </c>
    </row>
    <row r="385" spans="1:3" ht="12.75">
      <c r="A385" s="842" t="s">
        <v>241</v>
      </c>
      <c r="B385" s="842" t="s">
        <v>888</v>
      </c>
      <c r="C385" s="842" t="s">
        <v>888</v>
      </c>
    </row>
    <row r="386" spans="1:3" ht="12.75">
      <c r="A386" s="842" t="s">
        <v>239</v>
      </c>
      <c r="B386" s="842" t="s">
        <v>888</v>
      </c>
      <c r="C386" s="842" t="s">
        <v>888</v>
      </c>
    </row>
    <row r="387" spans="1:3" ht="12.75" hidden="1">
      <c r="A387" s="842" t="s">
        <v>264</v>
      </c>
    </row>
    <row r="388" spans="1:3" ht="12.75">
      <c r="A388" s="842" t="s">
        <v>253</v>
      </c>
      <c r="B388" s="842" t="s">
        <v>888</v>
      </c>
      <c r="C388" s="842" t="s">
        <v>888</v>
      </c>
    </row>
    <row r="389" spans="1:3" ht="12.75">
      <c r="A389" s="842" t="s">
        <v>243</v>
      </c>
      <c r="B389" s="842" t="s">
        <v>888</v>
      </c>
      <c r="C389" s="842" t="s">
        <v>888</v>
      </c>
    </row>
    <row r="390" spans="1:3" ht="12.75">
      <c r="A390" s="842" t="s">
        <v>251</v>
      </c>
      <c r="B390" s="842" t="s">
        <v>888</v>
      </c>
      <c r="C390" s="842" t="s">
        <v>888</v>
      </c>
    </row>
    <row r="391" spans="1:3" ht="12.75">
      <c r="A391" s="842" t="s">
        <v>210</v>
      </c>
      <c r="B391" s="842" t="s">
        <v>888</v>
      </c>
      <c r="C391" s="842" t="s">
        <v>888</v>
      </c>
    </row>
    <row r="392" spans="1:3" ht="12.75">
      <c r="A392" s="842" t="s">
        <v>212</v>
      </c>
      <c r="B392" s="842" t="s">
        <v>888</v>
      </c>
      <c r="C392" s="842" t="s">
        <v>888</v>
      </c>
    </row>
    <row r="393" spans="1:3" ht="12.75">
      <c r="A393" s="842" t="s">
        <v>820</v>
      </c>
      <c r="B393" s="842" t="s">
        <v>888</v>
      </c>
      <c r="C393" s="842" t="s">
        <v>888</v>
      </c>
    </row>
    <row r="394" spans="1:3" ht="12.75">
      <c r="A394" s="842" t="s">
        <v>522</v>
      </c>
      <c r="B394" s="842" t="s">
        <v>888</v>
      </c>
      <c r="C394" s="842" t="s">
        <v>888</v>
      </c>
    </row>
    <row r="395" spans="1:3" ht="12.75" hidden="1">
      <c r="A395" s="842" t="s">
        <v>1130</v>
      </c>
    </row>
    <row r="396" spans="1:3" ht="12.75" hidden="1">
      <c r="A396" s="842" t="s">
        <v>1131</v>
      </c>
    </row>
    <row r="397" spans="1:3" ht="12.75">
      <c r="A397" s="842" t="s">
        <v>392</v>
      </c>
      <c r="B397" s="842" t="s">
        <v>888</v>
      </c>
      <c r="C397" s="842" t="s">
        <v>888</v>
      </c>
    </row>
    <row r="398" spans="1:3" ht="12.75">
      <c r="A398" s="842" t="s">
        <v>394</v>
      </c>
      <c r="B398" s="842" t="s">
        <v>888</v>
      </c>
      <c r="C398" s="842" t="s">
        <v>888</v>
      </c>
    </row>
    <row r="399" spans="1:3" ht="12.75">
      <c r="A399" s="842" t="s">
        <v>333</v>
      </c>
      <c r="B399" s="842" t="s">
        <v>888</v>
      </c>
      <c r="C399" s="842" t="s">
        <v>888</v>
      </c>
    </row>
    <row r="400" spans="1:3" ht="12.75">
      <c r="A400" s="842" t="s">
        <v>221</v>
      </c>
      <c r="B400" s="842" t="s">
        <v>888</v>
      </c>
      <c r="C400" s="842" t="s">
        <v>888</v>
      </c>
    </row>
    <row r="401" spans="1:3" ht="12.75" hidden="1">
      <c r="A401" s="842" t="s">
        <v>1132</v>
      </c>
    </row>
    <row r="402" spans="1:3" ht="12.75">
      <c r="A402" s="842" t="s">
        <v>220</v>
      </c>
      <c r="B402" s="842" t="s">
        <v>888</v>
      </c>
      <c r="C402" s="842" t="s">
        <v>888</v>
      </c>
    </row>
    <row r="403" spans="1:3" ht="12.75">
      <c r="A403" s="842" t="s">
        <v>218</v>
      </c>
      <c r="B403" s="842" t="s">
        <v>888</v>
      </c>
      <c r="C403" s="842" t="s">
        <v>888</v>
      </c>
    </row>
    <row r="404" spans="1:3" ht="12.75">
      <c r="A404" s="842" t="s">
        <v>145</v>
      </c>
      <c r="B404" s="842" t="s">
        <v>888</v>
      </c>
      <c r="C404" s="842" t="s">
        <v>888</v>
      </c>
    </row>
    <row r="405" spans="1:3" ht="12.75">
      <c r="A405" s="842" t="s">
        <v>147</v>
      </c>
      <c r="B405" s="842" t="s">
        <v>888</v>
      </c>
      <c r="C405" s="842" t="s">
        <v>888</v>
      </c>
    </row>
    <row r="406" spans="1:3" ht="12.75" hidden="1">
      <c r="A406" s="842" t="s">
        <v>1133</v>
      </c>
    </row>
    <row r="407" spans="1:3" ht="12.75">
      <c r="A407" s="842" t="s">
        <v>411</v>
      </c>
      <c r="B407" s="842" t="s">
        <v>888</v>
      </c>
      <c r="C407" s="842" t="s">
        <v>888</v>
      </c>
    </row>
    <row r="408" spans="1:3" ht="12.75">
      <c r="A408" s="842" t="s">
        <v>413</v>
      </c>
      <c r="B408" s="842" t="s">
        <v>888</v>
      </c>
      <c r="C408" s="842" t="s">
        <v>888</v>
      </c>
    </row>
    <row r="409" spans="1:3" ht="12.75">
      <c r="A409" s="842" t="s">
        <v>415</v>
      </c>
      <c r="B409" s="842" t="s">
        <v>888</v>
      </c>
      <c r="C409" s="842" t="s">
        <v>888</v>
      </c>
    </row>
    <row r="410" spans="1:3" ht="12.75">
      <c r="A410" s="842" t="s">
        <v>335</v>
      </c>
      <c r="B410" s="842" t="s">
        <v>888</v>
      </c>
      <c r="C410" s="842" t="s">
        <v>888</v>
      </c>
    </row>
    <row r="411" spans="1:3" ht="12.75" hidden="1">
      <c r="A411" s="842" t="s">
        <v>1134</v>
      </c>
    </row>
    <row r="412" spans="1:3" ht="12.75">
      <c r="A412" s="842" t="s">
        <v>421</v>
      </c>
      <c r="B412" s="842" t="s">
        <v>888</v>
      </c>
      <c r="C412" s="842" t="s">
        <v>888</v>
      </c>
    </row>
    <row r="413" spans="1:3" ht="12.75">
      <c r="A413" s="842" t="s">
        <v>429</v>
      </c>
      <c r="B413" s="842" t="s">
        <v>888</v>
      </c>
      <c r="C413" s="842" t="s">
        <v>888</v>
      </c>
    </row>
    <row r="414" spans="1:3" ht="12.75">
      <c r="A414" s="842" t="s">
        <v>437</v>
      </c>
      <c r="B414" s="842" t="s">
        <v>888</v>
      </c>
      <c r="C414" s="842" t="s">
        <v>888</v>
      </c>
    </row>
    <row r="415" spans="1:3" ht="12.75">
      <c r="A415" s="842" t="s">
        <v>433</v>
      </c>
      <c r="B415" s="842" t="s">
        <v>888</v>
      </c>
      <c r="C415" s="842" t="s">
        <v>888</v>
      </c>
    </row>
    <row r="416" spans="1:3" ht="12.75">
      <c r="A416" s="842" t="s">
        <v>419</v>
      </c>
      <c r="B416" s="842" t="s">
        <v>888</v>
      </c>
      <c r="C416" s="842" t="s">
        <v>888</v>
      </c>
    </row>
    <row r="417" spans="1:3" ht="12.75">
      <c r="A417" s="842" t="s">
        <v>427</v>
      </c>
      <c r="B417" s="842" t="s">
        <v>888</v>
      </c>
      <c r="C417" s="842" t="s">
        <v>888</v>
      </c>
    </row>
    <row r="418" spans="1:3" ht="12.75">
      <c r="A418" s="842" t="s">
        <v>425</v>
      </c>
      <c r="B418" s="842" t="s">
        <v>888</v>
      </c>
      <c r="C418" s="842" t="s">
        <v>888</v>
      </c>
    </row>
    <row r="419" spans="1:3" ht="12.75">
      <c r="A419" s="842" t="s">
        <v>435</v>
      </c>
      <c r="B419" s="842" t="s">
        <v>888</v>
      </c>
      <c r="C419" s="842" t="s">
        <v>888</v>
      </c>
    </row>
    <row r="420" spans="1:3" ht="12.75">
      <c r="A420" s="842" t="s">
        <v>431</v>
      </c>
      <c r="B420" s="842" t="s">
        <v>888</v>
      </c>
      <c r="C420" s="842" t="s">
        <v>888</v>
      </c>
    </row>
    <row r="421" spans="1:3" ht="12.75">
      <c r="A421" s="842" t="s">
        <v>360</v>
      </c>
      <c r="B421" s="842" t="s">
        <v>888</v>
      </c>
      <c r="C421" s="842" t="s">
        <v>888</v>
      </c>
    </row>
    <row r="422" spans="1:3" ht="12.75" hidden="1">
      <c r="A422" s="842" t="s">
        <v>1135</v>
      </c>
    </row>
    <row r="423" spans="1:3" ht="12.75">
      <c r="A423" s="842" t="s">
        <v>423</v>
      </c>
      <c r="B423" s="842" t="s">
        <v>888</v>
      </c>
      <c r="C423" s="842" t="s">
        <v>888</v>
      </c>
    </row>
    <row r="424" spans="1:3" ht="12.75">
      <c r="A424" s="842" t="s">
        <v>857</v>
      </c>
      <c r="B424" s="842" t="s">
        <v>888</v>
      </c>
      <c r="C424" s="842" t="s">
        <v>888</v>
      </c>
    </row>
    <row r="425" spans="1:3" ht="12.75">
      <c r="A425" s="842" t="s">
        <v>350</v>
      </c>
      <c r="B425" s="842" t="s">
        <v>888</v>
      </c>
      <c r="C425" s="842" t="s">
        <v>888</v>
      </c>
    </row>
    <row r="426" spans="1:3" ht="12.75">
      <c r="A426" s="842" t="s">
        <v>372</v>
      </c>
      <c r="B426" s="842" t="s">
        <v>888</v>
      </c>
      <c r="C426" s="842" t="s">
        <v>888</v>
      </c>
    </row>
    <row r="427" spans="1:3" ht="12.75">
      <c r="A427" s="842" t="s">
        <v>354</v>
      </c>
      <c r="B427" s="842" t="s">
        <v>888</v>
      </c>
      <c r="C427" s="842" t="s">
        <v>888</v>
      </c>
    </row>
    <row r="428" spans="1:3" ht="12.75">
      <c r="A428" s="842" t="s">
        <v>352</v>
      </c>
      <c r="B428" s="842" t="s">
        <v>888</v>
      </c>
      <c r="C428" s="842" t="s">
        <v>888</v>
      </c>
    </row>
    <row r="429" spans="1:3" ht="12.75">
      <c r="A429" s="842" t="s">
        <v>859</v>
      </c>
      <c r="B429" s="842" t="s">
        <v>888</v>
      </c>
      <c r="C429" s="842" t="s">
        <v>888</v>
      </c>
    </row>
    <row r="430" spans="1:3" ht="12.75">
      <c r="A430" s="842" t="s">
        <v>223</v>
      </c>
      <c r="B430" s="842" t="s">
        <v>888</v>
      </c>
      <c r="C430" s="842" t="s">
        <v>888</v>
      </c>
    </row>
    <row r="431" spans="1:3" ht="12.75">
      <c r="A431" s="842" t="s">
        <v>227</v>
      </c>
      <c r="B431" s="842" t="s">
        <v>888</v>
      </c>
      <c r="C431" s="842" t="s">
        <v>888</v>
      </c>
    </row>
    <row r="432" spans="1:3" ht="12.75">
      <c r="A432" s="842" t="s">
        <v>225</v>
      </c>
      <c r="B432" s="842" t="s">
        <v>888</v>
      </c>
      <c r="C432" s="842" t="s">
        <v>888</v>
      </c>
    </row>
    <row r="433" spans="1:3" ht="12.75">
      <c r="A433" s="842" t="s">
        <v>229</v>
      </c>
      <c r="B433" s="842" t="s">
        <v>888</v>
      </c>
      <c r="C433" s="842" t="s">
        <v>888</v>
      </c>
    </row>
    <row r="434" spans="1:3" ht="12.75">
      <c r="A434" s="842" t="s">
        <v>1136</v>
      </c>
      <c r="B434" s="842" t="s">
        <v>888</v>
      </c>
      <c r="C434" s="842" t="s">
        <v>1137</v>
      </c>
    </row>
    <row r="435" spans="1:3" ht="12.75">
      <c r="A435" s="842" t="s">
        <v>1138</v>
      </c>
      <c r="B435" s="842" t="s">
        <v>888</v>
      </c>
      <c r="C435" s="842" t="s">
        <v>1137</v>
      </c>
    </row>
    <row r="436" spans="1:3" ht="12.75" hidden="1">
      <c r="A436" s="842" t="s">
        <v>1139</v>
      </c>
    </row>
    <row r="437" spans="1:3" ht="12.75" hidden="1">
      <c r="A437" s="842" t="s">
        <v>1140</v>
      </c>
    </row>
    <row r="438" spans="1:3" ht="12.75">
      <c r="A438" s="842" t="s">
        <v>655</v>
      </c>
      <c r="B438" s="842" t="s">
        <v>888</v>
      </c>
      <c r="C438" s="842" t="s">
        <v>888</v>
      </c>
    </row>
  </sheetData>
  <autoFilter ref="A1:C438" xr:uid="{00000000-0009-0000-0000-000010000000}">
    <filterColumn colId="1">
      <filters>
        <filter val="x"/>
      </filters>
    </filterColumn>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93C47D"/>
    <outlinePr summaryBelow="0" summaryRight="0"/>
  </sheetPr>
  <dimension ref="A1:Z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7.5703125" customWidth="1"/>
    <col min="17" max="26" width="5.42578125" customWidth="1"/>
  </cols>
  <sheetData>
    <row r="1" spans="1:26" ht="21" customHeight="1">
      <c r="A1" s="226"/>
      <c r="B1" s="4"/>
      <c r="C1" s="4"/>
      <c r="D1" s="4"/>
      <c r="E1" s="4"/>
      <c r="F1" s="4"/>
      <c r="G1" s="4"/>
      <c r="H1" s="4"/>
      <c r="I1" s="4"/>
      <c r="J1" s="4"/>
      <c r="K1" s="4"/>
      <c r="L1" s="4"/>
      <c r="M1" s="4"/>
      <c r="N1" s="4"/>
      <c r="O1" s="4"/>
      <c r="P1" s="4"/>
      <c r="Q1" s="4"/>
      <c r="R1" s="4"/>
      <c r="S1" s="4"/>
      <c r="T1" s="4"/>
      <c r="U1" s="4"/>
      <c r="V1" s="4"/>
      <c r="W1" s="4"/>
      <c r="X1" s="4"/>
      <c r="Y1" s="4"/>
      <c r="Z1" s="5" t="s">
        <v>2</v>
      </c>
    </row>
    <row r="2" spans="1:26" ht="107.25">
      <c r="A2" s="6" t="s">
        <v>1141</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777</v>
      </c>
      <c r="B3" s="227">
        <v>185860</v>
      </c>
      <c r="C3" s="228">
        <v>0.99</v>
      </c>
      <c r="D3" s="229">
        <v>0.5</v>
      </c>
      <c r="E3" s="230">
        <v>166</v>
      </c>
      <c r="F3" s="231">
        <v>30</v>
      </c>
      <c r="G3" s="76">
        <v>10</v>
      </c>
      <c r="H3" s="232">
        <v>1000</v>
      </c>
      <c r="I3" s="69">
        <v>10500</v>
      </c>
      <c r="J3" s="233">
        <v>0.64</v>
      </c>
      <c r="K3" s="109">
        <v>216</v>
      </c>
      <c r="L3" s="235">
        <v>7.77</v>
      </c>
      <c r="M3" s="32">
        <f t="shared" ref="M3:M4" si="0">(-B3*0.001)+(K3*2)+(-L3*10)+(C3*100)+(D3*100)+(E3)+(F3*0.1)+(G3*5)+(H3*0.1)+(I3*0.001)+(J3*100)+(X3*2)+(Y3*2)</f>
        <v>1910.94</v>
      </c>
      <c r="N3" s="32">
        <f t="shared" ref="N3:N4" si="1">(K3*2)+(-L3*10)+(C3*100)+(D3*100)+(E3)+(F3*0.1)+(G3*5)+(H3*0.1)+(I3*0.001)+(J3*100)+(X3*2)+(Y3*2)</f>
        <v>2096.8000000000002</v>
      </c>
      <c r="O3" s="236" t="s">
        <v>760</v>
      </c>
      <c r="P3" s="657" t="s">
        <v>761</v>
      </c>
      <c r="Q3" s="160" t="s">
        <v>33</v>
      </c>
      <c r="R3" s="161" t="s">
        <v>33</v>
      </c>
      <c r="S3" s="162" t="s">
        <v>33</v>
      </c>
      <c r="T3" s="163" t="s">
        <v>33</v>
      </c>
      <c r="U3" s="164" t="s">
        <v>33</v>
      </c>
      <c r="V3" s="238" t="s">
        <v>762</v>
      </c>
      <c r="W3" s="239" t="s">
        <v>762</v>
      </c>
      <c r="X3" s="166">
        <v>300</v>
      </c>
      <c r="Y3" s="166">
        <v>300</v>
      </c>
      <c r="Z3" s="151" t="s">
        <v>778</v>
      </c>
    </row>
    <row r="4" spans="1:26" ht="12.75">
      <c r="A4" s="46" t="s">
        <v>759</v>
      </c>
      <c r="B4" s="227">
        <v>185860</v>
      </c>
      <c r="C4" s="228">
        <v>0.99</v>
      </c>
      <c r="D4" s="229">
        <v>0.5</v>
      </c>
      <c r="E4" s="230">
        <v>166</v>
      </c>
      <c r="F4" s="231">
        <v>30</v>
      </c>
      <c r="G4" s="76">
        <v>10</v>
      </c>
      <c r="H4" s="232">
        <v>1000</v>
      </c>
      <c r="I4" s="69">
        <v>10500</v>
      </c>
      <c r="J4" s="233">
        <v>0.64</v>
      </c>
      <c r="K4" s="234">
        <v>423</v>
      </c>
      <c r="L4" s="235">
        <v>7.77</v>
      </c>
      <c r="M4" s="32">
        <f t="shared" si="0"/>
        <v>2324.94</v>
      </c>
      <c r="N4" s="32">
        <f t="shared" si="1"/>
        <v>2510.8000000000002</v>
      </c>
      <c r="O4" s="236" t="s">
        <v>760</v>
      </c>
      <c r="P4" s="657" t="s">
        <v>761</v>
      </c>
      <c r="Q4" s="160" t="s">
        <v>33</v>
      </c>
      <c r="R4" s="161" t="s">
        <v>33</v>
      </c>
      <c r="S4" s="162" t="s">
        <v>33</v>
      </c>
      <c r="T4" s="163" t="s">
        <v>33</v>
      </c>
      <c r="U4" s="164" t="s">
        <v>33</v>
      </c>
      <c r="V4" s="238" t="s">
        <v>762</v>
      </c>
      <c r="W4" s="239" t="s">
        <v>762</v>
      </c>
      <c r="X4" s="166">
        <v>300</v>
      </c>
      <c r="Y4" s="166">
        <v>300</v>
      </c>
      <c r="Z4" s="151" t="s">
        <v>763</v>
      </c>
    </row>
  </sheetData>
  <autoFilter ref="A2:Z4" xr:uid="{00000000-0009-0000-0000-000011000000}">
    <sortState xmlns:xlrd2="http://schemas.microsoft.com/office/spreadsheetml/2017/richdata2" ref="A2:Z4">
      <sortCondition ref="P2:P4"/>
      <sortCondition ref="N2:N4"/>
    </sortState>
  </autoFilter>
  <conditionalFormatting sqref="B3:B4">
    <cfRule type="colorScale" priority="25">
      <colorScale>
        <cfvo type="min"/>
        <cfvo type="percentile" val="50"/>
        <cfvo type="max"/>
        <color rgb="FF93C47D"/>
        <color rgb="FFD9D9D9"/>
        <color rgb="FFE06666"/>
      </colorScale>
    </cfRule>
  </conditionalFormatting>
  <conditionalFormatting sqref="C3:C4">
    <cfRule type="colorScale" priority="14">
      <colorScale>
        <cfvo type="min"/>
        <cfvo type="percentile" val="50"/>
        <cfvo type="max"/>
        <color rgb="FFEAD1DC"/>
        <color rgb="FFD5A6BD"/>
        <color rgb="FFC27BA0"/>
      </colorScale>
    </cfRule>
  </conditionalFormatting>
  <conditionalFormatting sqref="D3:D4">
    <cfRule type="colorScale" priority="15">
      <colorScale>
        <cfvo type="min"/>
        <cfvo type="percentile" val="50"/>
        <cfvo type="max"/>
        <color rgb="FFD9D2E9"/>
        <color rgb="FFB4A7D6"/>
        <color rgb="FF8E7CC3"/>
      </colorScale>
    </cfRule>
  </conditionalFormatting>
  <conditionalFormatting sqref="E3:E4">
    <cfRule type="colorScale" priority="16">
      <colorScale>
        <cfvo type="min"/>
        <cfvo type="percentile" val="50"/>
        <cfvo type="max"/>
        <color rgb="FFF4CCCC"/>
        <color rgb="FFEA9999"/>
        <color rgb="FFE06666"/>
      </colorScale>
    </cfRule>
  </conditionalFormatting>
  <conditionalFormatting sqref="F3:F4">
    <cfRule type="colorScale" priority="17">
      <colorScale>
        <cfvo type="min"/>
        <cfvo type="percentile" val="50"/>
        <cfvo type="max"/>
        <color rgb="FFD9EAD3"/>
        <color rgb="FFB6D7A8"/>
        <color rgb="FF6AA84F"/>
      </colorScale>
    </cfRule>
  </conditionalFormatting>
  <conditionalFormatting sqref="G3:G4">
    <cfRule type="colorScale" priority="18">
      <colorScale>
        <cfvo type="min"/>
        <cfvo type="percentile" val="50"/>
        <cfvo type="max"/>
        <color rgb="FFD0E0E3"/>
        <color rgb="FFA2C4C9"/>
        <color rgb="FF45818E"/>
      </colorScale>
    </cfRule>
  </conditionalFormatting>
  <conditionalFormatting sqref="H3:H4">
    <cfRule type="colorScale" priority="19">
      <colorScale>
        <cfvo type="min"/>
        <cfvo type="percentile" val="50"/>
        <cfvo type="max"/>
        <color rgb="FFC9DAF8"/>
        <color rgb="FFA4C2F4"/>
        <color rgb="FF3C78D8"/>
      </colorScale>
    </cfRule>
  </conditionalFormatting>
  <conditionalFormatting sqref="I3:I4">
    <cfRule type="colorScale" priority="20">
      <colorScale>
        <cfvo type="min"/>
        <cfvo type="percentile" val="50"/>
        <cfvo type="max"/>
        <color rgb="FFFFF2CC"/>
        <color rgb="FFFFE599"/>
        <color rgb="FFF1C232"/>
      </colorScale>
    </cfRule>
  </conditionalFormatting>
  <conditionalFormatting sqref="J3:J4">
    <cfRule type="colorScale" priority="21">
      <colorScale>
        <cfvo type="min"/>
        <cfvo type="percentile" val="50"/>
        <cfvo type="max"/>
        <color rgb="FFFCE5CD"/>
        <color rgb="FFF9CB9C"/>
        <color rgb="FFE69138"/>
      </colorScale>
    </cfRule>
  </conditionalFormatting>
  <conditionalFormatting sqref="K3:K4">
    <cfRule type="colorScale" priority="22">
      <colorScale>
        <cfvo type="min"/>
        <cfvo type="percentile" val="50"/>
        <cfvo type="max"/>
        <color rgb="FFE6B8AF"/>
        <color rgb="FFDD7E6B"/>
        <color rgb="FFCC4125"/>
      </colorScale>
    </cfRule>
  </conditionalFormatting>
  <conditionalFormatting sqref="L3:L4">
    <cfRule type="colorScale" priority="23">
      <colorScale>
        <cfvo type="min"/>
        <cfvo type="percentile" val="50"/>
        <cfvo type="max"/>
        <color rgb="FFEFEFEF"/>
        <color rgb="FFCCCCCC"/>
        <color rgb="FF666666"/>
      </colorScale>
    </cfRule>
  </conditionalFormatting>
  <conditionalFormatting sqref="M3:M4">
    <cfRule type="colorScale" priority="27">
      <colorScale>
        <cfvo type="min"/>
        <cfvo type="percentile" val="50"/>
        <cfvo type="max"/>
        <color rgb="FF4A86E8"/>
        <color rgb="FFD9D9D9"/>
        <color rgb="FFFF9900"/>
      </colorScale>
    </cfRule>
  </conditionalFormatting>
  <conditionalFormatting sqref="N3:N4">
    <cfRule type="colorScale" priority="26">
      <colorScale>
        <cfvo type="min"/>
        <cfvo type="percentile" val="50"/>
        <cfvo type="max"/>
        <color rgb="FF4A86E8"/>
        <color rgb="FFD9D9D9"/>
        <color rgb="FFFF9900"/>
      </colorScale>
    </cfRule>
  </conditionalFormatting>
  <conditionalFormatting sqref="P3:P4">
    <cfRule type="notContainsBlanks" dxfId="363" priority="24">
      <formula>LEN(TRIM(P3))&gt;0</formula>
    </cfRule>
  </conditionalFormatting>
  <conditionalFormatting sqref="Q3:Q4">
    <cfRule type="notContainsBlanks" dxfId="362" priority="1">
      <formula>LEN(TRIM(Q3))&gt;0</formula>
    </cfRule>
    <cfRule type="containsBlanks" dxfId="361" priority="2">
      <formula>LEN(TRIM(Q3))=0</formula>
    </cfRule>
  </conditionalFormatting>
  <conditionalFormatting sqref="R3:R4">
    <cfRule type="notContainsBlanks" dxfId="360" priority="3">
      <formula>LEN(TRIM(R3))&gt;0</formula>
    </cfRule>
    <cfRule type="containsBlanks" dxfId="359" priority="4">
      <formula>LEN(TRIM(R3))=0</formula>
    </cfRule>
  </conditionalFormatting>
  <conditionalFormatting sqref="S3:S4">
    <cfRule type="notContainsBlanks" dxfId="358" priority="5">
      <formula>LEN(TRIM(S3))&gt;0</formula>
    </cfRule>
    <cfRule type="containsBlanks" dxfId="357" priority="6">
      <formula>LEN(TRIM(S3))=0</formula>
    </cfRule>
  </conditionalFormatting>
  <conditionalFormatting sqref="T3:T4">
    <cfRule type="notContainsBlanks" dxfId="356" priority="7">
      <formula>LEN(TRIM(T3))&gt;0</formula>
    </cfRule>
    <cfRule type="containsBlanks" dxfId="355" priority="8">
      <formula>LEN(TRIM(T3))=0</formula>
    </cfRule>
  </conditionalFormatting>
  <conditionalFormatting sqref="U3:U4">
    <cfRule type="notContainsBlanks" dxfId="354" priority="9">
      <formula>LEN(TRIM(U3))&gt;0</formula>
    </cfRule>
    <cfRule type="containsBlanks" dxfId="353" priority="10">
      <formula>LEN(TRIM(U3))=0</formula>
    </cfRule>
  </conditionalFormatting>
  <conditionalFormatting sqref="V3:V4">
    <cfRule type="notContainsBlanks" dxfId="352" priority="11">
      <formula>LEN(TRIM(V3))&gt;0</formula>
    </cfRule>
    <cfRule type="containsBlanks" dxfId="351" priority="12">
      <formula>LEN(TRIM(V3))=0</formula>
    </cfRule>
  </conditionalFormatting>
  <conditionalFormatting sqref="W3:W4">
    <cfRule type="notContainsBlanks" dxfId="350" priority="13">
      <formula>LEN(TRIM(W3))&gt;0</formula>
    </cfRule>
  </conditionalFormatting>
  <conditionalFormatting sqref="X3:X4">
    <cfRule type="colorScale" priority="28">
      <colorScale>
        <cfvo type="min"/>
        <cfvo type="percentile" val="50"/>
        <cfvo type="max"/>
        <color rgb="FFE06666"/>
        <color rgb="FFD9D9D9"/>
        <color rgb="FF93C47D"/>
      </colorScale>
    </cfRule>
  </conditionalFormatting>
  <conditionalFormatting sqref="Y3:Y4">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93C47D"/>
    <outlinePr summaryBelow="0" summaryRight="0"/>
  </sheetPr>
  <dimension ref="A1:Z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26" width="5.42578125" customWidth="1"/>
  </cols>
  <sheetData>
    <row r="1" spans="1:26" ht="21" customHeight="1">
      <c r="A1" s="226"/>
      <c r="B1" s="4"/>
      <c r="C1" s="4"/>
      <c r="D1" s="4"/>
      <c r="E1" s="4"/>
      <c r="F1" s="4"/>
      <c r="G1" s="4"/>
      <c r="H1" s="4"/>
      <c r="I1" s="4"/>
      <c r="J1" s="4"/>
      <c r="K1" s="4"/>
      <c r="L1" s="4"/>
      <c r="M1" s="4"/>
      <c r="N1" s="4"/>
      <c r="O1" s="4"/>
      <c r="P1" s="4"/>
      <c r="Q1" s="4"/>
      <c r="R1" s="4"/>
      <c r="S1" s="4"/>
      <c r="T1" s="4"/>
      <c r="U1" s="4"/>
      <c r="V1" s="4"/>
      <c r="W1" s="4"/>
      <c r="X1" s="4"/>
      <c r="Y1" s="4"/>
      <c r="Z1" s="5" t="s">
        <v>2</v>
      </c>
    </row>
    <row r="2" spans="1:26" ht="98.25">
      <c r="A2" s="6" t="s">
        <v>1142</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30</v>
      </c>
      <c r="B3" s="553">
        <v>26960</v>
      </c>
      <c r="C3" s="112">
        <v>0.77</v>
      </c>
      <c r="D3" s="64">
        <v>0.82</v>
      </c>
      <c r="E3" s="532">
        <v>24</v>
      </c>
      <c r="F3" s="66">
        <v>400</v>
      </c>
      <c r="G3" s="643">
        <v>18</v>
      </c>
      <c r="H3" s="387">
        <v>400</v>
      </c>
      <c r="I3" s="154">
        <v>315</v>
      </c>
      <c r="J3" s="70">
        <v>0.84</v>
      </c>
      <c r="K3" s="644">
        <v>37</v>
      </c>
      <c r="L3" s="314">
        <v>0.89</v>
      </c>
      <c r="M3" s="32">
        <f t="shared" ref="M3:M6" si="0">(-B3*0.001)+(K3*2)+(-L3*10)+(C3*100)+(D3*100)+(E3)+(F3*0.1)+(G3*5)+(H3*0.1)+(I3*0.1)+(J3*100)+(X3*2)+(Y3*2)</f>
        <v>626.64</v>
      </c>
      <c r="N3" s="32">
        <f t="shared" ref="N3:N6" si="1">(K3*2)+(-L3*10)+(C3*100)+(D3*100)+(E3)+(F3*0.1)+(G3*5)+(H3*0.1)+(I3*0.1)+(J3*100)+(X3*2)+(Y3*2)</f>
        <v>653.6</v>
      </c>
      <c r="O3" s="236" t="s">
        <v>31</v>
      </c>
      <c r="P3" s="119" t="s">
        <v>32</v>
      </c>
      <c r="Q3" s="160" t="s">
        <v>33</v>
      </c>
      <c r="R3" s="161" t="s">
        <v>33</v>
      </c>
      <c r="S3" s="162" t="s">
        <v>33</v>
      </c>
      <c r="T3" s="163" t="s">
        <v>34</v>
      </c>
      <c r="U3" s="165"/>
      <c r="V3" s="165"/>
      <c r="W3" s="239" t="s">
        <v>35</v>
      </c>
      <c r="X3" s="645">
        <v>36</v>
      </c>
      <c r="Y3" s="179">
        <v>24</v>
      </c>
      <c r="Z3" s="151" t="s">
        <v>36</v>
      </c>
    </row>
    <row r="4" spans="1:26" ht="12.75">
      <c r="A4" s="27" t="s">
        <v>339</v>
      </c>
      <c r="B4" s="28">
        <v>50300</v>
      </c>
      <c r="C4" s="29">
        <v>0.83</v>
      </c>
      <c r="D4" s="29">
        <v>0.88</v>
      </c>
      <c r="E4" s="30">
        <v>24</v>
      </c>
      <c r="F4" s="30">
        <v>900</v>
      </c>
      <c r="G4" s="30">
        <v>30</v>
      </c>
      <c r="H4" s="30">
        <v>400</v>
      </c>
      <c r="I4" s="30">
        <v>350</v>
      </c>
      <c r="J4" s="29">
        <v>0.92</v>
      </c>
      <c r="K4" s="30">
        <v>73</v>
      </c>
      <c r="L4" s="31">
        <v>1.65</v>
      </c>
      <c r="M4" s="32">
        <f t="shared" si="0"/>
        <v>801.2</v>
      </c>
      <c r="N4" s="32">
        <f t="shared" si="1"/>
        <v>851.5</v>
      </c>
      <c r="O4" s="33" t="s">
        <v>340</v>
      </c>
      <c r="P4" s="34" t="s">
        <v>32</v>
      </c>
      <c r="Q4" s="36" t="s">
        <v>33</v>
      </c>
      <c r="R4" s="36" t="s">
        <v>33</v>
      </c>
      <c r="S4" s="36" t="s">
        <v>33</v>
      </c>
      <c r="T4" s="41" t="s">
        <v>34</v>
      </c>
      <c r="U4" s="42"/>
      <c r="V4" s="42"/>
      <c r="W4" s="239" t="s">
        <v>35</v>
      </c>
      <c r="X4" s="38">
        <v>36</v>
      </c>
      <c r="Y4" s="179">
        <v>24</v>
      </c>
      <c r="Z4" s="39" t="s">
        <v>342</v>
      </c>
    </row>
    <row r="5" spans="1:26" ht="12.75">
      <c r="A5" s="27" t="s">
        <v>343</v>
      </c>
      <c r="B5" s="28">
        <v>50300</v>
      </c>
      <c r="C5" s="29">
        <v>0.83</v>
      </c>
      <c r="D5" s="29">
        <v>0.88</v>
      </c>
      <c r="E5" s="30">
        <v>24</v>
      </c>
      <c r="F5" s="30">
        <v>900</v>
      </c>
      <c r="G5" s="30">
        <v>30</v>
      </c>
      <c r="H5" s="30">
        <v>400</v>
      </c>
      <c r="I5" s="30">
        <v>350</v>
      </c>
      <c r="J5" s="29">
        <v>0.92</v>
      </c>
      <c r="K5" s="30">
        <v>84</v>
      </c>
      <c r="L5" s="31">
        <v>2.1</v>
      </c>
      <c r="M5" s="32">
        <f t="shared" si="0"/>
        <v>818.7</v>
      </c>
      <c r="N5" s="32">
        <f t="shared" si="1"/>
        <v>869</v>
      </c>
      <c r="O5" s="33" t="s">
        <v>340</v>
      </c>
      <c r="P5" s="34" t="s">
        <v>32</v>
      </c>
      <c r="Q5" s="44" t="s">
        <v>33</v>
      </c>
      <c r="R5" s="44" t="s">
        <v>33</v>
      </c>
      <c r="S5" s="36" t="s">
        <v>33</v>
      </c>
      <c r="T5" s="36" t="s">
        <v>34</v>
      </c>
      <c r="U5" s="37"/>
      <c r="V5" s="37"/>
      <c r="W5" s="239" t="s">
        <v>35</v>
      </c>
      <c r="X5" s="38">
        <v>36</v>
      </c>
      <c r="Y5" s="179">
        <v>24</v>
      </c>
      <c r="Z5" s="39" t="s">
        <v>344</v>
      </c>
    </row>
    <row r="6" spans="1:26" ht="12.75">
      <c r="A6" s="27" t="s">
        <v>345</v>
      </c>
      <c r="B6" s="28">
        <v>73300</v>
      </c>
      <c r="C6" s="29">
        <v>0.83</v>
      </c>
      <c r="D6" s="29">
        <v>0.88</v>
      </c>
      <c r="E6" s="30">
        <v>24</v>
      </c>
      <c r="F6" s="30">
        <v>900</v>
      </c>
      <c r="G6" s="30">
        <v>30</v>
      </c>
      <c r="H6" s="30">
        <v>400</v>
      </c>
      <c r="I6" s="30">
        <v>350</v>
      </c>
      <c r="J6" s="29">
        <v>0.92</v>
      </c>
      <c r="K6" s="30">
        <v>84</v>
      </c>
      <c r="L6" s="31">
        <v>1.86</v>
      </c>
      <c r="M6" s="32">
        <f t="shared" si="0"/>
        <v>798.1</v>
      </c>
      <c r="N6" s="32">
        <f t="shared" si="1"/>
        <v>871.4</v>
      </c>
      <c r="O6" s="33" t="s">
        <v>340</v>
      </c>
      <c r="P6" s="34" t="s">
        <v>32</v>
      </c>
      <c r="Q6" s="44" t="s">
        <v>33</v>
      </c>
      <c r="R6" s="44" t="s">
        <v>33</v>
      </c>
      <c r="S6" s="36" t="s">
        <v>33</v>
      </c>
      <c r="T6" s="36" t="s">
        <v>34</v>
      </c>
      <c r="U6" s="37"/>
      <c r="V6" s="37"/>
      <c r="W6" s="239" t="s">
        <v>35</v>
      </c>
      <c r="X6" s="38">
        <v>36</v>
      </c>
      <c r="Y6" s="179">
        <v>24</v>
      </c>
      <c r="Z6" s="39" t="s">
        <v>346</v>
      </c>
    </row>
  </sheetData>
  <autoFilter ref="A2:Z6" xr:uid="{00000000-0009-0000-0000-000012000000}">
    <sortState xmlns:xlrd2="http://schemas.microsoft.com/office/spreadsheetml/2017/richdata2" ref="A2:Z6">
      <sortCondition ref="N2:N6"/>
      <sortCondition ref="P2:P6"/>
    </sortState>
  </autoFilter>
  <conditionalFormatting sqref="B3:B6">
    <cfRule type="colorScale" priority="25">
      <colorScale>
        <cfvo type="min"/>
        <cfvo type="percentile" val="50"/>
        <cfvo type="max"/>
        <color rgb="FF93C47D"/>
        <color rgb="FFD9D9D9"/>
        <color rgb="FFE06666"/>
      </colorScale>
    </cfRule>
  </conditionalFormatting>
  <conditionalFormatting sqref="C3:C6">
    <cfRule type="colorScale" priority="14">
      <colorScale>
        <cfvo type="min"/>
        <cfvo type="percentile" val="50"/>
        <cfvo type="max"/>
        <color rgb="FFEAD1DC"/>
        <color rgb="FFD5A6BD"/>
        <color rgb="FFC27BA0"/>
      </colorScale>
    </cfRule>
  </conditionalFormatting>
  <conditionalFormatting sqref="D3:D6">
    <cfRule type="colorScale" priority="15">
      <colorScale>
        <cfvo type="min"/>
        <cfvo type="percentile" val="50"/>
        <cfvo type="max"/>
        <color rgb="FFD9D2E9"/>
        <color rgb="FFB4A7D6"/>
        <color rgb="FF8E7CC3"/>
      </colorScale>
    </cfRule>
  </conditionalFormatting>
  <conditionalFormatting sqref="E3:E6">
    <cfRule type="colorScale" priority="16">
      <colorScale>
        <cfvo type="min"/>
        <cfvo type="percentile" val="50"/>
        <cfvo type="max"/>
        <color rgb="FFF4CCCC"/>
        <color rgb="FFEA9999"/>
        <color rgb="FFE06666"/>
      </colorScale>
    </cfRule>
  </conditionalFormatting>
  <conditionalFormatting sqref="F3:F6">
    <cfRule type="colorScale" priority="17">
      <colorScale>
        <cfvo type="min"/>
        <cfvo type="percentile" val="50"/>
        <cfvo type="max"/>
        <color rgb="FFD9EAD3"/>
        <color rgb="FFB6D7A8"/>
        <color rgb="FF6AA84F"/>
      </colorScale>
    </cfRule>
  </conditionalFormatting>
  <conditionalFormatting sqref="G3:G6">
    <cfRule type="colorScale" priority="18">
      <colorScale>
        <cfvo type="min"/>
        <cfvo type="percentile" val="50"/>
        <cfvo type="max"/>
        <color rgb="FFD0E0E3"/>
        <color rgb="FFA2C4C9"/>
        <color rgb="FF45818E"/>
      </colorScale>
    </cfRule>
  </conditionalFormatting>
  <conditionalFormatting sqref="H3:H6">
    <cfRule type="colorScale" priority="19">
      <colorScale>
        <cfvo type="min"/>
        <cfvo type="percentile" val="50"/>
        <cfvo type="max"/>
        <color rgb="FFC9DAF8"/>
        <color rgb="FFA4C2F4"/>
        <color rgb="FF3C78D8"/>
      </colorScale>
    </cfRule>
  </conditionalFormatting>
  <conditionalFormatting sqref="I3:I6">
    <cfRule type="colorScale" priority="20">
      <colorScale>
        <cfvo type="min"/>
        <cfvo type="percentile" val="50"/>
        <cfvo type="max"/>
        <color rgb="FFFFF2CC"/>
        <color rgb="FFFFE599"/>
        <color rgb="FFF1C232"/>
      </colorScale>
    </cfRule>
  </conditionalFormatting>
  <conditionalFormatting sqref="J3:J6">
    <cfRule type="colorScale" priority="21">
      <colorScale>
        <cfvo type="min"/>
        <cfvo type="percentile" val="50"/>
        <cfvo type="max"/>
        <color rgb="FFFCE5CD"/>
        <color rgb="FFF9CB9C"/>
        <color rgb="FFE69138"/>
      </colorScale>
    </cfRule>
  </conditionalFormatting>
  <conditionalFormatting sqref="K3:K6">
    <cfRule type="colorScale" priority="22">
      <colorScale>
        <cfvo type="min"/>
        <cfvo type="percentile" val="50"/>
        <cfvo type="max"/>
        <color rgb="FFE6B8AF"/>
        <color rgb="FFDD7E6B"/>
        <color rgb="FFCC4125"/>
      </colorScale>
    </cfRule>
  </conditionalFormatting>
  <conditionalFormatting sqref="L3:L6">
    <cfRule type="colorScale" priority="23">
      <colorScale>
        <cfvo type="min"/>
        <cfvo type="percentile" val="50"/>
        <cfvo type="max"/>
        <color rgb="FFEFEFEF"/>
        <color rgb="FFCCCCCC"/>
        <color rgb="FF666666"/>
      </colorScale>
    </cfRule>
  </conditionalFormatting>
  <conditionalFormatting sqref="M3:M6">
    <cfRule type="colorScale" priority="27">
      <colorScale>
        <cfvo type="min"/>
        <cfvo type="percentile" val="50"/>
        <cfvo type="max"/>
        <color rgb="FF4A86E8"/>
        <color rgb="FFD9D9D9"/>
        <color rgb="FFFF9900"/>
      </colorScale>
    </cfRule>
  </conditionalFormatting>
  <conditionalFormatting sqref="N3:N6">
    <cfRule type="colorScale" priority="26">
      <colorScale>
        <cfvo type="min"/>
        <cfvo type="percentile" val="50"/>
        <cfvo type="max"/>
        <color rgb="FF4A86E8"/>
        <color rgb="FFD9D9D9"/>
        <color rgb="FFFF9900"/>
      </colorScale>
    </cfRule>
  </conditionalFormatting>
  <conditionalFormatting sqref="P3:P6">
    <cfRule type="notContainsBlanks" dxfId="349" priority="24">
      <formula>LEN(TRIM(P3))&gt;0</formula>
    </cfRule>
  </conditionalFormatting>
  <conditionalFormatting sqref="Q3:Q6">
    <cfRule type="notContainsBlanks" dxfId="348" priority="1">
      <formula>LEN(TRIM(Q3))&gt;0</formula>
    </cfRule>
    <cfRule type="containsBlanks" dxfId="347" priority="2">
      <formula>LEN(TRIM(Q3))=0</formula>
    </cfRule>
  </conditionalFormatting>
  <conditionalFormatting sqref="R3:R6">
    <cfRule type="notContainsBlanks" dxfId="346" priority="3">
      <formula>LEN(TRIM(R3))&gt;0</formula>
    </cfRule>
    <cfRule type="containsBlanks" dxfId="345" priority="4">
      <formula>LEN(TRIM(R3))=0</formula>
    </cfRule>
  </conditionalFormatting>
  <conditionalFormatting sqref="S3:S6">
    <cfRule type="notContainsBlanks" dxfId="344" priority="5">
      <formula>LEN(TRIM(S3))&gt;0</formula>
    </cfRule>
    <cfRule type="containsBlanks" dxfId="343" priority="6">
      <formula>LEN(TRIM(S3))=0</formula>
    </cfRule>
  </conditionalFormatting>
  <conditionalFormatting sqref="T3:T6">
    <cfRule type="notContainsBlanks" dxfId="342" priority="7">
      <formula>LEN(TRIM(T3))&gt;0</formula>
    </cfRule>
    <cfRule type="containsBlanks" dxfId="341" priority="8">
      <formula>LEN(TRIM(T3))=0</formula>
    </cfRule>
  </conditionalFormatting>
  <conditionalFormatting sqref="U3:U6">
    <cfRule type="notContainsBlanks" dxfId="340" priority="9">
      <formula>LEN(TRIM(U3))&gt;0</formula>
    </cfRule>
    <cfRule type="containsBlanks" dxfId="339" priority="10">
      <formula>LEN(TRIM(U3))=0</formula>
    </cfRule>
  </conditionalFormatting>
  <conditionalFormatting sqref="V3:V6">
    <cfRule type="notContainsBlanks" dxfId="338" priority="11">
      <formula>LEN(TRIM(V3))&gt;0</formula>
    </cfRule>
    <cfRule type="containsBlanks" dxfId="337" priority="12">
      <formula>LEN(TRIM(V3))=0</formula>
    </cfRule>
  </conditionalFormatting>
  <conditionalFormatting sqref="W3:W6">
    <cfRule type="notContainsBlanks" dxfId="336" priority="13">
      <formula>LEN(TRIM(W3))&gt;0</formula>
    </cfRule>
  </conditionalFormatting>
  <conditionalFormatting sqref="X3:X6">
    <cfRule type="colorScale" priority="28">
      <colorScale>
        <cfvo type="min"/>
        <cfvo type="percentile" val="50"/>
        <cfvo type="max"/>
        <color rgb="FFE06666"/>
        <color rgb="FFD9D9D9"/>
        <color rgb="FF93C47D"/>
      </colorScale>
    </cfRule>
  </conditionalFormatting>
  <conditionalFormatting sqref="Y3:Y6">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93C47D"/>
    <outlinePr summaryBelow="0" summaryRight="0"/>
  </sheetPr>
  <dimension ref="A1:Z6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26" width="5.42578125" customWidth="1"/>
  </cols>
  <sheetData>
    <row r="1" spans="1:26" ht="21" customHeight="1">
      <c r="A1" s="226"/>
      <c r="B1" s="4"/>
      <c r="C1" s="4"/>
      <c r="D1" s="4"/>
      <c r="E1" s="4"/>
      <c r="F1" s="4"/>
      <c r="G1" s="4"/>
      <c r="H1" s="4"/>
      <c r="I1" s="4"/>
      <c r="J1" s="4"/>
      <c r="K1" s="4"/>
      <c r="L1" s="4"/>
      <c r="M1" s="4"/>
      <c r="N1" s="4"/>
      <c r="O1" s="4"/>
      <c r="P1" s="4"/>
      <c r="Q1" s="4"/>
      <c r="R1" s="4"/>
      <c r="S1" s="4"/>
      <c r="T1" s="4"/>
      <c r="U1" s="4"/>
      <c r="V1" s="4"/>
      <c r="W1" s="4"/>
      <c r="X1" s="4"/>
      <c r="Y1" s="4"/>
      <c r="Z1" s="5" t="s">
        <v>2</v>
      </c>
    </row>
    <row r="2" spans="1:26" ht="98.25">
      <c r="A2" s="6" t="s">
        <v>1142</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202</v>
      </c>
      <c r="B3" s="560">
        <v>11280</v>
      </c>
      <c r="C3" s="755">
        <v>0.68</v>
      </c>
      <c r="D3" s="756">
        <v>0.79</v>
      </c>
      <c r="E3" s="532">
        <v>25</v>
      </c>
      <c r="F3" s="678">
        <v>280</v>
      </c>
      <c r="G3" s="386">
        <v>8</v>
      </c>
      <c r="H3" s="77">
        <v>300</v>
      </c>
      <c r="I3" s="693">
        <v>355</v>
      </c>
      <c r="J3" s="725">
        <v>0.81</v>
      </c>
      <c r="K3" s="87">
        <v>32</v>
      </c>
      <c r="L3" s="310">
        <v>1.08</v>
      </c>
      <c r="M3" s="32">
        <f t="shared" ref="M3:M60" si="0">(-B3*0.001)+(K3*2)+(-L3*10)+(C3*100)+(D3*100)+(E3)+(F3*0.1)+(G3*5)+(H3*0.1)+(I3*0.1)+(J3*100)+(X3*2)+(Y3*2)</f>
        <v>584.42000000000007</v>
      </c>
      <c r="N3" s="32">
        <f t="shared" ref="N3:N60" si="1">(K3*2)+(-L3*10)+(C3*100)+(D3*100)+(E3)+(F3*0.1)+(G3*5)+(H3*0.1)+(I3*0.1)+(J3*100)+(X3*2)+(Y3*2)</f>
        <v>595.70000000000005</v>
      </c>
      <c r="O3" s="236" t="s">
        <v>31</v>
      </c>
      <c r="P3" s="380" t="s">
        <v>1053</v>
      </c>
      <c r="Q3" s="160" t="s">
        <v>62</v>
      </c>
      <c r="R3" s="161" t="s">
        <v>33</v>
      </c>
      <c r="S3" s="162" t="s">
        <v>33</v>
      </c>
      <c r="T3" s="163" t="s">
        <v>47</v>
      </c>
      <c r="U3" s="165"/>
      <c r="V3" s="165"/>
      <c r="W3" s="303" t="s">
        <v>49</v>
      </c>
      <c r="X3" s="174">
        <v>38</v>
      </c>
      <c r="Y3" s="174">
        <v>40</v>
      </c>
      <c r="Z3" s="151" t="s">
        <v>204</v>
      </c>
    </row>
    <row r="4" spans="1:26" ht="12.75">
      <c r="A4" s="46" t="s">
        <v>175</v>
      </c>
      <c r="B4" s="449">
        <v>4890</v>
      </c>
      <c r="C4" s="815">
        <v>0.57999999999999996</v>
      </c>
      <c r="D4" s="96">
        <v>0.85</v>
      </c>
      <c r="E4" s="97">
        <v>17</v>
      </c>
      <c r="F4" s="816">
        <v>315</v>
      </c>
      <c r="G4" s="386">
        <v>8</v>
      </c>
      <c r="H4" s="77">
        <v>300</v>
      </c>
      <c r="I4" s="78">
        <v>381</v>
      </c>
      <c r="J4" s="70">
        <v>0.84</v>
      </c>
      <c r="K4" s="591">
        <v>42</v>
      </c>
      <c r="L4" s="806">
        <v>0.73</v>
      </c>
      <c r="M4" s="32">
        <f t="shared" si="0"/>
        <v>611.41000000000008</v>
      </c>
      <c r="N4" s="32">
        <f t="shared" si="1"/>
        <v>616.29999999999995</v>
      </c>
      <c r="O4" s="236" t="s">
        <v>31</v>
      </c>
      <c r="P4" s="380" t="s">
        <v>1053</v>
      </c>
      <c r="Q4" s="160" t="s">
        <v>62</v>
      </c>
      <c r="R4" s="161" t="s">
        <v>33</v>
      </c>
      <c r="S4" s="162" t="s">
        <v>33</v>
      </c>
      <c r="T4" s="163" t="s">
        <v>47</v>
      </c>
      <c r="U4" s="165"/>
      <c r="V4" s="165"/>
      <c r="W4" s="303" t="s">
        <v>49</v>
      </c>
      <c r="X4" s="174">
        <v>38</v>
      </c>
      <c r="Y4" s="174">
        <v>40</v>
      </c>
      <c r="Z4" s="151" t="s">
        <v>176</v>
      </c>
    </row>
    <row r="5" spans="1:26" ht="12.75">
      <c r="A5" s="46" t="s">
        <v>1045</v>
      </c>
      <c r="B5" s="294">
        <v>11380</v>
      </c>
      <c r="C5" s="736">
        <v>0.7</v>
      </c>
      <c r="D5" s="105">
        <v>0.9</v>
      </c>
      <c r="E5" s="532">
        <v>25</v>
      </c>
      <c r="F5" s="245">
        <v>305</v>
      </c>
      <c r="G5" s="386">
        <v>8</v>
      </c>
      <c r="H5" s="77">
        <v>300</v>
      </c>
      <c r="I5" s="663">
        <v>342</v>
      </c>
      <c r="J5" s="83">
        <v>0.86</v>
      </c>
      <c r="K5" s="87">
        <v>32</v>
      </c>
      <c r="L5" s="536">
        <v>0.77</v>
      </c>
      <c r="M5" s="32">
        <f t="shared" si="0"/>
        <v>606.61999999999989</v>
      </c>
      <c r="N5" s="32">
        <f t="shared" si="1"/>
        <v>618</v>
      </c>
      <c r="O5" s="236" t="s">
        <v>31</v>
      </c>
      <c r="P5" s="380" t="s">
        <v>1053</v>
      </c>
      <c r="Q5" s="160" t="s">
        <v>62</v>
      </c>
      <c r="R5" s="161" t="s">
        <v>33</v>
      </c>
      <c r="S5" s="162" t="s">
        <v>33</v>
      </c>
      <c r="T5" s="163" t="s">
        <v>47</v>
      </c>
      <c r="U5" s="165"/>
      <c r="V5" s="165"/>
      <c r="W5" s="303" t="s">
        <v>49</v>
      </c>
      <c r="X5" s="174">
        <v>38</v>
      </c>
      <c r="Y5" s="174">
        <v>40</v>
      </c>
      <c r="Z5" s="151" t="s">
        <v>220</v>
      </c>
    </row>
    <row r="6" spans="1:26" ht="12.75">
      <c r="A6" s="46" t="s">
        <v>1041</v>
      </c>
      <c r="B6" s="630">
        <v>13290</v>
      </c>
      <c r="C6" s="112">
        <v>0.77</v>
      </c>
      <c r="D6" s="660">
        <v>0.76</v>
      </c>
      <c r="E6" s="532">
        <v>25</v>
      </c>
      <c r="F6" s="661">
        <v>200</v>
      </c>
      <c r="G6" s="662">
        <v>12</v>
      </c>
      <c r="H6" s="77">
        <v>300</v>
      </c>
      <c r="I6" s="663">
        <v>342</v>
      </c>
      <c r="J6" s="70">
        <v>0.84</v>
      </c>
      <c r="K6" s="469">
        <v>34</v>
      </c>
      <c r="L6" s="330">
        <v>1.03</v>
      </c>
      <c r="M6" s="32">
        <f t="shared" si="0"/>
        <v>606.6099999999999</v>
      </c>
      <c r="N6" s="32">
        <f t="shared" si="1"/>
        <v>619.9</v>
      </c>
      <c r="O6" s="236" t="s">
        <v>31</v>
      </c>
      <c r="P6" s="380" t="s">
        <v>1053</v>
      </c>
      <c r="Q6" s="160" t="s">
        <v>62</v>
      </c>
      <c r="R6" s="161" t="s">
        <v>33</v>
      </c>
      <c r="S6" s="162" t="s">
        <v>33</v>
      </c>
      <c r="T6" s="163" t="s">
        <v>47</v>
      </c>
      <c r="U6" s="165"/>
      <c r="V6" s="165"/>
      <c r="W6" s="303" t="s">
        <v>49</v>
      </c>
      <c r="X6" s="174">
        <v>38</v>
      </c>
      <c r="Y6" s="174">
        <v>40</v>
      </c>
      <c r="Z6" s="151" t="s">
        <v>218</v>
      </c>
    </row>
    <row r="7" spans="1:26" ht="12.75">
      <c r="A7" s="46" t="s">
        <v>72</v>
      </c>
      <c r="B7" s="537">
        <v>9330</v>
      </c>
      <c r="C7" s="805">
        <v>0.62</v>
      </c>
      <c r="D7" s="96">
        <v>0.85</v>
      </c>
      <c r="E7" s="97">
        <v>17</v>
      </c>
      <c r="F7" s="245">
        <v>305</v>
      </c>
      <c r="G7" s="386">
        <v>8</v>
      </c>
      <c r="H7" s="77">
        <v>300</v>
      </c>
      <c r="I7" s="78">
        <v>381</v>
      </c>
      <c r="J7" s="83">
        <v>0.86</v>
      </c>
      <c r="K7" s="591">
        <v>42</v>
      </c>
      <c r="L7" s="806">
        <v>0.73</v>
      </c>
      <c r="M7" s="32">
        <f t="shared" si="0"/>
        <v>611.97</v>
      </c>
      <c r="N7" s="32">
        <f t="shared" si="1"/>
        <v>621.29999999999995</v>
      </c>
      <c r="O7" s="236" t="s">
        <v>31</v>
      </c>
      <c r="P7" s="380" t="s">
        <v>1053</v>
      </c>
      <c r="Q7" s="160" t="s">
        <v>62</v>
      </c>
      <c r="R7" s="161" t="s">
        <v>33</v>
      </c>
      <c r="S7" s="162" t="s">
        <v>33</v>
      </c>
      <c r="T7" s="163" t="s">
        <v>47</v>
      </c>
      <c r="U7" s="165"/>
      <c r="V7" s="165"/>
      <c r="W7" s="303" t="s">
        <v>49</v>
      </c>
      <c r="X7" s="174">
        <v>38</v>
      </c>
      <c r="Y7" s="174">
        <v>40</v>
      </c>
      <c r="Z7" s="151" t="s">
        <v>73</v>
      </c>
    </row>
    <row r="8" spans="1:26" ht="12.75">
      <c r="A8" s="46" t="s">
        <v>177</v>
      </c>
      <c r="B8" s="809">
        <v>6890</v>
      </c>
      <c r="C8" s="810">
        <v>0.6</v>
      </c>
      <c r="D8" s="96">
        <v>0.85</v>
      </c>
      <c r="E8" s="97">
        <v>17</v>
      </c>
      <c r="F8" s="106">
        <v>340</v>
      </c>
      <c r="G8" s="386">
        <v>8</v>
      </c>
      <c r="H8" s="77">
        <v>300</v>
      </c>
      <c r="I8" s="78">
        <v>381</v>
      </c>
      <c r="J8" s="83">
        <v>0.86</v>
      </c>
      <c r="K8" s="591">
        <v>42</v>
      </c>
      <c r="L8" s="806">
        <v>0.73</v>
      </c>
      <c r="M8" s="32">
        <f t="shared" si="0"/>
        <v>615.91000000000008</v>
      </c>
      <c r="N8" s="32">
        <f t="shared" si="1"/>
        <v>622.79999999999995</v>
      </c>
      <c r="O8" s="236" t="s">
        <v>31</v>
      </c>
      <c r="P8" s="380" t="s">
        <v>1053</v>
      </c>
      <c r="Q8" s="160" t="s">
        <v>62</v>
      </c>
      <c r="R8" s="161" t="s">
        <v>33</v>
      </c>
      <c r="S8" s="162" t="s">
        <v>33</v>
      </c>
      <c r="T8" s="163" t="s">
        <v>47</v>
      </c>
      <c r="U8" s="165"/>
      <c r="V8" s="165"/>
      <c r="W8" s="303" t="s">
        <v>49</v>
      </c>
      <c r="X8" s="174">
        <v>38</v>
      </c>
      <c r="Y8" s="174">
        <v>40</v>
      </c>
      <c r="Z8" s="151" t="s">
        <v>178</v>
      </c>
    </row>
    <row r="9" spans="1:26" ht="12.75">
      <c r="A9" s="46" t="s">
        <v>219</v>
      </c>
      <c r="B9" s="171">
        <v>10960</v>
      </c>
      <c r="C9" s="63">
        <v>0.74</v>
      </c>
      <c r="D9" s="64">
        <v>0.82</v>
      </c>
      <c r="E9" s="532">
        <v>25</v>
      </c>
      <c r="F9" s="98">
        <v>250</v>
      </c>
      <c r="G9" s="662">
        <v>12</v>
      </c>
      <c r="H9" s="77">
        <v>300</v>
      </c>
      <c r="I9" s="663">
        <v>342</v>
      </c>
      <c r="J9" s="70">
        <v>0.84</v>
      </c>
      <c r="K9" s="87">
        <v>32</v>
      </c>
      <c r="L9" s="314">
        <v>0.88</v>
      </c>
      <c r="M9" s="32">
        <f t="shared" si="0"/>
        <v>614.44000000000005</v>
      </c>
      <c r="N9" s="32">
        <f t="shared" si="1"/>
        <v>625.4</v>
      </c>
      <c r="O9" s="236" t="s">
        <v>31</v>
      </c>
      <c r="P9" s="380" t="s">
        <v>1053</v>
      </c>
      <c r="Q9" s="160" t="s">
        <v>62</v>
      </c>
      <c r="R9" s="161" t="s">
        <v>33</v>
      </c>
      <c r="S9" s="162" t="s">
        <v>33</v>
      </c>
      <c r="T9" s="163" t="s">
        <v>47</v>
      </c>
      <c r="U9" s="165"/>
      <c r="V9" s="165"/>
      <c r="W9" s="303" t="s">
        <v>49</v>
      </c>
      <c r="X9" s="174">
        <v>38</v>
      </c>
      <c r="Y9" s="174">
        <v>40</v>
      </c>
      <c r="Z9" s="151" t="s">
        <v>221</v>
      </c>
    </row>
    <row r="10" spans="1:26" ht="12.75">
      <c r="A10" s="46" t="s">
        <v>213</v>
      </c>
      <c r="B10" s="766">
        <v>7130</v>
      </c>
      <c r="C10" s="805">
        <v>0.62</v>
      </c>
      <c r="D10" s="96">
        <v>0.85</v>
      </c>
      <c r="E10" s="97">
        <v>17</v>
      </c>
      <c r="F10" s="748">
        <v>405</v>
      </c>
      <c r="G10" s="386">
        <v>8</v>
      </c>
      <c r="H10" s="77">
        <v>300</v>
      </c>
      <c r="I10" s="78">
        <v>381</v>
      </c>
      <c r="J10" s="83">
        <v>0.86</v>
      </c>
      <c r="K10" s="591">
        <v>42</v>
      </c>
      <c r="L10" s="806">
        <v>0.73</v>
      </c>
      <c r="M10" s="32">
        <f t="shared" si="0"/>
        <v>624.17000000000007</v>
      </c>
      <c r="N10" s="32">
        <f t="shared" si="1"/>
        <v>631.29999999999995</v>
      </c>
      <c r="O10" s="236" t="s">
        <v>31</v>
      </c>
      <c r="P10" s="380" t="s">
        <v>1053</v>
      </c>
      <c r="Q10" s="160" t="s">
        <v>62</v>
      </c>
      <c r="R10" s="161" t="s">
        <v>33</v>
      </c>
      <c r="S10" s="162" t="s">
        <v>33</v>
      </c>
      <c r="T10" s="163" t="s">
        <v>47</v>
      </c>
      <c r="U10" s="165"/>
      <c r="V10" s="165"/>
      <c r="W10" s="303" t="s">
        <v>49</v>
      </c>
      <c r="X10" s="174">
        <v>38</v>
      </c>
      <c r="Y10" s="174">
        <v>40</v>
      </c>
      <c r="Z10" s="151" t="s">
        <v>214</v>
      </c>
    </row>
    <row r="11" spans="1:26" ht="12.75">
      <c r="A11" s="46" t="s">
        <v>188</v>
      </c>
      <c r="B11" s="686">
        <v>15880</v>
      </c>
      <c r="C11" s="587">
        <v>0.66</v>
      </c>
      <c r="D11" s="770">
        <v>0.83</v>
      </c>
      <c r="E11" s="113">
        <v>21</v>
      </c>
      <c r="F11" s="98">
        <v>250</v>
      </c>
      <c r="G11" s="76">
        <v>13</v>
      </c>
      <c r="H11" s="77">
        <v>300</v>
      </c>
      <c r="I11" s="265">
        <v>447</v>
      </c>
      <c r="J11" s="83">
        <v>0.86</v>
      </c>
      <c r="K11" s="87">
        <v>32</v>
      </c>
      <c r="L11" s="102">
        <v>0.91</v>
      </c>
      <c r="M11" s="32">
        <f t="shared" si="0"/>
        <v>615.72</v>
      </c>
      <c r="N11" s="32">
        <f t="shared" si="1"/>
        <v>631.59999999999991</v>
      </c>
      <c r="O11" s="236" t="s">
        <v>31</v>
      </c>
      <c r="P11" s="119" t="s">
        <v>44</v>
      </c>
      <c r="Q11" s="160" t="s">
        <v>62</v>
      </c>
      <c r="R11" s="161" t="s">
        <v>33</v>
      </c>
      <c r="S11" s="162" t="s">
        <v>33</v>
      </c>
      <c r="T11" s="163" t="s">
        <v>47</v>
      </c>
      <c r="U11" s="165"/>
      <c r="V11" s="165"/>
      <c r="W11" s="239" t="s">
        <v>49</v>
      </c>
      <c r="X11" s="174">
        <v>38</v>
      </c>
      <c r="Y11" s="174">
        <v>40</v>
      </c>
      <c r="Z11" s="151" t="s">
        <v>189</v>
      </c>
    </row>
    <row r="12" spans="1:26" ht="12.75">
      <c r="A12" s="46" t="s">
        <v>125</v>
      </c>
      <c r="B12" s="409">
        <v>5660</v>
      </c>
      <c r="C12" s="95">
        <v>0.63</v>
      </c>
      <c r="D12" s="96">
        <v>0.85</v>
      </c>
      <c r="E12" s="97">
        <v>17</v>
      </c>
      <c r="F12" s="692">
        <v>240</v>
      </c>
      <c r="G12" s="662">
        <v>12</v>
      </c>
      <c r="H12" s="77">
        <v>300</v>
      </c>
      <c r="I12" s="78">
        <v>381</v>
      </c>
      <c r="J12" s="725">
        <v>0.81</v>
      </c>
      <c r="K12" s="109">
        <v>44</v>
      </c>
      <c r="L12" s="530">
        <v>0.83</v>
      </c>
      <c r="M12" s="32">
        <f t="shared" si="0"/>
        <v>628.1400000000001</v>
      </c>
      <c r="N12" s="32">
        <f t="shared" si="1"/>
        <v>633.79999999999995</v>
      </c>
      <c r="O12" s="236" t="s">
        <v>31</v>
      </c>
      <c r="P12" s="380" t="s">
        <v>1053</v>
      </c>
      <c r="Q12" s="160" t="s">
        <v>62</v>
      </c>
      <c r="R12" s="161" t="s">
        <v>33</v>
      </c>
      <c r="S12" s="162" t="s">
        <v>33</v>
      </c>
      <c r="T12" s="163" t="s">
        <v>47</v>
      </c>
      <c r="U12" s="165"/>
      <c r="V12" s="165"/>
      <c r="W12" s="303" t="s">
        <v>49</v>
      </c>
      <c r="X12" s="174">
        <v>38</v>
      </c>
      <c r="Y12" s="174">
        <v>40</v>
      </c>
      <c r="Z12" s="151" t="s">
        <v>126</v>
      </c>
    </row>
    <row r="13" spans="1:26" ht="12.75">
      <c r="A13" s="46" t="s">
        <v>181</v>
      </c>
      <c r="B13" s="103">
        <v>7580</v>
      </c>
      <c r="C13" s="805">
        <v>0.62</v>
      </c>
      <c r="D13" s="96">
        <v>0.85</v>
      </c>
      <c r="E13" s="97">
        <v>17</v>
      </c>
      <c r="F13" s="377">
        <v>245</v>
      </c>
      <c r="G13" s="662">
        <v>12</v>
      </c>
      <c r="H13" s="77">
        <v>300</v>
      </c>
      <c r="I13" s="78">
        <v>381</v>
      </c>
      <c r="J13" s="83">
        <v>0.86</v>
      </c>
      <c r="K13" s="591">
        <v>42</v>
      </c>
      <c r="L13" s="300">
        <v>0.76</v>
      </c>
      <c r="M13" s="32">
        <f t="shared" si="0"/>
        <v>627.42000000000007</v>
      </c>
      <c r="N13" s="32">
        <f t="shared" si="1"/>
        <v>635</v>
      </c>
      <c r="O13" s="236" t="s">
        <v>31</v>
      </c>
      <c r="P13" s="380" t="s">
        <v>1053</v>
      </c>
      <c r="Q13" s="160" t="s">
        <v>62</v>
      </c>
      <c r="R13" s="161" t="s">
        <v>33</v>
      </c>
      <c r="S13" s="162" t="s">
        <v>33</v>
      </c>
      <c r="T13" s="163" t="s">
        <v>47</v>
      </c>
      <c r="U13" s="165"/>
      <c r="V13" s="165"/>
      <c r="W13" s="303" t="s">
        <v>49</v>
      </c>
      <c r="X13" s="174">
        <v>38</v>
      </c>
      <c r="Y13" s="174">
        <v>40</v>
      </c>
      <c r="Z13" s="151" t="s">
        <v>182</v>
      </c>
    </row>
    <row r="14" spans="1:26" ht="12.75">
      <c r="A14" s="46" t="s">
        <v>70</v>
      </c>
      <c r="B14" s="801">
        <v>8650</v>
      </c>
      <c r="C14" s="95">
        <v>0.63</v>
      </c>
      <c r="D14" s="64">
        <v>0.82</v>
      </c>
      <c r="E14" s="113">
        <v>21</v>
      </c>
      <c r="F14" s="563">
        <v>265</v>
      </c>
      <c r="G14" s="76">
        <v>13</v>
      </c>
      <c r="H14" s="387">
        <v>400</v>
      </c>
      <c r="I14" s="117">
        <v>473</v>
      </c>
      <c r="J14" s="802">
        <v>0.79</v>
      </c>
      <c r="K14" s="71">
        <v>33</v>
      </c>
      <c r="L14" s="138">
        <v>0.97</v>
      </c>
      <c r="M14" s="32">
        <f t="shared" si="0"/>
        <v>627.45000000000005</v>
      </c>
      <c r="N14" s="32">
        <f t="shared" si="1"/>
        <v>636.1</v>
      </c>
      <c r="O14" s="236" t="s">
        <v>31</v>
      </c>
      <c r="P14" s="119" t="s">
        <v>44</v>
      </c>
      <c r="Q14" s="160" t="s">
        <v>62</v>
      </c>
      <c r="R14" s="161" t="s">
        <v>33</v>
      </c>
      <c r="S14" s="162" t="s">
        <v>33</v>
      </c>
      <c r="T14" s="163" t="s">
        <v>47</v>
      </c>
      <c r="U14" s="165"/>
      <c r="V14" s="165"/>
      <c r="W14" s="239" t="s">
        <v>49</v>
      </c>
      <c r="X14" s="174">
        <v>38</v>
      </c>
      <c r="Y14" s="174">
        <v>40</v>
      </c>
      <c r="Z14" s="151" t="s">
        <v>71</v>
      </c>
    </row>
    <row r="15" spans="1:26" ht="12.75">
      <c r="A15" s="46" t="s">
        <v>196</v>
      </c>
      <c r="B15" s="307">
        <v>14980</v>
      </c>
      <c r="C15" s="95">
        <v>0.63</v>
      </c>
      <c r="D15" s="243">
        <v>0.81</v>
      </c>
      <c r="E15" s="708">
        <v>20</v>
      </c>
      <c r="F15" s="141">
        <v>380</v>
      </c>
      <c r="G15" s="684">
        <v>15</v>
      </c>
      <c r="H15" s="77">
        <v>300</v>
      </c>
      <c r="I15" s="265">
        <v>447</v>
      </c>
      <c r="J15" s="70">
        <v>0.84</v>
      </c>
      <c r="K15" s="79">
        <v>31</v>
      </c>
      <c r="L15" s="118">
        <v>0.8</v>
      </c>
      <c r="M15" s="32">
        <f t="shared" si="0"/>
        <v>630.72</v>
      </c>
      <c r="N15" s="32">
        <f t="shared" si="1"/>
        <v>645.70000000000005</v>
      </c>
      <c r="O15" s="236" t="s">
        <v>31</v>
      </c>
      <c r="P15" s="119" t="s">
        <v>44</v>
      </c>
      <c r="Q15" s="160" t="s">
        <v>62</v>
      </c>
      <c r="R15" s="161" t="s">
        <v>33</v>
      </c>
      <c r="S15" s="162" t="s">
        <v>33</v>
      </c>
      <c r="T15" s="163" t="s">
        <v>47</v>
      </c>
      <c r="U15" s="165"/>
      <c r="V15" s="165"/>
      <c r="W15" s="239" t="s">
        <v>49</v>
      </c>
      <c r="X15" s="174">
        <v>38</v>
      </c>
      <c r="Y15" s="174">
        <v>40</v>
      </c>
      <c r="Z15" s="151" t="s">
        <v>197</v>
      </c>
    </row>
    <row r="16" spans="1:26" ht="12.75">
      <c r="A16" s="46" t="s">
        <v>68</v>
      </c>
      <c r="B16" s="799">
        <v>9960</v>
      </c>
      <c r="C16" s="95">
        <v>0.63</v>
      </c>
      <c r="D16" s="721">
        <v>0.75</v>
      </c>
      <c r="E16" s="113">
        <v>21</v>
      </c>
      <c r="F16" s="474">
        <v>350</v>
      </c>
      <c r="G16" s="76">
        <v>13</v>
      </c>
      <c r="H16" s="387">
        <v>400</v>
      </c>
      <c r="I16" s="117">
        <v>473</v>
      </c>
      <c r="J16" s="800">
        <v>0.89</v>
      </c>
      <c r="K16" s="580">
        <v>35</v>
      </c>
      <c r="L16" s="138">
        <v>0.97</v>
      </c>
      <c r="M16" s="32">
        <f t="shared" si="0"/>
        <v>641.6400000000001</v>
      </c>
      <c r="N16" s="32">
        <f t="shared" si="1"/>
        <v>651.6</v>
      </c>
      <c r="O16" s="236" t="s">
        <v>31</v>
      </c>
      <c r="P16" s="119" t="s">
        <v>44</v>
      </c>
      <c r="Q16" s="160" t="s">
        <v>62</v>
      </c>
      <c r="R16" s="161" t="s">
        <v>33</v>
      </c>
      <c r="S16" s="162" t="s">
        <v>33</v>
      </c>
      <c r="T16" s="163" t="s">
        <v>47</v>
      </c>
      <c r="U16" s="165"/>
      <c r="V16" s="165"/>
      <c r="W16" s="239" t="s">
        <v>49</v>
      </c>
      <c r="X16" s="174">
        <v>38</v>
      </c>
      <c r="Y16" s="174">
        <v>40</v>
      </c>
      <c r="Z16" s="151" t="s">
        <v>69</v>
      </c>
    </row>
    <row r="17" spans="1:26" ht="12.75">
      <c r="A17" s="46" t="s">
        <v>224</v>
      </c>
      <c r="B17" s="449">
        <v>4890</v>
      </c>
      <c r="C17" s="814">
        <v>0.53</v>
      </c>
      <c r="D17" s="96">
        <v>0.85</v>
      </c>
      <c r="E17" s="113">
        <v>21</v>
      </c>
      <c r="F17" s="75">
        <v>260</v>
      </c>
      <c r="G17" s="555">
        <v>16</v>
      </c>
      <c r="H17" s="387">
        <v>400</v>
      </c>
      <c r="I17" s="825">
        <v>466</v>
      </c>
      <c r="J17" s="738">
        <v>0.87</v>
      </c>
      <c r="K17" s="71">
        <v>33</v>
      </c>
      <c r="L17" s="327">
        <v>0.69</v>
      </c>
      <c r="M17" s="32">
        <f t="shared" si="0"/>
        <v>648.81000000000006</v>
      </c>
      <c r="N17" s="32">
        <f t="shared" si="1"/>
        <v>653.70000000000005</v>
      </c>
      <c r="O17" s="236" t="s">
        <v>31</v>
      </c>
      <c r="P17" s="119" t="s">
        <v>44</v>
      </c>
      <c r="Q17" s="160" t="s">
        <v>62</v>
      </c>
      <c r="R17" s="161" t="s">
        <v>33</v>
      </c>
      <c r="S17" s="162" t="s">
        <v>33</v>
      </c>
      <c r="T17" s="163" t="s">
        <v>47</v>
      </c>
      <c r="U17" s="165"/>
      <c r="V17" s="165"/>
      <c r="W17" s="239" t="s">
        <v>49</v>
      </c>
      <c r="X17" s="174">
        <v>38</v>
      </c>
      <c r="Y17" s="174">
        <v>40</v>
      </c>
      <c r="Z17" s="151" t="s">
        <v>225</v>
      </c>
    </row>
    <row r="18" spans="1:26" ht="12.75">
      <c r="A18" s="46" t="s">
        <v>179</v>
      </c>
      <c r="B18" s="103">
        <v>7580</v>
      </c>
      <c r="C18" s="779">
        <v>0.65</v>
      </c>
      <c r="D18" s="96">
        <v>0.85</v>
      </c>
      <c r="E18" s="97">
        <v>17</v>
      </c>
      <c r="F18" s="377">
        <v>245</v>
      </c>
      <c r="G18" s="662">
        <v>12</v>
      </c>
      <c r="H18" s="786">
        <v>375</v>
      </c>
      <c r="I18" s="568">
        <v>476</v>
      </c>
      <c r="J18" s="738">
        <v>0.87</v>
      </c>
      <c r="K18" s="591">
        <v>42</v>
      </c>
      <c r="L18" s="300">
        <v>0.76</v>
      </c>
      <c r="M18" s="32">
        <f t="shared" si="0"/>
        <v>648.42000000000007</v>
      </c>
      <c r="N18" s="32">
        <f t="shared" si="1"/>
        <v>656</v>
      </c>
      <c r="O18" s="236" t="s">
        <v>31</v>
      </c>
      <c r="P18" s="380" t="s">
        <v>1053</v>
      </c>
      <c r="Q18" s="160" t="s">
        <v>62</v>
      </c>
      <c r="R18" s="161" t="s">
        <v>33</v>
      </c>
      <c r="S18" s="162" t="s">
        <v>33</v>
      </c>
      <c r="T18" s="163" t="s">
        <v>47</v>
      </c>
      <c r="U18" s="165"/>
      <c r="V18" s="165"/>
      <c r="W18" s="303" t="s">
        <v>49</v>
      </c>
      <c r="X18" s="174">
        <v>38</v>
      </c>
      <c r="Y18" s="174">
        <v>40</v>
      </c>
      <c r="Z18" s="151" t="s">
        <v>180</v>
      </c>
    </row>
    <row r="19" spans="1:26" ht="12.75">
      <c r="A19" s="46" t="s">
        <v>127</v>
      </c>
      <c r="B19" s="241">
        <v>7860</v>
      </c>
      <c r="C19" s="104">
        <v>0.59</v>
      </c>
      <c r="D19" s="105">
        <v>0.9</v>
      </c>
      <c r="E19" s="97">
        <v>17</v>
      </c>
      <c r="F19" s="474">
        <v>350</v>
      </c>
      <c r="G19" s="76">
        <v>13</v>
      </c>
      <c r="H19" s="77">
        <v>300</v>
      </c>
      <c r="I19" s="78">
        <v>381</v>
      </c>
      <c r="J19" s="738">
        <v>0.87</v>
      </c>
      <c r="K19" s="109">
        <v>44</v>
      </c>
      <c r="L19" s="337">
        <v>0.68</v>
      </c>
      <c r="M19" s="32">
        <f t="shared" si="0"/>
        <v>650.44000000000005</v>
      </c>
      <c r="N19" s="32">
        <f t="shared" si="1"/>
        <v>658.3</v>
      </c>
      <c r="O19" s="236" t="s">
        <v>31</v>
      </c>
      <c r="P19" s="380" t="s">
        <v>1053</v>
      </c>
      <c r="Q19" s="160" t="s">
        <v>62</v>
      </c>
      <c r="R19" s="161" t="s">
        <v>33</v>
      </c>
      <c r="S19" s="162" t="s">
        <v>33</v>
      </c>
      <c r="T19" s="163" t="s">
        <v>47</v>
      </c>
      <c r="U19" s="165"/>
      <c r="V19" s="165"/>
      <c r="W19" s="303" t="s">
        <v>49</v>
      </c>
      <c r="X19" s="174">
        <v>38</v>
      </c>
      <c r="Y19" s="174">
        <v>40</v>
      </c>
      <c r="Z19" s="151" t="s">
        <v>128</v>
      </c>
    </row>
    <row r="20" spans="1:26" ht="12.75">
      <c r="A20" s="46" t="s">
        <v>198</v>
      </c>
      <c r="B20" s="307">
        <v>14980</v>
      </c>
      <c r="C20" s="95">
        <v>0.63</v>
      </c>
      <c r="D20" s="243">
        <v>0.81</v>
      </c>
      <c r="E20" s="708">
        <v>20</v>
      </c>
      <c r="F20" s="141">
        <v>380</v>
      </c>
      <c r="G20" s="684">
        <v>15</v>
      </c>
      <c r="H20" s="77">
        <v>300</v>
      </c>
      <c r="I20" s="265">
        <v>447</v>
      </c>
      <c r="J20" s="70">
        <v>0.84</v>
      </c>
      <c r="K20" s="593">
        <v>38</v>
      </c>
      <c r="L20" s="128">
        <v>0.86</v>
      </c>
      <c r="M20" s="32">
        <f t="shared" si="0"/>
        <v>644.11999999999989</v>
      </c>
      <c r="N20" s="32">
        <f t="shared" si="1"/>
        <v>659.09999999999991</v>
      </c>
      <c r="O20" s="236" t="s">
        <v>31</v>
      </c>
      <c r="P20" s="119" t="s">
        <v>44</v>
      </c>
      <c r="Q20" s="160" t="s">
        <v>62</v>
      </c>
      <c r="R20" s="161" t="s">
        <v>33</v>
      </c>
      <c r="S20" s="162" t="s">
        <v>33</v>
      </c>
      <c r="T20" s="163" t="s">
        <v>47</v>
      </c>
      <c r="U20" s="165"/>
      <c r="V20" s="165"/>
      <c r="W20" s="239" t="s">
        <v>49</v>
      </c>
      <c r="X20" s="174">
        <v>38</v>
      </c>
      <c r="Y20" s="174">
        <v>40</v>
      </c>
      <c r="Z20" s="151" t="s">
        <v>199</v>
      </c>
    </row>
    <row r="21" spans="1:26" ht="12.75">
      <c r="A21" s="46" t="s">
        <v>56</v>
      </c>
      <c r="B21" s="766">
        <v>7120</v>
      </c>
      <c r="C21" s="320">
        <v>0.67</v>
      </c>
      <c r="D21" s="397">
        <v>0.84</v>
      </c>
      <c r="E21" s="113">
        <v>21</v>
      </c>
      <c r="F21" s="245">
        <v>300</v>
      </c>
      <c r="G21" s="684">
        <v>15</v>
      </c>
      <c r="H21" s="387">
        <v>400</v>
      </c>
      <c r="I21" s="568">
        <v>476</v>
      </c>
      <c r="J21" s="70">
        <v>0.84</v>
      </c>
      <c r="K21" s="71">
        <v>33</v>
      </c>
      <c r="L21" s="282">
        <v>0.95</v>
      </c>
      <c r="M21" s="32">
        <f t="shared" si="0"/>
        <v>653.98</v>
      </c>
      <c r="N21" s="32">
        <f t="shared" si="1"/>
        <v>661.1</v>
      </c>
      <c r="O21" s="236" t="s">
        <v>31</v>
      </c>
      <c r="P21" s="119" t="s">
        <v>44</v>
      </c>
      <c r="Q21" s="160" t="s">
        <v>62</v>
      </c>
      <c r="R21" s="161" t="s">
        <v>33</v>
      </c>
      <c r="S21" s="162" t="s">
        <v>33</v>
      </c>
      <c r="T21" s="163" t="s">
        <v>47</v>
      </c>
      <c r="U21" s="165"/>
      <c r="V21" s="165"/>
      <c r="W21" s="239" t="s">
        <v>49</v>
      </c>
      <c r="X21" s="174">
        <v>38</v>
      </c>
      <c r="Y21" s="174">
        <v>40</v>
      </c>
      <c r="Z21" s="151" t="s">
        <v>58</v>
      </c>
    </row>
    <row r="22" spans="1:26" ht="12.75">
      <c r="A22" s="46" t="s">
        <v>59</v>
      </c>
      <c r="B22" s="765">
        <v>8290</v>
      </c>
      <c r="C22" s="320">
        <v>0.67</v>
      </c>
      <c r="D22" s="397">
        <v>0.84</v>
      </c>
      <c r="E22" s="113">
        <v>21</v>
      </c>
      <c r="F22" s="245">
        <v>300</v>
      </c>
      <c r="G22" s="684">
        <v>15</v>
      </c>
      <c r="H22" s="387">
        <v>400</v>
      </c>
      <c r="I22" s="568">
        <v>476</v>
      </c>
      <c r="J22" s="70">
        <v>0.84</v>
      </c>
      <c r="K22" s="71">
        <v>33</v>
      </c>
      <c r="L22" s="282">
        <v>0.95</v>
      </c>
      <c r="M22" s="32">
        <f t="shared" si="0"/>
        <v>652.81000000000006</v>
      </c>
      <c r="N22" s="32">
        <f t="shared" si="1"/>
        <v>661.1</v>
      </c>
      <c r="O22" s="236" t="s">
        <v>31</v>
      </c>
      <c r="P22" s="119" t="s">
        <v>44</v>
      </c>
      <c r="Q22" s="160" t="s">
        <v>62</v>
      </c>
      <c r="R22" s="161" t="s">
        <v>33</v>
      </c>
      <c r="S22" s="162" t="s">
        <v>33</v>
      </c>
      <c r="T22" s="163" t="s">
        <v>47</v>
      </c>
      <c r="U22" s="165"/>
      <c r="V22" s="165"/>
      <c r="W22" s="239" t="s">
        <v>49</v>
      </c>
      <c r="X22" s="174">
        <v>38</v>
      </c>
      <c r="Y22" s="174">
        <v>40</v>
      </c>
      <c r="Z22" s="151" t="s">
        <v>60</v>
      </c>
    </row>
    <row r="23" spans="1:26" ht="12.75">
      <c r="A23" s="46" t="s">
        <v>95</v>
      </c>
      <c r="B23" s="384">
        <v>9850</v>
      </c>
      <c r="C23" s="73">
        <v>0.73</v>
      </c>
      <c r="D23" s="397">
        <v>0.84</v>
      </c>
      <c r="E23" s="113">
        <v>21</v>
      </c>
      <c r="F23" s="75">
        <v>258</v>
      </c>
      <c r="G23" s="555">
        <v>16</v>
      </c>
      <c r="H23" s="387">
        <v>400</v>
      </c>
      <c r="I23" s="715">
        <v>493</v>
      </c>
      <c r="J23" s="70">
        <v>0.84</v>
      </c>
      <c r="K23" s="71">
        <v>33</v>
      </c>
      <c r="L23" s="133">
        <v>1.1200000000000001</v>
      </c>
      <c r="M23" s="32">
        <f t="shared" si="0"/>
        <v>658.05</v>
      </c>
      <c r="N23" s="32">
        <f t="shared" si="1"/>
        <v>667.90000000000009</v>
      </c>
      <c r="O23" s="236" t="s">
        <v>31</v>
      </c>
      <c r="P23" s="119" t="s">
        <v>44</v>
      </c>
      <c r="Q23" s="160" t="s">
        <v>62</v>
      </c>
      <c r="R23" s="161" t="s">
        <v>33</v>
      </c>
      <c r="S23" s="162" t="s">
        <v>33</v>
      </c>
      <c r="T23" s="163" t="s">
        <v>47</v>
      </c>
      <c r="U23" s="165"/>
      <c r="V23" s="165"/>
      <c r="W23" s="239" t="s">
        <v>49</v>
      </c>
      <c r="X23" s="174">
        <v>38</v>
      </c>
      <c r="Y23" s="174">
        <v>40</v>
      </c>
      <c r="Z23" s="151" t="s">
        <v>96</v>
      </c>
    </row>
    <row r="24" spans="1:26" ht="12.75">
      <c r="A24" s="46" t="s">
        <v>222</v>
      </c>
      <c r="B24" s="449">
        <v>4890</v>
      </c>
      <c r="C24" s="153">
        <v>0.51</v>
      </c>
      <c r="D24" s="105">
        <v>0.9</v>
      </c>
      <c r="E24" s="113">
        <v>21</v>
      </c>
      <c r="F24" s="75">
        <v>260</v>
      </c>
      <c r="G24" s="555">
        <v>16</v>
      </c>
      <c r="H24" s="387">
        <v>400</v>
      </c>
      <c r="I24" s="825">
        <v>466</v>
      </c>
      <c r="J24" s="738">
        <v>0.87</v>
      </c>
      <c r="K24" s="773">
        <v>39</v>
      </c>
      <c r="L24" s="327">
        <v>0.69</v>
      </c>
      <c r="M24" s="32">
        <f t="shared" si="0"/>
        <v>663.81</v>
      </c>
      <c r="N24" s="32">
        <f t="shared" si="1"/>
        <v>668.7</v>
      </c>
      <c r="O24" s="236" t="s">
        <v>31</v>
      </c>
      <c r="P24" s="119" t="s">
        <v>44</v>
      </c>
      <c r="Q24" s="160" t="s">
        <v>62</v>
      </c>
      <c r="R24" s="161" t="s">
        <v>33</v>
      </c>
      <c r="S24" s="162" t="s">
        <v>33</v>
      </c>
      <c r="T24" s="163" t="s">
        <v>47</v>
      </c>
      <c r="U24" s="165"/>
      <c r="V24" s="165"/>
      <c r="W24" s="239" t="s">
        <v>49</v>
      </c>
      <c r="X24" s="174">
        <v>38</v>
      </c>
      <c r="Y24" s="174">
        <v>40</v>
      </c>
      <c r="Z24" s="151" t="s">
        <v>223</v>
      </c>
    </row>
    <row r="25" spans="1:26" ht="12.75">
      <c r="A25" s="46" t="s">
        <v>228</v>
      </c>
      <c r="B25" s="449">
        <v>4890</v>
      </c>
      <c r="C25" s="814">
        <v>0.53</v>
      </c>
      <c r="D25" s="96">
        <v>0.85</v>
      </c>
      <c r="E25" s="113">
        <v>21</v>
      </c>
      <c r="F25" s="75">
        <v>260</v>
      </c>
      <c r="G25" s="555">
        <v>16</v>
      </c>
      <c r="H25" s="387">
        <v>400</v>
      </c>
      <c r="I25" s="825">
        <v>466</v>
      </c>
      <c r="J25" s="738">
        <v>0.87</v>
      </c>
      <c r="K25" s="591">
        <v>42</v>
      </c>
      <c r="L25" s="128">
        <v>0.86</v>
      </c>
      <c r="M25" s="32">
        <f t="shared" si="0"/>
        <v>665.11</v>
      </c>
      <c r="N25" s="32">
        <f t="shared" si="1"/>
        <v>670</v>
      </c>
      <c r="O25" s="236" t="s">
        <v>31</v>
      </c>
      <c r="P25" s="119" t="s">
        <v>44</v>
      </c>
      <c r="Q25" s="160" t="s">
        <v>62</v>
      </c>
      <c r="R25" s="161" t="s">
        <v>33</v>
      </c>
      <c r="S25" s="162" t="s">
        <v>33</v>
      </c>
      <c r="T25" s="163" t="s">
        <v>47</v>
      </c>
      <c r="U25" s="165"/>
      <c r="V25" s="165"/>
      <c r="W25" s="239" t="s">
        <v>49</v>
      </c>
      <c r="X25" s="174">
        <v>38</v>
      </c>
      <c r="Y25" s="174">
        <v>40</v>
      </c>
      <c r="Z25" s="151" t="s">
        <v>229</v>
      </c>
    </row>
    <row r="26" spans="1:26" ht="12.75">
      <c r="A26" s="46" t="s">
        <v>61</v>
      </c>
      <c r="B26" s="628">
        <v>9390</v>
      </c>
      <c r="C26" s="736">
        <v>0.7</v>
      </c>
      <c r="D26" s="397">
        <v>0.84</v>
      </c>
      <c r="E26" s="113">
        <v>21</v>
      </c>
      <c r="F26" s="737">
        <v>330</v>
      </c>
      <c r="G26" s="684">
        <v>15</v>
      </c>
      <c r="H26" s="387">
        <v>400</v>
      </c>
      <c r="I26" s="568">
        <v>476</v>
      </c>
      <c r="J26" s="738">
        <v>0.87</v>
      </c>
      <c r="K26" s="71">
        <v>33</v>
      </c>
      <c r="L26" s="282">
        <v>0.95</v>
      </c>
      <c r="M26" s="32">
        <f t="shared" si="0"/>
        <v>660.71</v>
      </c>
      <c r="N26" s="32">
        <f t="shared" si="1"/>
        <v>670.1</v>
      </c>
      <c r="O26" s="236" t="s">
        <v>31</v>
      </c>
      <c r="P26" s="119" t="s">
        <v>44</v>
      </c>
      <c r="Q26" s="160" t="s">
        <v>62</v>
      </c>
      <c r="R26" s="161" t="s">
        <v>33</v>
      </c>
      <c r="S26" s="162" t="s">
        <v>33</v>
      </c>
      <c r="T26" s="163" t="s">
        <v>47</v>
      </c>
      <c r="U26" s="165"/>
      <c r="V26" s="165"/>
      <c r="W26" s="239" t="s">
        <v>49</v>
      </c>
      <c r="X26" s="174">
        <v>38</v>
      </c>
      <c r="Y26" s="174">
        <v>40</v>
      </c>
      <c r="Z26" s="151" t="s">
        <v>63</v>
      </c>
    </row>
    <row r="27" spans="1:26" ht="12.75">
      <c r="A27" s="46" t="s">
        <v>1040</v>
      </c>
      <c r="B27" s="302">
        <v>19680</v>
      </c>
      <c r="C27" s="284">
        <v>0.78</v>
      </c>
      <c r="D27" s="105">
        <v>0.9</v>
      </c>
      <c r="E27" s="113">
        <v>21</v>
      </c>
      <c r="F27" s="632">
        <v>425</v>
      </c>
      <c r="G27" s="633">
        <v>9</v>
      </c>
      <c r="H27" s="387">
        <v>400</v>
      </c>
      <c r="I27" s="117">
        <v>473</v>
      </c>
      <c r="J27" s="83">
        <v>0.86</v>
      </c>
      <c r="K27" s="634">
        <v>36</v>
      </c>
      <c r="L27" s="521">
        <v>0.74</v>
      </c>
      <c r="M27" s="32">
        <f t="shared" si="0"/>
        <v>650.72</v>
      </c>
      <c r="N27" s="32">
        <f t="shared" si="1"/>
        <v>670.40000000000009</v>
      </c>
      <c r="O27" s="236" t="s">
        <v>31</v>
      </c>
      <c r="P27" s="119" t="s">
        <v>44</v>
      </c>
      <c r="Q27" s="160" t="s">
        <v>62</v>
      </c>
      <c r="R27" s="161" t="s">
        <v>33</v>
      </c>
      <c r="S27" s="162" t="s">
        <v>33</v>
      </c>
      <c r="T27" s="163" t="s">
        <v>47</v>
      </c>
      <c r="U27" s="165"/>
      <c r="V27" s="165"/>
      <c r="W27" s="239" t="s">
        <v>49</v>
      </c>
      <c r="X27" s="174">
        <v>38</v>
      </c>
      <c r="Y27" s="174">
        <v>40</v>
      </c>
      <c r="Z27" s="151" t="s">
        <v>137</v>
      </c>
    </row>
    <row r="28" spans="1:26" ht="12.75">
      <c r="A28" s="46" t="s">
        <v>226</v>
      </c>
      <c r="B28" s="829">
        <v>5015</v>
      </c>
      <c r="C28" s="153">
        <v>0.51</v>
      </c>
      <c r="D28" s="105">
        <v>0.9</v>
      </c>
      <c r="E28" s="113">
        <v>21</v>
      </c>
      <c r="F28" s="75">
        <v>260</v>
      </c>
      <c r="G28" s="555">
        <v>16</v>
      </c>
      <c r="H28" s="387">
        <v>400</v>
      </c>
      <c r="I28" s="825">
        <v>466</v>
      </c>
      <c r="J28" s="800">
        <v>0.89</v>
      </c>
      <c r="K28" s="773">
        <v>39</v>
      </c>
      <c r="L28" s="327">
        <v>0.69</v>
      </c>
      <c r="M28" s="32">
        <f t="shared" si="0"/>
        <v>665.68499999999995</v>
      </c>
      <c r="N28" s="32">
        <f t="shared" si="1"/>
        <v>670.7</v>
      </c>
      <c r="O28" s="236" t="s">
        <v>31</v>
      </c>
      <c r="P28" s="119" t="s">
        <v>44</v>
      </c>
      <c r="Q28" s="160" t="s">
        <v>62</v>
      </c>
      <c r="R28" s="161" t="s">
        <v>33</v>
      </c>
      <c r="S28" s="162" t="s">
        <v>33</v>
      </c>
      <c r="T28" s="163" t="s">
        <v>47</v>
      </c>
      <c r="U28" s="165"/>
      <c r="V28" s="165"/>
      <c r="W28" s="239" t="s">
        <v>49</v>
      </c>
      <c r="X28" s="174">
        <v>38</v>
      </c>
      <c r="Y28" s="174">
        <v>40</v>
      </c>
      <c r="Z28" s="151" t="s">
        <v>227</v>
      </c>
    </row>
    <row r="29" spans="1:26" ht="12.75">
      <c r="A29" s="46" t="s">
        <v>131</v>
      </c>
      <c r="B29" s="171">
        <v>10960</v>
      </c>
      <c r="C29" s="112">
        <v>0.77</v>
      </c>
      <c r="D29" s="64">
        <v>0.82</v>
      </c>
      <c r="E29" s="113">
        <v>21</v>
      </c>
      <c r="F29" s="668">
        <v>270</v>
      </c>
      <c r="G29" s="665">
        <v>17</v>
      </c>
      <c r="H29" s="387">
        <v>400</v>
      </c>
      <c r="I29" s="117">
        <v>473</v>
      </c>
      <c r="J29" s="70">
        <v>0.84</v>
      </c>
      <c r="K29" s="71">
        <v>33</v>
      </c>
      <c r="L29" s="667">
        <v>0.63</v>
      </c>
      <c r="M29" s="32">
        <f t="shared" si="0"/>
        <v>668.04</v>
      </c>
      <c r="N29" s="32">
        <f t="shared" si="1"/>
        <v>679</v>
      </c>
      <c r="O29" s="236" t="s">
        <v>31</v>
      </c>
      <c r="P29" s="119" t="s">
        <v>44</v>
      </c>
      <c r="Q29" s="160" t="s">
        <v>62</v>
      </c>
      <c r="R29" s="161" t="s">
        <v>33</v>
      </c>
      <c r="S29" s="162" t="s">
        <v>33</v>
      </c>
      <c r="T29" s="163" t="s">
        <v>47</v>
      </c>
      <c r="U29" s="165"/>
      <c r="V29" s="165"/>
      <c r="W29" s="239" t="s">
        <v>49</v>
      </c>
      <c r="X29" s="174">
        <v>38</v>
      </c>
      <c r="Y29" s="174">
        <v>40</v>
      </c>
      <c r="Z29" s="151" t="s">
        <v>130</v>
      </c>
    </row>
    <row r="30" spans="1:26" ht="12.75">
      <c r="A30" s="785" t="s">
        <v>205</v>
      </c>
      <c r="B30" s="621">
        <v>9530</v>
      </c>
      <c r="C30" s="779">
        <v>0.65</v>
      </c>
      <c r="D30" s="243">
        <v>0.81</v>
      </c>
      <c r="E30" s="113">
        <v>21</v>
      </c>
      <c r="F30" s="296">
        <v>320</v>
      </c>
      <c r="G30" s="555">
        <v>16</v>
      </c>
      <c r="H30" s="387">
        <v>400</v>
      </c>
      <c r="I30" s="568">
        <v>476</v>
      </c>
      <c r="J30" s="725">
        <v>0.81</v>
      </c>
      <c r="K30" s="127">
        <v>43</v>
      </c>
      <c r="L30" s="561">
        <v>1.06</v>
      </c>
      <c r="M30" s="32">
        <f t="shared" si="0"/>
        <v>669.47</v>
      </c>
      <c r="N30" s="32">
        <f t="shared" si="1"/>
        <v>679</v>
      </c>
      <c r="O30" s="236" t="s">
        <v>31</v>
      </c>
      <c r="P30" s="119" t="s">
        <v>44</v>
      </c>
      <c r="Q30" s="160" t="s">
        <v>62</v>
      </c>
      <c r="R30" s="161" t="s">
        <v>33</v>
      </c>
      <c r="S30" s="162" t="s">
        <v>33</v>
      </c>
      <c r="T30" s="163" t="s">
        <v>47</v>
      </c>
      <c r="U30" s="165"/>
      <c r="V30" s="165"/>
      <c r="W30" s="239" t="s">
        <v>49</v>
      </c>
      <c r="X30" s="174">
        <v>38</v>
      </c>
      <c r="Y30" s="174">
        <v>40</v>
      </c>
      <c r="Z30" s="151" t="s">
        <v>206</v>
      </c>
    </row>
    <row r="31" spans="1:26" ht="12.75">
      <c r="A31" s="46" t="s">
        <v>140</v>
      </c>
      <c r="B31" s="638">
        <v>9680</v>
      </c>
      <c r="C31" s="719">
        <v>0.72</v>
      </c>
      <c r="D31" s="64">
        <v>0.82</v>
      </c>
      <c r="E31" s="113">
        <v>21</v>
      </c>
      <c r="F31" s="678">
        <v>280</v>
      </c>
      <c r="G31" s="643">
        <v>18</v>
      </c>
      <c r="H31" s="387">
        <v>400</v>
      </c>
      <c r="I31" s="696">
        <v>486</v>
      </c>
      <c r="J31" s="697">
        <v>0.83</v>
      </c>
      <c r="K31" s="71">
        <v>33</v>
      </c>
      <c r="L31" s="629">
        <v>0.57999999999999996</v>
      </c>
      <c r="M31" s="32">
        <f t="shared" si="0"/>
        <v>671.12</v>
      </c>
      <c r="N31" s="32">
        <f t="shared" si="1"/>
        <v>680.8</v>
      </c>
      <c r="O31" s="236" t="s">
        <v>31</v>
      </c>
      <c r="P31" s="119" t="s">
        <v>44</v>
      </c>
      <c r="Q31" s="160" t="s">
        <v>62</v>
      </c>
      <c r="R31" s="161" t="s">
        <v>33</v>
      </c>
      <c r="S31" s="162" t="s">
        <v>33</v>
      </c>
      <c r="T31" s="163" t="s">
        <v>47</v>
      </c>
      <c r="U31" s="165"/>
      <c r="V31" s="165"/>
      <c r="W31" s="239" t="s">
        <v>49</v>
      </c>
      <c r="X31" s="174">
        <v>38</v>
      </c>
      <c r="Y31" s="174">
        <v>40</v>
      </c>
      <c r="Z31" s="151" t="s">
        <v>141</v>
      </c>
    </row>
    <row r="32" spans="1:26" ht="12.75">
      <c r="A32" s="46" t="s">
        <v>129</v>
      </c>
      <c r="B32" s="630">
        <v>13580</v>
      </c>
      <c r="C32" s="129">
        <v>0.76</v>
      </c>
      <c r="D32" s="397">
        <v>0.84</v>
      </c>
      <c r="E32" s="113">
        <v>21</v>
      </c>
      <c r="F32" s="347">
        <v>360</v>
      </c>
      <c r="G32" s="684">
        <v>15</v>
      </c>
      <c r="H32" s="387">
        <v>400</v>
      </c>
      <c r="I32" s="117">
        <v>473</v>
      </c>
      <c r="J32" s="70">
        <v>0.84</v>
      </c>
      <c r="K32" s="469">
        <v>34</v>
      </c>
      <c r="L32" s="248">
        <v>0.6</v>
      </c>
      <c r="M32" s="32">
        <f t="shared" si="0"/>
        <v>667.72</v>
      </c>
      <c r="N32" s="32">
        <f t="shared" si="1"/>
        <v>681.3</v>
      </c>
      <c r="O32" s="236" t="s">
        <v>31</v>
      </c>
      <c r="P32" s="119" t="s">
        <v>44</v>
      </c>
      <c r="Q32" s="160" t="s">
        <v>62</v>
      </c>
      <c r="R32" s="161" t="s">
        <v>33</v>
      </c>
      <c r="S32" s="162" t="s">
        <v>33</v>
      </c>
      <c r="T32" s="163" t="s">
        <v>47</v>
      </c>
      <c r="U32" s="165"/>
      <c r="V32" s="165"/>
      <c r="W32" s="239" t="s">
        <v>49</v>
      </c>
      <c r="X32" s="174">
        <v>38</v>
      </c>
      <c r="Y32" s="174">
        <v>40</v>
      </c>
      <c r="Z32" s="151" t="s">
        <v>139</v>
      </c>
    </row>
    <row r="33" spans="1:26" ht="12.75">
      <c r="A33" s="46" t="s">
        <v>200</v>
      </c>
      <c r="B33" s="304">
        <v>18650</v>
      </c>
      <c r="C33" s="736">
        <v>0.7</v>
      </c>
      <c r="D33" s="96">
        <v>0.85</v>
      </c>
      <c r="E33" s="113">
        <v>21</v>
      </c>
      <c r="F33" s="66">
        <v>400</v>
      </c>
      <c r="G33" s="665">
        <v>17</v>
      </c>
      <c r="H33" s="77">
        <v>300</v>
      </c>
      <c r="I33" s="265">
        <v>447</v>
      </c>
      <c r="J33" s="83">
        <v>0.86</v>
      </c>
      <c r="K33" s="634">
        <v>36</v>
      </c>
      <c r="L33" s="521">
        <v>0.75</v>
      </c>
      <c r="M33" s="32">
        <f t="shared" si="0"/>
        <v>663.55</v>
      </c>
      <c r="N33" s="32">
        <f t="shared" si="1"/>
        <v>682.2</v>
      </c>
      <c r="O33" s="236" t="s">
        <v>31</v>
      </c>
      <c r="P33" s="119" t="s">
        <v>44</v>
      </c>
      <c r="Q33" s="160" t="s">
        <v>62</v>
      </c>
      <c r="R33" s="161" t="s">
        <v>33</v>
      </c>
      <c r="S33" s="162" t="s">
        <v>33</v>
      </c>
      <c r="T33" s="163" t="s">
        <v>47</v>
      </c>
      <c r="U33" s="165"/>
      <c r="V33" s="165"/>
      <c r="W33" s="239" t="s">
        <v>49</v>
      </c>
      <c r="X33" s="174">
        <v>38</v>
      </c>
      <c r="Y33" s="174">
        <v>40</v>
      </c>
      <c r="Z33" s="151" t="s">
        <v>201</v>
      </c>
    </row>
    <row r="34" spans="1:26" ht="12.75">
      <c r="A34" s="46" t="s">
        <v>131</v>
      </c>
      <c r="B34" s="171">
        <v>10960</v>
      </c>
      <c r="C34" s="112">
        <v>0.77</v>
      </c>
      <c r="D34" s="64">
        <v>0.82</v>
      </c>
      <c r="E34" s="113">
        <v>21</v>
      </c>
      <c r="F34" s="296">
        <v>320</v>
      </c>
      <c r="G34" s="665">
        <v>17</v>
      </c>
      <c r="H34" s="387">
        <v>400</v>
      </c>
      <c r="I34" s="117">
        <v>473</v>
      </c>
      <c r="J34" s="70">
        <v>0.84</v>
      </c>
      <c r="K34" s="71">
        <v>33</v>
      </c>
      <c r="L34" s="667">
        <v>0.63</v>
      </c>
      <c r="M34" s="32">
        <f t="shared" si="0"/>
        <v>673.04</v>
      </c>
      <c r="N34" s="32">
        <f t="shared" si="1"/>
        <v>684</v>
      </c>
      <c r="O34" s="236" t="s">
        <v>31</v>
      </c>
      <c r="P34" s="119" t="s">
        <v>44</v>
      </c>
      <c r="Q34" s="160" t="s">
        <v>62</v>
      </c>
      <c r="R34" s="161" t="s">
        <v>33</v>
      </c>
      <c r="S34" s="162" t="s">
        <v>33</v>
      </c>
      <c r="T34" s="163" t="s">
        <v>47</v>
      </c>
      <c r="U34" s="165"/>
      <c r="V34" s="165"/>
      <c r="W34" s="239" t="s">
        <v>49</v>
      </c>
      <c r="X34" s="174">
        <v>38</v>
      </c>
      <c r="Y34" s="174">
        <v>40</v>
      </c>
      <c r="Z34" s="151" t="s">
        <v>133</v>
      </c>
    </row>
    <row r="35" spans="1:26" ht="12.75">
      <c r="A35" s="46" t="s">
        <v>163</v>
      </c>
      <c r="B35" s="294">
        <v>11580</v>
      </c>
      <c r="C35" s="63">
        <v>0.74</v>
      </c>
      <c r="D35" s="397">
        <v>0.84</v>
      </c>
      <c r="E35" s="113">
        <v>21</v>
      </c>
      <c r="F35" s="698">
        <v>293</v>
      </c>
      <c r="G35" s="643">
        <v>18</v>
      </c>
      <c r="H35" s="387">
        <v>400</v>
      </c>
      <c r="I35" s="696">
        <v>486</v>
      </c>
      <c r="J35" s="83">
        <v>0.86</v>
      </c>
      <c r="K35" s="71">
        <v>33</v>
      </c>
      <c r="L35" s="282">
        <v>0.95</v>
      </c>
      <c r="M35" s="32">
        <f t="shared" si="0"/>
        <v>673.82</v>
      </c>
      <c r="N35" s="32">
        <f t="shared" si="1"/>
        <v>685.40000000000009</v>
      </c>
      <c r="O35" s="236" t="s">
        <v>31</v>
      </c>
      <c r="P35" s="119" t="s">
        <v>44</v>
      </c>
      <c r="Q35" s="160" t="s">
        <v>62</v>
      </c>
      <c r="R35" s="161" t="s">
        <v>33</v>
      </c>
      <c r="S35" s="162" t="s">
        <v>33</v>
      </c>
      <c r="T35" s="163" t="s">
        <v>47</v>
      </c>
      <c r="U35" s="165"/>
      <c r="V35" s="165"/>
      <c r="W35" s="239" t="s">
        <v>49</v>
      </c>
      <c r="X35" s="174">
        <v>38</v>
      </c>
      <c r="Y35" s="174">
        <v>40</v>
      </c>
      <c r="Z35" s="151" t="s">
        <v>164</v>
      </c>
    </row>
    <row r="36" spans="1:26" ht="12.75">
      <c r="A36" s="46" t="s">
        <v>194</v>
      </c>
      <c r="B36" s="374">
        <v>12980</v>
      </c>
      <c r="C36" s="587">
        <v>0.66</v>
      </c>
      <c r="D36" s="243">
        <v>0.81</v>
      </c>
      <c r="E36" s="708">
        <v>20</v>
      </c>
      <c r="F36" s="771">
        <v>377</v>
      </c>
      <c r="G36" s="772">
        <v>19</v>
      </c>
      <c r="H36" s="77">
        <v>300</v>
      </c>
      <c r="I36" s="265">
        <v>447</v>
      </c>
      <c r="J36" s="83">
        <v>0.86</v>
      </c>
      <c r="K36" s="773">
        <v>39</v>
      </c>
      <c r="L36" s="128">
        <v>0.86</v>
      </c>
      <c r="M36" s="32">
        <f t="shared" si="0"/>
        <v>672.81999999999994</v>
      </c>
      <c r="N36" s="32">
        <f t="shared" si="1"/>
        <v>685.8</v>
      </c>
      <c r="O36" s="236" t="s">
        <v>31</v>
      </c>
      <c r="P36" s="119" t="s">
        <v>44</v>
      </c>
      <c r="Q36" s="160" t="s">
        <v>62</v>
      </c>
      <c r="R36" s="161" t="s">
        <v>33</v>
      </c>
      <c r="S36" s="162" t="s">
        <v>33</v>
      </c>
      <c r="T36" s="163" t="s">
        <v>47</v>
      </c>
      <c r="U36" s="165"/>
      <c r="V36" s="165"/>
      <c r="W36" s="239" t="s">
        <v>49</v>
      </c>
      <c r="X36" s="174">
        <v>38</v>
      </c>
      <c r="Y36" s="174">
        <v>40</v>
      </c>
      <c r="Z36" s="151" t="s">
        <v>195</v>
      </c>
    </row>
    <row r="37" spans="1:26" ht="12.75">
      <c r="A37" s="46" t="s">
        <v>64</v>
      </c>
      <c r="B37" s="294">
        <v>11650</v>
      </c>
      <c r="C37" s="779">
        <v>0.65</v>
      </c>
      <c r="D37" s="784">
        <v>0.87</v>
      </c>
      <c r="E37" s="113">
        <v>21</v>
      </c>
      <c r="F37" s="66">
        <v>400</v>
      </c>
      <c r="G37" s="665">
        <v>17</v>
      </c>
      <c r="H37" s="387">
        <v>400</v>
      </c>
      <c r="I37" s="568">
        <v>476</v>
      </c>
      <c r="J37" s="697">
        <v>0.83</v>
      </c>
      <c r="K37" s="580">
        <v>35</v>
      </c>
      <c r="L37" s="110">
        <v>0.79</v>
      </c>
      <c r="M37" s="32">
        <f t="shared" si="0"/>
        <v>675.05</v>
      </c>
      <c r="N37" s="32">
        <f t="shared" si="1"/>
        <v>686.7</v>
      </c>
      <c r="O37" s="236" t="s">
        <v>31</v>
      </c>
      <c r="P37" s="119" t="s">
        <v>44</v>
      </c>
      <c r="Q37" s="160" t="s">
        <v>62</v>
      </c>
      <c r="R37" s="161" t="s">
        <v>33</v>
      </c>
      <c r="S37" s="162" t="s">
        <v>33</v>
      </c>
      <c r="T37" s="163" t="s">
        <v>47</v>
      </c>
      <c r="U37" s="165"/>
      <c r="V37" s="165"/>
      <c r="W37" s="239" t="s">
        <v>49</v>
      </c>
      <c r="X37" s="174">
        <v>38</v>
      </c>
      <c r="Y37" s="174">
        <v>40</v>
      </c>
      <c r="Z37" s="151" t="s">
        <v>67</v>
      </c>
    </row>
    <row r="38" spans="1:26" ht="12.75">
      <c r="A38" s="46" t="s">
        <v>142</v>
      </c>
      <c r="B38" s="294">
        <v>11580</v>
      </c>
      <c r="C38" s="63">
        <v>0.74</v>
      </c>
      <c r="D38" s="64">
        <v>0.82</v>
      </c>
      <c r="E38" s="113">
        <v>21</v>
      </c>
      <c r="F38" s="474">
        <v>350</v>
      </c>
      <c r="G38" s="643">
        <v>18</v>
      </c>
      <c r="H38" s="387">
        <v>400</v>
      </c>
      <c r="I38" s="696">
        <v>486</v>
      </c>
      <c r="J38" s="697">
        <v>0.83</v>
      </c>
      <c r="K38" s="71">
        <v>33</v>
      </c>
      <c r="L38" s="629">
        <v>0.57999999999999996</v>
      </c>
      <c r="M38" s="32">
        <f t="shared" si="0"/>
        <v>678.22</v>
      </c>
      <c r="N38" s="32">
        <f t="shared" si="1"/>
        <v>689.8</v>
      </c>
      <c r="O38" s="236" t="s">
        <v>31</v>
      </c>
      <c r="P38" s="119" t="s">
        <v>44</v>
      </c>
      <c r="Q38" s="160" t="s">
        <v>62</v>
      </c>
      <c r="R38" s="161" t="s">
        <v>33</v>
      </c>
      <c r="S38" s="162" t="s">
        <v>33</v>
      </c>
      <c r="T38" s="163" t="s">
        <v>47</v>
      </c>
      <c r="U38" s="165"/>
      <c r="V38" s="165"/>
      <c r="W38" s="239" t="s">
        <v>49</v>
      </c>
      <c r="X38" s="174">
        <v>38</v>
      </c>
      <c r="Y38" s="174">
        <v>40</v>
      </c>
      <c r="Z38" s="151" t="s">
        <v>143</v>
      </c>
    </row>
    <row r="39" spans="1:26" ht="12.75">
      <c r="A39" s="46" t="s">
        <v>41</v>
      </c>
      <c r="B39" s="628">
        <v>9380</v>
      </c>
      <c r="C39" s="823">
        <v>0.56000000000000005</v>
      </c>
      <c r="D39" s="64">
        <v>0.82</v>
      </c>
      <c r="E39" s="97">
        <v>17</v>
      </c>
      <c r="F39" s="818">
        <v>650</v>
      </c>
      <c r="G39" s="567">
        <v>20</v>
      </c>
      <c r="H39" s="77">
        <v>300</v>
      </c>
      <c r="I39" s="78">
        <v>381</v>
      </c>
      <c r="J39" s="132">
        <v>0.91</v>
      </c>
      <c r="K39" s="591">
        <v>42</v>
      </c>
      <c r="L39" s="267">
        <v>1.02</v>
      </c>
      <c r="M39" s="32">
        <f t="shared" si="0"/>
        <v>699.52</v>
      </c>
      <c r="N39" s="32">
        <f t="shared" si="1"/>
        <v>708.90000000000009</v>
      </c>
      <c r="O39" s="571" t="s">
        <v>42</v>
      </c>
      <c r="P39" s="380" t="s">
        <v>1053</v>
      </c>
      <c r="Q39" s="160" t="s">
        <v>62</v>
      </c>
      <c r="R39" s="161" t="s">
        <v>33</v>
      </c>
      <c r="S39" s="162" t="s">
        <v>33</v>
      </c>
      <c r="T39" s="163" t="s">
        <v>47</v>
      </c>
      <c r="U39" s="165"/>
      <c r="V39" s="165"/>
      <c r="W39" s="303" t="s">
        <v>49</v>
      </c>
      <c r="X39" s="174">
        <v>38</v>
      </c>
      <c r="Y39" s="174">
        <v>40</v>
      </c>
      <c r="Z39" s="151" t="s">
        <v>50</v>
      </c>
    </row>
    <row r="40" spans="1:26" ht="12.75">
      <c r="A40" s="46" t="s">
        <v>154</v>
      </c>
      <c r="B40" s="553">
        <v>26960</v>
      </c>
      <c r="C40" s="554">
        <v>0.81</v>
      </c>
      <c r="D40" s="64">
        <v>0.82</v>
      </c>
      <c r="E40" s="113">
        <v>21</v>
      </c>
      <c r="F40" s="66">
        <v>400</v>
      </c>
      <c r="G40" s="555">
        <v>16</v>
      </c>
      <c r="H40" s="387">
        <v>400</v>
      </c>
      <c r="I40" s="117">
        <v>473</v>
      </c>
      <c r="J40" s="70">
        <v>0.84</v>
      </c>
      <c r="K40" s="556">
        <v>47</v>
      </c>
      <c r="L40" s="557">
        <v>0.94</v>
      </c>
      <c r="M40" s="32">
        <f t="shared" si="0"/>
        <v>688.94</v>
      </c>
      <c r="N40" s="32">
        <f t="shared" si="1"/>
        <v>715.90000000000009</v>
      </c>
      <c r="O40" s="236" t="s">
        <v>31</v>
      </c>
      <c r="P40" s="119" t="s">
        <v>44</v>
      </c>
      <c r="Q40" s="160" t="s">
        <v>62</v>
      </c>
      <c r="R40" s="161" t="s">
        <v>33</v>
      </c>
      <c r="S40" s="162" t="s">
        <v>33</v>
      </c>
      <c r="T40" s="163" t="s">
        <v>47</v>
      </c>
      <c r="U40" s="165"/>
      <c r="V40" s="165"/>
      <c r="W40" s="239" t="s">
        <v>49</v>
      </c>
      <c r="X40" s="174">
        <v>38</v>
      </c>
      <c r="Y40" s="174">
        <v>40</v>
      </c>
      <c r="Z40" s="151" t="s">
        <v>155</v>
      </c>
    </row>
    <row r="41" spans="1:26" ht="12.75">
      <c r="A41" s="46" t="s">
        <v>152</v>
      </c>
      <c r="B41" s="553">
        <v>26960</v>
      </c>
      <c r="C41" s="139">
        <v>0.8</v>
      </c>
      <c r="D41" s="64">
        <v>0.82</v>
      </c>
      <c r="E41" s="113">
        <v>21</v>
      </c>
      <c r="F41" s="66">
        <v>400</v>
      </c>
      <c r="G41" s="555">
        <v>16</v>
      </c>
      <c r="H41" s="387">
        <v>400</v>
      </c>
      <c r="I41" s="117">
        <v>473</v>
      </c>
      <c r="J41" s="70">
        <v>0.84</v>
      </c>
      <c r="K41" s="556">
        <v>47</v>
      </c>
      <c r="L41" s="118">
        <v>0.8</v>
      </c>
      <c r="M41" s="32">
        <f t="shared" si="0"/>
        <v>689.33999999999992</v>
      </c>
      <c r="N41" s="32">
        <f t="shared" si="1"/>
        <v>716.3</v>
      </c>
      <c r="O41" s="236" t="s">
        <v>31</v>
      </c>
      <c r="P41" s="119" t="s">
        <v>44</v>
      </c>
      <c r="Q41" s="160" t="s">
        <v>62</v>
      </c>
      <c r="R41" s="161" t="s">
        <v>33</v>
      </c>
      <c r="S41" s="162" t="s">
        <v>33</v>
      </c>
      <c r="T41" s="163" t="s">
        <v>47</v>
      </c>
      <c r="U41" s="165"/>
      <c r="V41" s="165"/>
      <c r="W41" s="239" t="s">
        <v>49</v>
      </c>
      <c r="X41" s="174">
        <v>38</v>
      </c>
      <c r="Y41" s="174">
        <v>40</v>
      </c>
      <c r="Z41" s="151" t="s">
        <v>153</v>
      </c>
    </row>
    <row r="42" spans="1:26" ht="12.75">
      <c r="A42" s="46" t="s">
        <v>1042</v>
      </c>
      <c r="B42" s="488">
        <v>16960</v>
      </c>
      <c r="C42" s="112">
        <v>0.77</v>
      </c>
      <c r="D42" s="64">
        <v>0.82</v>
      </c>
      <c r="E42" s="113">
        <v>21</v>
      </c>
      <c r="F42" s="412">
        <v>500</v>
      </c>
      <c r="G42" s="665">
        <v>17</v>
      </c>
      <c r="H42" s="387">
        <v>400</v>
      </c>
      <c r="I42" s="117">
        <v>473</v>
      </c>
      <c r="J42" s="70">
        <v>0.84</v>
      </c>
      <c r="K42" s="591">
        <v>42</v>
      </c>
      <c r="L42" s="666">
        <v>0.7</v>
      </c>
      <c r="M42" s="32">
        <f t="shared" si="0"/>
        <v>702.33999999999992</v>
      </c>
      <c r="N42" s="32">
        <f t="shared" si="1"/>
        <v>719.3</v>
      </c>
      <c r="O42" s="236" t="s">
        <v>31</v>
      </c>
      <c r="P42" s="119" t="s">
        <v>44</v>
      </c>
      <c r="Q42" s="160" t="s">
        <v>62</v>
      </c>
      <c r="R42" s="161" t="s">
        <v>33</v>
      </c>
      <c r="S42" s="162" t="s">
        <v>33</v>
      </c>
      <c r="T42" s="163" t="s">
        <v>47</v>
      </c>
      <c r="U42" s="165"/>
      <c r="V42" s="165"/>
      <c r="W42" s="239" t="s">
        <v>49</v>
      </c>
      <c r="X42" s="174">
        <v>38</v>
      </c>
      <c r="Y42" s="174">
        <v>40</v>
      </c>
      <c r="Z42" s="151" t="s">
        <v>135</v>
      </c>
    </row>
    <row r="43" spans="1:26" ht="12.75">
      <c r="A43" s="46" t="s">
        <v>97</v>
      </c>
      <c r="B43" s="294">
        <v>11650</v>
      </c>
      <c r="C43" s="736">
        <v>0.7</v>
      </c>
      <c r="D43" s="397">
        <v>0.84</v>
      </c>
      <c r="E43" s="113">
        <v>21</v>
      </c>
      <c r="F43" s="130">
        <v>1000</v>
      </c>
      <c r="G43" s="555">
        <v>16</v>
      </c>
      <c r="H43" s="387">
        <v>400</v>
      </c>
      <c r="I43" s="715">
        <v>493</v>
      </c>
      <c r="J43" s="83">
        <v>0.86</v>
      </c>
      <c r="K43" s="71">
        <v>33</v>
      </c>
      <c r="L43" s="133">
        <v>1.1200000000000001</v>
      </c>
      <c r="M43" s="32">
        <f t="shared" si="0"/>
        <v>729.45</v>
      </c>
      <c r="N43" s="32">
        <f t="shared" si="1"/>
        <v>741.1</v>
      </c>
      <c r="O43" s="571" t="s">
        <v>42</v>
      </c>
      <c r="P43" s="119" t="s">
        <v>44</v>
      </c>
      <c r="Q43" s="160" t="s">
        <v>62</v>
      </c>
      <c r="R43" s="161" t="s">
        <v>33</v>
      </c>
      <c r="S43" s="162" t="s">
        <v>33</v>
      </c>
      <c r="T43" s="163" t="s">
        <v>47</v>
      </c>
      <c r="U43" s="165"/>
      <c r="V43" s="165"/>
      <c r="W43" s="239" t="s">
        <v>49</v>
      </c>
      <c r="X43" s="174">
        <v>38</v>
      </c>
      <c r="Y43" s="174">
        <v>40</v>
      </c>
      <c r="Z43" s="151" t="s">
        <v>98</v>
      </c>
    </row>
    <row r="44" spans="1:26" ht="12.75">
      <c r="A44" s="46" t="s">
        <v>146</v>
      </c>
      <c r="B44" s="707">
        <v>54600</v>
      </c>
      <c r="C44" s="73">
        <v>0.73</v>
      </c>
      <c r="D44" s="397">
        <v>0.84</v>
      </c>
      <c r="E44" s="708">
        <v>20</v>
      </c>
      <c r="F44" s="709">
        <v>640</v>
      </c>
      <c r="G44" s="710">
        <v>22</v>
      </c>
      <c r="H44" s="77">
        <v>300</v>
      </c>
      <c r="I44" s="663">
        <v>342</v>
      </c>
      <c r="J44" s="83">
        <v>0.86</v>
      </c>
      <c r="K44" s="234">
        <v>56</v>
      </c>
      <c r="L44" s="282">
        <v>0.96</v>
      </c>
      <c r="M44" s="32">
        <f t="shared" si="0"/>
        <v>705</v>
      </c>
      <c r="N44" s="32">
        <f t="shared" si="1"/>
        <v>759.6</v>
      </c>
      <c r="O44" s="236" t="s">
        <v>31</v>
      </c>
      <c r="P44" s="119" t="s">
        <v>44</v>
      </c>
      <c r="Q44" s="160" t="s">
        <v>62</v>
      </c>
      <c r="R44" s="161" t="s">
        <v>33</v>
      </c>
      <c r="S44" s="162" t="s">
        <v>33</v>
      </c>
      <c r="T44" s="163" t="s">
        <v>47</v>
      </c>
      <c r="U44" s="165"/>
      <c r="V44" s="165"/>
      <c r="W44" s="239" t="s">
        <v>49</v>
      </c>
      <c r="X44" s="174">
        <v>38</v>
      </c>
      <c r="Y44" s="174">
        <v>40</v>
      </c>
      <c r="Z44" s="151" t="s">
        <v>147</v>
      </c>
    </row>
    <row r="45" spans="1:26" ht="12.75">
      <c r="A45" s="46" t="s">
        <v>165</v>
      </c>
      <c r="B45" s="763">
        <v>8860</v>
      </c>
      <c r="C45" s="320">
        <v>0.67</v>
      </c>
      <c r="D45" s="243">
        <v>0.81</v>
      </c>
      <c r="E45" s="97">
        <v>17</v>
      </c>
      <c r="F45" s="764">
        <v>800</v>
      </c>
      <c r="G45" s="131">
        <v>27</v>
      </c>
      <c r="H45" s="77">
        <v>300</v>
      </c>
      <c r="I45" s="78">
        <v>381</v>
      </c>
      <c r="J45" s="83">
        <v>0.86</v>
      </c>
      <c r="K45" s="591">
        <v>42</v>
      </c>
      <c r="L45" s="291">
        <v>1.1499999999999999</v>
      </c>
      <c r="M45" s="32">
        <f t="shared" si="0"/>
        <v>753.74</v>
      </c>
      <c r="N45" s="32">
        <f t="shared" si="1"/>
        <v>762.6</v>
      </c>
      <c r="O45" s="571" t="s">
        <v>42</v>
      </c>
      <c r="P45" s="380" t="s">
        <v>1053</v>
      </c>
      <c r="Q45" s="160" t="s">
        <v>62</v>
      </c>
      <c r="R45" s="161" t="s">
        <v>33</v>
      </c>
      <c r="S45" s="162" t="s">
        <v>33</v>
      </c>
      <c r="T45" s="163" t="s">
        <v>47</v>
      </c>
      <c r="U45" s="165"/>
      <c r="V45" s="165"/>
      <c r="W45" s="303" t="s">
        <v>49</v>
      </c>
      <c r="X45" s="174">
        <v>38</v>
      </c>
      <c r="Y45" s="174">
        <v>40</v>
      </c>
      <c r="Z45" s="151" t="s">
        <v>166</v>
      </c>
    </row>
    <row r="46" spans="1:26" ht="12.75">
      <c r="A46" s="27" t="s">
        <v>347</v>
      </c>
      <c r="B46" s="28">
        <v>36110</v>
      </c>
      <c r="C46" s="29">
        <v>0.65</v>
      </c>
      <c r="D46" s="29">
        <v>0.86</v>
      </c>
      <c r="E46" s="30">
        <v>21</v>
      </c>
      <c r="F46" s="30">
        <v>750</v>
      </c>
      <c r="G46" s="30">
        <v>32</v>
      </c>
      <c r="H46" s="30">
        <v>400</v>
      </c>
      <c r="I46" s="30">
        <v>528</v>
      </c>
      <c r="J46" s="29">
        <v>0.94</v>
      </c>
      <c r="K46" s="30">
        <v>51</v>
      </c>
      <c r="L46" s="31">
        <v>2.9</v>
      </c>
      <c r="M46" s="32">
        <f t="shared" si="0"/>
        <v>786.68999999999994</v>
      </c>
      <c r="N46" s="32">
        <f t="shared" si="1"/>
        <v>822.8</v>
      </c>
      <c r="O46" s="33" t="s">
        <v>340</v>
      </c>
      <c r="P46" s="34" t="s">
        <v>44</v>
      </c>
      <c r="Q46" s="160" t="s">
        <v>62</v>
      </c>
      <c r="R46" s="161" t="s">
        <v>33</v>
      </c>
      <c r="S46" s="162" t="s">
        <v>33</v>
      </c>
      <c r="T46" s="36" t="s">
        <v>47</v>
      </c>
      <c r="U46" s="37"/>
      <c r="V46" s="37"/>
      <c r="W46" s="41" t="s">
        <v>49</v>
      </c>
      <c r="X46" s="38">
        <v>38</v>
      </c>
      <c r="Y46" s="174">
        <v>40</v>
      </c>
      <c r="Z46" s="39" t="s">
        <v>348</v>
      </c>
    </row>
    <row r="47" spans="1:26" ht="12.75">
      <c r="A47" s="27" t="s">
        <v>349</v>
      </c>
      <c r="B47" s="28">
        <v>15680</v>
      </c>
      <c r="C47" s="29">
        <v>0.56999999999999995</v>
      </c>
      <c r="D47" s="29">
        <v>0.84</v>
      </c>
      <c r="E47" s="30">
        <v>21</v>
      </c>
      <c r="F47" s="30">
        <v>850</v>
      </c>
      <c r="G47" s="30">
        <v>20</v>
      </c>
      <c r="H47" s="30">
        <v>400</v>
      </c>
      <c r="I47" s="30">
        <v>486</v>
      </c>
      <c r="J47" s="29">
        <v>0.89</v>
      </c>
      <c r="K47" s="30">
        <v>87</v>
      </c>
      <c r="L47" s="31">
        <v>1.44</v>
      </c>
      <c r="M47" s="32">
        <f t="shared" si="0"/>
        <v>824.52</v>
      </c>
      <c r="N47" s="32">
        <f t="shared" si="1"/>
        <v>840.2</v>
      </c>
      <c r="O47" s="33" t="s">
        <v>340</v>
      </c>
      <c r="P47" s="34" t="s">
        <v>44</v>
      </c>
      <c r="Q47" s="160" t="s">
        <v>62</v>
      </c>
      <c r="R47" s="36" t="s">
        <v>33</v>
      </c>
      <c r="S47" s="162" t="s">
        <v>33</v>
      </c>
      <c r="T47" s="36" t="s">
        <v>47</v>
      </c>
      <c r="U47" s="37"/>
      <c r="V47" s="37"/>
      <c r="W47" s="41" t="s">
        <v>49</v>
      </c>
      <c r="X47" s="38">
        <v>38</v>
      </c>
      <c r="Y47" s="38">
        <v>40</v>
      </c>
      <c r="Z47" s="39" t="s">
        <v>350</v>
      </c>
    </row>
    <row r="48" spans="1:26" ht="12.75">
      <c r="A48" s="27" t="s">
        <v>351</v>
      </c>
      <c r="B48" s="28">
        <v>17980</v>
      </c>
      <c r="C48" s="29">
        <v>0.59</v>
      </c>
      <c r="D48" s="29">
        <v>0.84</v>
      </c>
      <c r="E48" s="30">
        <v>21</v>
      </c>
      <c r="F48" s="30">
        <v>913</v>
      </c>
      <c r="G48" s="30">
        <v>20</v>
      </c>
      <c r="H48" s="30">
        <v>400</v>
      </c>
      <c r="I48" s="30">
        <v>486</v>
      </c>
      <c r="J48" s="29">
        <v>0.9</v>
      </c>
      <c r="K48" s="30">
        <v>89</v>
      </c>
      <c r="L48" s="31">
        <v>1.56</v>
      </c>
      <c r="M48" s="32">
        <f t="shared" si="0"/>
        <v>834.32</v>
      </c>
      <c r="N48" s="32">
        <f t="shared" si="1"/>
        <v>852.30000000000007</v>
      </c>
      <c r="O48" s="33" t="s">
        <v>340</v>
      </c>
      <c r="P48" s="34" t="s">
        <v>44</v>
      </c>
      <c r="Q48" s="160" t="s">
        <v>62</v>
      </c>
      <c r="R48" s="44" t="s">
        <v>33</v>
      </c>
      <c r="S48" s="162" t="s">
        <v>33</v>
      </c>
      <c r="T48" s="36" t="s">
        <v>47</v>
      </c>
      <c r="U48" s="37"/>
      <c r="V48" s="37"/>
      <c r="W48" s="41" t="s">
        <v>49</v>
      </c>
      <c r="X48" s="38">
        <v>38</v>
      </c>
      <c r="Y48" s="38">
        <v>40</v>
      </c>
      <c r="Z48" s="39" t="s">
        <v>352</v>
      </c>
    </row>
    <row r="49" spans="1:26" ht="12.75">
      <c r="A49" s="27" t="s">
        <v>353</v>
      </c>
      <c r="B49" s="28">
        <v>18960</v>
      </c>
      <c r="C49" s="29">
        <v>0.62</v>
      </c>
      <c r="D49" s="29">
        <v>0.84</v>
      </c>
      <c r="E49" s="30">
        <v>21</v>
      </c>
      <c r="F49" s="30">
        <v>880</v>
      </c>
      <c r="G49" s="30">
        <v>20</v>
      </c>
      <c r="H49" s="30">
        <v>400</v>
      </c>
      <c r="I49" s="30">
        <v>486</v>
      </c>
      <c r="J49" s="29">
        <v>0.9</v>
      </c>
      <c r="K49" s="30">
        <v>89</v>
      </c>
      <c r="L49" s="31">
        <v>1.46</v>
      </c>
      <c r="M49" s="32">
        <f t="shared" si="0"/>
        <v>834.04000000000008</v>
      </c>
      <c r="N49" s="32">
        <f t="shared" si="1"/>
        <v>853</v>
      </c>
      <c r="O49" s="33" t="s">
        <v>340</v>
      </c>
      <c r="P49" s="34" t="s">
        <v>44</v>
      </c>
      <c r="Q49" s="160" t="s">
        <v>62</v>
      </c>
      <c r="R49" s="36" t="s">
        <v>33</v>
      </c>
      <c r="S49" s="162" t="s">
        <v>33</v>
      </c>
      <c r="T49" s="41" t="s">
        <v>47</v>
      </c>
      <c r="U49" s="42"/>
      <c r="V49" s="42"/>
      <c r="W49" s="41" t="s">
        <v>49</v>
      </c>
      <c r="X49" s="38">
        <v>38</v>
      </c>
      <c r="Y49" s="38">
        <v>40</v>
      </c>
      <c r="Z49" s="39" t="s">
        <v>354</v>
      </c>
    </row>
    <row r="50" spans="1:26" ht="12.75">
      <c r="A50" s="27" t="s">
        <v>355</v>
      </c>
      <c r="B50" s="28">
        <v>20380</v>
      </c>
      <c r="C50" s="29">
        <v>0.62</v>
      </c>
      <c r="D50" s="29">
        <v>0.84</v>
      </c>
      <c r="E50" s="30">
        <v>21</v>
      </c>
      <c r="F50" s="30">
        <v>800</v>
      </c>
      <c r="G50" s="30">
        <v>30</v>
      </c>
      <c r="H50" s="30">
        <v>400</v>
      </c>
      <c r="I50" s="30">
        <v>528</v>
      </c>
      <c r="J50" s="29">
        <v>0.91</v>
      </c>
      <c r="K50" s="30">
        <v>91</v>
      </c>
      <c r="L50" s="31">
        <v>3.1</v>
      </c>
      <c r="M50" s="32">
        <f t="shared" si="0"/>
        <v>867.42</v>
      </c>
      <c r="N50" s="32">
        <f t="shared" si="1"/>
        <v>887.8</v>
      </c>
      <c r="O50" s="33" t="s">
        <v>340</v>
      </c>
      <c r="P50" s="34" t="s">
        <v>44</v>
      </c>
      <c r="Q50" s="160" t="s">
        <v>62</v>
      </c>
      <c r="R50" s="36" t="s">
        <v>33</v>
      </c>
      <c r="S50" s="162" t="s">
        <v>33</v>
      </c>
      <c r="T50" s="41" t="s">
        <v>47</v>
      </c>
      <c r="U50" s="42"/>
      <c r="V50" s="42"/>
      <c r="W50" s="41" t="s">
        <v>49</v>
      </c>
      <c r="X50" s="38">
        <v>38</v>
      </c>
      <c r="Y50" s="38">
        <v>40</v>
      </c>
      <c r="Z50" s="39" t="s">
        <v>356</v>
      </c>
    </row>
    <row r="51" spans="1:26" ht="12.75">
      <c r="A51" s="27" t="s">
        <v>373</v>
      </c>
      <c r="B51" s="28">
        <v>16880</v>
      </c>
      <c r="C51" s="29">
        <v>0.6</v>
      </c>
      <c r="D51" s="29">
        <v>0.84</v>
      </c>
      <c r="E51" s="30">
        <v>18</v>
      </c>
      <c r="F51" s="30">
        <v>850</v>
      </c>
      <c r="G51" s="30">
        <v>30</v>
      </c>
      <c r="H51" s="30">
        <v>300</v>
      </c>
      <c r="I51" s="30">
        <v>434</v>
      </c>
      <c r="J51" s="29">
        <v>0.89</v>
      </c>
      <c r="K51" s="30">
        <v>96</v>
      </c>
      <c r="L51" s="31">
        <v>1.6</v>
      </c>
      <c r="M51" s="32">
        <f t="shared" si="0"/>
        <v>874.52</v>
      </c>
      <c r="N51" s="32">
        <f t="shared" si="1"/>
        <v>891.4</v>
      </c>
      <c r="O51" s="33" t="s">
        <v>340</v>
      </c>
      <c r="P51" s="380" t="s">
        <v>1053</v>
      </c>
      <c r="Q51" s="160" t="s">
        <v>62</v>
      </c>
      <c r="R51" s="161" t="s">
        <v>33</v>
      </c>
      <c r="S51" s="162" t="s">
        <v>33</v>
      </c>
      <c r="T51" s="41" t="s">
        <v>47</v>
      </c>
      <c r="U51" s="42"/>
      <c r="V51" s="42"/>
      <c r="W51" s="41" t="s">
        <v>49</v>
      </c>
      <c r="X51" s="38">
        <v>38</v>
      </c>
      <c r="Y51" s="174">
        <v>40</v>
      </c>
      <c r="Z51" s="39" t="s">
        <v>374</v>
      </c>
    </row>
    <row r="52" spans="1:26" ht="12.75">
      <c r="A52" s="27" t="s">
        <v>357</v>
      </c>
      <c r="B52" s="28">
        <v>19650</v>
      </c>
      <c r="C52" s="29">
        <v>0.64</v>
      </c>
      <c r="D52" s="29">
        <v>0.85</v>
      </c>
      <c r="E52" s="30">
        <v>21</v>
      </c>
      <c r="F52" s="30">
        <v>750</v>
      </c>
      <c r="G52" s="30">
        <v>30</v>
      </c>
      <c r="H52" s="30">
        <v>400</v>
      </c>
      <c r="I52" s="30">
        <v>525</v>
      </c>
      <c r="J52" s="29">
        <v>0.89</v>
      </c>
      <c r="K52" s="30">
        <v>90</v>
      </c>
      <c r="L52" s="31">
        <v>1.66</v>
      </c>
      <c r="M52" s="32">
        <f t="shared" si="0"/>
        <v>876.25</v>
      </c>
      <c r="N52" s="32">
        <f t="shared" si="1"/>
        <v>895.9</v>
      </c>
      <c r="O52" s="33" t="s">
        <v>340</v>
      </c>
      <c r="P52" s="34" t="s">
        <v>44</v>
      </c>
      <c r="Q52" s="160" t="s">
        <v>62</v>
      </c>
      <c r="R52" s="36" t="s">
        <v>33</v>
      </c>
      <c r="S52" s="162" t="s">
        <v>33</v>
      </c>
      <c r="T52" s="36" t="s">
        <v>47</v>
      </c>
      <c r="U52" s="42"/>
      <c r="V52" s="42"/>
      <c r="W52" s="41" t="s">
        <v>49</v>
      </c>
      <c r="X52" s="38">
        <v>38</v>
      </c>
      <c r="Y52" s="38">
        <v>40</v>
      </c>
      <c r="Z52" s="39" t="s">
        <v>358</v>
      </c>
    </row>
    <row r="53" spans="1:26" ht="12.75">
      <c r="A53" s="27" t="s">
        <v>359</v>
      </c>
      <c r="B53" s="28">
        <v>28800</v>
      </c>
      <c r="C53" s="29">
        <v>0.63</v>
      </c>
      <c r="D53" s="29">
        <v>0.85</v>
      </c>
      <c r="E53" s="30">
        <v>21</v>
      </c>
      <c r="F53" s="30">
        <v>800</v>
      </c>
      <c r="G53" s="30">
        <v>30</v>
      </c>
      <c r="H53" s="30">
        <v>400</v>
      </c>
      <c r="I53" s="30">
        <v>512</v>
      </c>
      <c r="J53" s="29">
        <v>0.91</v>
      </c>
      <c r="K53" s="30">
        <v>94</v>
      </c>
      <c r="L53" s="31">
        <v>2.9</v>
      </c>
      <c r="M53" s="32">
        <f t="shared" si="0"/>
        <v>867.40000000000009</v>
      </c>
      <c r="N53" s="32">
        <f t="shared" si="1"/>
        <v>896.2</v>
      </c>
      <c r="O53" s="33" t="s">
        <v>340</v>
      </c>
      <c r="P53" s="34" t="s">
        <v>44</v>
      </c>
      <c r="Q53" s="160" t="s">
        <v>62</v>
      </c>
      <c r="R53" s="36" t="s">
        <v>33</v>
      </c>
      <c r="S53" s="162" t="s">
        <v>33</v>
      </c>
      <c r="T53" s="36" t="s">
        <v>47</v>
      </c>
      <c r="U53" s="37"/>
      <c r="V53" s="37"/>
      <c r="W53" s="41" t="s">
        <v>49</v>
      </c>
      <c r="X53" s="38">
        <v>38</v>
      </c>
      <c r="Y53" s="38">
        <v>40</v>
      </c>
      <c r="Z53" s="39" t="s">
        <v>360</v>
      </c>
    </row>
    <row r="54" spans="1:26" ht="12.75">
      <c r="A54" s="27" t="s">
        <v>361</v>
      </c>
      <c r="B54" s="28">
        <v>22350</v>
      </c>
      <c r="C54" s="29">
        <v>0.7</v>
      </c>
      <c r="D54" s="29">
        <v>0.84</v>
      </c>
      <c r="E54" s="30">
        <v>21</v>
      </c>
      <c r="F54" s="30">
        <v>813</v>
      </c>
      <c r="G54" s="30">
        <v>30</v>
      </c>
      <c r="H54" s="30">
        <v>400</v>
      </c>
      <c r="I54" s="30">
        <v>528</v>
      </c>
      <c r="J54" s="29">
        <v>0.92</v>
      </c>
      <c r="K54" s="30">
        <v>91</v>
      </c>
      <c r="L54" s="31">
        <v>3.1</v>
      </c>
      <c r="M54" s="32">
        <f t="shared" si="0"/>
        <v>875.75</v>
      </c>
      <c r="N54" s="32">
        <f t="shared" si="1"/>
        <v>898.09999999999991</v>
      </c>
      <c r="O54" s="33" t="s">
        <v>340</v>
      </c>
      <c r="P54" s="34" t="s">
        <v>44</v>
      </c>
      <c r="Q54" s="160" t="s">
        <v>62</v>
      </c>
      <c r="R54" s="44" t="s">
        <v>33</v>
      </c>
      <c r="S54" s="162" t="s">
        <v>33</v>
      </c>
      <c r="T54" s="36" t="s">
        <v>47</v>
      </c>
      <c r="U54" s="37"/>
      <c r="V54" s="37"/>
      <c r="W54" s="41" t="s">
        <v>49</v>
      </c>
      <c r="X54" s="38">
        <v>38</v>
      </c>
      <c r="Y54" s="38">
        <v>40</v>
      </c>
      <c r="Z54" s="39" t="s">
        <v>362</v>
      </c>
    </row>
    <row r="55" spans="1:26" ht="12.75">
      <c r="A55" s="27" t="s">
        <v>363</v>
      </c>
      <c r="B55" s="28">
        <v>23680</v>
      </c>
      <c r="C55" s="29">
        <v>0.71</v>
      </c>
      <c r="D55" s="29">
        <v>0.84</v>
      </c>
      <c r="E55" s="30">
        <v>21</v>
      </c>
      <c r="F55" s="30">
        <v>830</v>
      </c>
      <c r="G55" s="30">
        <v>30</v>
      </c>
      <c r="H55" s="30">
        <v>400</v>
      </c>
      <c r="I55" s="30">
        <v>528</v>
      </c>
      <c r="J55" s="29">
        <v>0.93</v>
      </c>
      <c r="K55" s="30">
        <v>97</v>
      </c>
      <c r="L55" s="31">
        <v>3.22</v>
      </c>
      <c r="M55" s="32">
        <f t="shared" si="0"/>
        <v>888.92</v>
      </c>
      <c r="N55" s="32">
        <f t="shared" si="1"/>
        <v>912.59999999999991</v>
      </c>
      <c r="O55" s="33" t="s">
        <v>340</v>
      </c>
      <c r="P55" s="34" t="s">
        <v>44</v>
      </c>
      <c r="Q55" s="160" t="s">
        <v>62</v>
      </c>
      <c r="R55" s="44" t="s">
        <v>33</v>
      </c>
      <c r="S55" s="162" t="s">
        <v>33</v>
      </c>
      <c r="T55" s="36" t="s">
        <v>47</v>
      </c>
      <c r="U55" s="37"/>
      <c r="V55" s="37"/>
      <c r="W55" s="41" t="s">
        <v>49</v>
      </c>
      <c r="X55" s="38">
        <v>38</v>
      </c>
      <c r="Y55" s="38">
        <v>40</v>
      </c>
      <c r="Z55" s="39" t="s">
        <v>364</v>
      </c>
    </row>
    <row r="56" spans="1:26" ht="12.75">
      <c r="A56" s="27" t="s">
        <v>365</v>
      </c>
      <c r="B56" s="28">
        <v>21880</v>
      </c>
      <c r="C56" s="29">
        <v>0.66</v>
      </c>
      <c r="D56" s="29">
        <v>0.84</v>
      </c>
      <c r="E56" s="30">
        <v>21</v>
      </c>
      <c r="F56" s="30">
        <v>800</v>
      </c>
      <c r="G56" s="30">
        <v>30</v>
      </c>
      <c r="H56" s="30">
        <v>400</v>
      </c>
      <c r="I56" s="30">
        <v>528</v>
      </c>
      <c r="J56" s="29">
        <v>0.91</v>
      </c>
      <c r="K56" s="30">
        <v>116</v>
      </c>
      <c r="L56" s="31">
        <v>2.97</v>
      </c>
      <c r="M56" s="32">
        <f t="shared" si="0"/>
        <v>921.22</v>
      </c>
      <c r="N56" s="32">
        <f t="shared" si="1"/>
        <v>943.09999999999991</v>
      </c>
      <c r="O56" s="33" t="s">
        <v>340</v>
      </c>
      <c r="P56" s="34" t="s">
        <v>44</v>
      </c>
      <c r="Q56" s="160" t="s">
        <v>62</v>
      </c>
      <c r="R56" s="44" t="s">
        <v>33</v>
      </c>
      <c r="S56" s="162" t="s">
        <v>33</v>
      </c>
      <c r="T56" s="36" t="s">
        <v>47</v>
      </c>
      <c r="U56" s="37"/>
      <c r="V56" s="37"/>
      <c r="W56" s="41" t="s">
        <v>49</v>
      </c>
      <c r="X56" s="38">
        <v>38</v>
      </c>
      <c r="Y56" s="38">
        <v>40</v>
      </c>
      <c r="Z56" s="39" t="s">
        <v>366</v>
      </c>
    </row>
    <row r="57" spans="1:26" ht="12.75">
      <c r="A57" s="27" t="s">
        <v>367</v>
      </c>
      <c r="B57" s="28">
        <v>22650</v>
      </c>
      <c r="C57" s="29">
        <v>0.67</v>
      </c>
      <c r="D57" s="29">
        <v>0.84</v>
      </c>
      <c r="E57" s="30">
        <v>21</v>
      </c>
      <c r="F57" s="30">
        <v>820</v>
      </c>
      <c r="G57" s="30">
        <v>30</v>
      </c>
      <c r="H57" s="30">
        <v>400</v>
      </c>
      <c r="I57" s="30">
        <v>528</v>
      </c>
      <c r="J57" s="29">
        <v>0.92</v>
      </c>
      <c r="K57" s="30">
        <v>116</v>
      </c>
      <c r="L57" s="31">
        <v>2.97</v>
      </c>
      <c r="M57" s="32">
        <f t="shared" si="0"/>
        <v>924.44999999999993</v>
      </c>
      <c r="N57" s="32">
        <f t="shared" si="1"/>
        <v>947.09999999999991</v>
      </c>
      <c r="O57" s="33" t="s">
        <v>340</v>
      </c>
      <c r="P57" s="34" t="s">
        <v>44</v>
      </c>
      <c r="Q57" s="160" t="s">
        <v>62</v>
      </c>
      <c r="R57" s="36" t="s">
        <v>33</v>
      </c>
      <c r="S57" s="162" t="s">
        <v>33</v>
      </c>
      <c r="T57" s="36" t="s">
        <v>47</v>
      </c>
      <c r="U57" s="37"/>
      <c r="V57" s="37"/>
      <c r="W57" s="41" t="s">
        <v>49</v>
      </c>
      <c r="X57" s="38">
        <v>38</v>
      </c>
      <c r="Y57" s="38">
        <v>40</v>
      </c>
      <c r="Z57" s="39" t="s">
        <v>368</v>
      </c>
    </row>
    <row r="58" spans="1:26" ht="12.75">
      <c r="A58" s="27" t="s">
        <v>369</v>
      </c>
      <c r="B58" s="28">
        <v>24560</v>
      </c>
      <c r="C58" s="29">
        <v>0.69</v>
      </c>
      <c r="D58" s="29">
        <v>0.84</v>
      </c>
      <c r="E58" s="30">
        <v>21</v>
      </c>
      <c r="F58" s="30">
        <v>835</v>
      </c>
      <c r="G58" s="30">
        <v>30</v>
      </c>
      <c r="H58" s="30">
        <v>400</v>
      </c>
      <c r="I58" s="30">
        <v>528</v>
      </c>
      <c r="J58" s="29">
        <v>0.94</v>
      </c>
      <c r="K58" s="30">
        <v>116</v>
      </c>
      <c r="L58" s="31">
        <v>3.07</v>
      </c>
      <c r="M58" s="32">
        <f t="shared" si="0"/>
        <v>927.04</v>
      </c>
      <c r="N58" s="32">
        <f t="shared" si="1"/>
        <v>951.59999999999991</v>
      </c>
      <c r="O58" s="33" t="s">
        <v>340</v>
      </c>
      <c r="P58" s="34" t="s">
        <v>44</v>
      </c>
      <c r="Q58" s="160" t="s">
        <v>62</v>
      </c>
      <c r="R58" s="44" t="s">
        <v>33</v>
      </c>
      <c r="S58" s="162" t="s">
        <v>33</v>
      </c>
      <c r="T58" s="36" t="s">
        <v>47</v>
      </c>
      <c r="U58" s="37"/>
      <c r="V58" s="37"/>
      <c r="W58" s="41" t="s">
        <v>49</v>
      </c>
      <c r="X58" s="38">
        <v>38</v>
      </c>
      <c r="Y58" s="38">
        <v>40</v>
      </c>
      <c r="Z58" s="39" t="s">
        <v>370</v>
      </c>
    </row>
    <row r="59" spans="1:26" ht="12.75">
      <c r="A59" s="27" t="s">
        <v>401</v>
      </c>
      <c r="B59" s="28">
        <v>122520</v>
      </c>
      <c r="C59" s="29">
        <v>0.7</v>
      </c>
      <c r="D59" s="29">
        <v>0.84</v>
      </c>
      <c r="E59" s="30">
        <v>25</v>
      </c>
      <c r="F59" s="30">
        <v>1100</v>
      </c>
      <c r="G59" s="30">
        <v>30</v>
      </c>
      <c r="H59" s="30">
        <v>300</v>
      </c>
      <c r="I59" s="30">
        <v>420</v>
      </c>
      <c r="J59" s="29">
        <v>0.99</v>
      </c>
      <c r="K59" s="30">
        <v>136</v>
      </c>
      <c r="L59" s="31">
        <v>2.78</v>
      </c>
      <c r="M59" s="32">
        <f t="shared" si="0"/>
        <v>887.68000000000006</v>
      </c>
      <c r="N59" s="32">
        <f t="shared" si="1"/>
        <v>1010.2</v>
      </c>
      <c r="O59" s="33" t="s">
        <v>340</v>
      </c>
      <c r="P59" s="380" t="s">
        <v>1053</v>
      </c>
      <c r="Q59" s="160" t="s">
        <v>62</v>
      </c>
      <c r="R59" s="161" t="s">
        <v>33</v>
      </c>
      <c r="S59" s="162" t="s">
        <v>33</v>
      </c>
      <c r="T59" s="36" t="s">
        <v>47</v>
      </c>
      <c r="U59" s="37"/>
      <c r="V59" s="37"/>
      <c r="W59" s="36" t="s">
        <v>49</v>
      </c>
      <c r="X59" s="38">
        <v>38</v>
      </c>
      <c r="Y59" s="174">
        <v>40</v>
      </c>
      <c r="Z59" s="39" t="s">
        <v>402</v>
      </c>
    </row>
    <row r="60" spans="1:26" ht="12.75">
      <c r="A60" s="27" t="s">
        <v>375</v>
      </c>
      <c r="B60" s="28">
        <v>18560</v>
      </c>
      <c r="C60" s="29">
        <v>0.83</v>
      </c>
      <c r="D60" s="29">
        <v>0.86</v>
      </c>
      <c r="E60" s="30">
        <v>18</v>
      </c>
      <c r="F60" s="30">
        <v>650</v>
      </c>
      <c r="G60" s="30">
        <v>64</v>
      </c>
      <c r="H60" s="30">
        <v>300</v>
      </c>
      <c r="I60" s="30">
        <v>420</v>
      </c>
      <c r="J60" s="29">
        <v>0.93</v>
      </c>
      <c r="K60" s="30">
        <v>85</v>
      </c>
      <c r="L60" s="31">
        <v>2.2999999999999998</v>
      </c>
      <c r="M60" s="32">
        <f t="shared" si="0"/>
        <v>1021.44</v>
      </c>
      <c r="N60" s="32">
        <f t="shared" si="1"/>
        <v>1040</v>
      </c>
      <c r="O60" s="33" t="s">
        <v>340</v>
      </c>
      <c r="P60" s="380" t="s">
        <v>1053</v>
      </c>
      <c r="Q60" s="160" t="s">
        <v>62</v>
      </c>
      <c r="R60" s="161" t="s">
        <v>33</v>
      </c>
      <c r="S60" s="162" t="s">
        <v>33</v>
      </c>
      <c r="T60" s="41" t="s">
        <v>47</v>
      </c>
      <c r="U60" s="42"/>
      <c r="V60" s="42"/>
      <c r="W60" s="41" t="s">
        <v>49</v>
      </c>
      <c r="X60" s="38">
        <v>38</v>
      </c>
      <c r="Y60" s="174">
        <v>40</v>
      </c>
      <c r="Z60" s="39" t="s">
        <v>376</v>
      </c>
    </row>
  </sheetData>
  <autoFilter ref="A2:Z60" xr:uid="{00000000-0009-0000-0000-000013000000}">
    <sortState xmlns:xlrd2="http://schemas.microsoft.com/office/spreadsheetml/2017/richdata2" ref="A2:Z60">
      <sortCondition ref="N2:N60"/>
      <sortCondition ref="P2:P60"/>
    </sortState>
  </autoFilter>
  <conditionalFormatting sqref="B3:B60">
    <cfRule type="colorScale" priority="24">
      <colorScale>
        <cfvo type="min"/>
        <cfvo type="percentile" val="50"/>
        <cfvo type="max"/>
        <color rgb="FF93C47D"/>
        <color rgb="FFD9D9D9"/>
        <color rgb="FFE06666"/>
      </colorScale>
    </cfRule>
  </conditionalFormatting>
  <conditionalFormatting sqref="C3:C60">
    <cfRule type="colorScale" priority="14">
      <colorScale>
        <cfvo type="min"/>
        <cfvo type="percentile" val="50"/>
        <cfvo type="max"/>
        <color rgb="FFEAD1DC"/>
        <color rgb="FFD5A6BD"/>
        <color rgb="FFC27BA0"/>
      </colorScale>
    </cfRule>
  </conditionalFormatting>
  <conditionalFormatting sqref="D3:D60">
    <cfRule type="colorScale" priority="15">
      <colorScale>
        <cfvo type="min"/>
        <cfvo type="percentile" val="50"/>
        <cfvo type="max"/>
        <color rgb="FFD9D2E9"/>
        <color rgb="FFB4A7D6"/>
        <color rgb="FF8E7CC3"/>
      </colorScale>
    </cfRule>
  </conditionalFormatting>
  <conditionalFormatting sqref="E3:E60">
    <cfRule type="colorScale" priority="16">
      <colorScale>
        <cfvo type="min"/>
        <cfvo type="percentile" val="50"/>
        <cfvo type="max"/>
        <color rgb="FFF4CCCC"/>
        <color rgb="FFEA9999"/>
        <color rgb="FFE06666"/>
      </colorScale>
    </cfRule>
  </conditionalFormatting>
  <conditionalFormatting sqref="F3:F60">
    <cfRule type="colorScale" priority="17">
      <colorScale>
        <cfvo type="min"/>
        <cfvo type="percentile" val="50"/>
        <cfvo type="max"/>
        <color rgb="FFD9EAD3"/>
        <color rgb="FFB6D7A8"/>
        <color rgb="FF6AA84F"/>
      </colorScale>
    </cfRule>
  </conditionalFormatting>
  <conditionalFormatting sqref="G3:G60">
    <cfRule type="colorScale" priority="18">
      <colorScale>
        <cfvo type="min"/>
        <cfvo type="percentile" val="50"/>
        <cfvo type="max"/>
        <color rgb="FFD0E0E3"/>
        <color rgb="FFA2C4C9"/>
        <color rgb="FF45818E"/>
      </colorScale>
    </cfRule>
  </conditionalFormatting>
  <conditionalFormatting sqref="H3:H60">
    <cfRule type="colorScale" priority="19">
      <colorScale>
        <cfvo type="min"/>
        <cfvo type="percentile" val="50"/>
        <cfvo type="max"/>
        <color rgb="FFC9DAF8"/>
        <color rgb="FFA4C2F4"/>
        <color rgb="FF3C78D8"/>
      </colorScale>
    </cfRule>
  </conditionalFormatting>
  <conditionalFormatting sqref="I3:I60">
    <cfRule type="colorScale" priority="20">
      <colorScale>
        <cfvo type="min"/>
        <cfvo type="percentile" val="50"/>
        <cfvo type="max"/>
        <color rgb="FFFFF2CC"/>
        <color rgb="FFFFE599"/>
        <color rgb="FFF1C232"/>
      </colorScale>
    </cfRule>
  </conditionalFormatting>
  <conditionalFormatting sqref="J3:J60">
    <cfRule type="colorScale" priority="21">
      <colorScale>
        <cfvo type="min"/>
        <cfvo type="percentile" val="50"/>
        <cfvo type="max"/>
        <color rgb="FFFCE5CD"/>
        <color rgb="FFF9CB9C"/>
        <color rgb="FFE69138"/>
      </colorScale>
    </cfRule>
  </conditionalFormatting>
  <conditionalFormatting sqref="K3:K60">
    <cfRule type="colorScale" priority="22">
      <colorScale>
        <cfvo type="min"/>
        <cfvo type="percentile" val="50"/>
        <cfvo type="max"/>
        <color rgb="FFE6B8AF"/>
        <color rgb="FFDD7E6B"/>
        <color rgb="FFCC4125"/>
      </colorScale>
    </cfRule>
  </conditionalFormatting>
  <conditionalFormatting sqref="L3:L60">
    <cfRule type="colorScale" priority="23">
      <colorScale>
        <cfvo type="min"/>
        <cfvo type="percentile" val="50"/>
        <cfvo type="max"/>
        <color rgb="FFEFEFEF"/>
        <color rgb="FFCCCCCC"/>
        <color rgb="FF666666"/>
      </colorScale>
    </cfRule>
  </conditionalFormatting>
  <conditionalFormatting sqref="M3:M60">
    <cfRule type="colorScale" priority="26">
      <colorScale>
        <cfvo type="min"/>
        <cfvo type="percentile" val="50"/>
        <cfvo type="max"/>
        <color rgb="FF4A86E8"/>
        <color rgb="FFD9D9D9"/>
        <color rgb="FFFF9900"/>
      </colorScale>
    </cfRule>
  </conditionalFormatting>
  <conditionalFormatting sqref="N3:N60">
    <cfRule type="colorScale" priority="25">
      <colorScale>
        <cfvo type="min"/>
        <cfvo type="percentile" val="50"/>
        <cfvo type="max"/>
        <color rgb="FF4A86E8"/>
        <color rgb="FFD9D9D9"/>
        <color rgb="FFFF9900"/>
      </colorScale>
    </cfRule>
  </conditionalFormatting>
  <conditionalFormatting sqref="P39">
    <cfRule type="colorScale" priority="29">
      <colorScale>
        <cfvo type="min"/>
        <cfvo type="max"/>
        <color rgb="FF57BB8A"/>
        <color rgb="FFFFFFFF"/>
      </colorScale>
    </cfRule>
  </conditionalFormatting>
  <conditionalFormatting sqref="Q3:Q60 V44:V60">
    <cfRule type="containsBlanks" dxfId="335" priority="2">
      <formula>LEN(TRIM(Q3))=0</formula>
    </cfRule>
  </conditionalFormatting>
  <conditionalFormatting sqref="Q3:Q60">
    <cfRule type="notContainsBlanks" dxfId="334" priority="1">
      <formula>LEN(TRIM(Q3))&gt;0</formula>
    </cfRule>
  </conditionalFormatting>
  <conditionalFormatting sqref="R3:R60">
    <cfRule type="notContainsBlanks" dxfId="333" priority="3">
      <formula>LEN(TRIM(R3))&gt;0</formula>
    </cfRule>
    <cfRule type="containsBlanks" dxfId="332" priority="4">
      <formula>LEN(TRIM(R3))=0</formula>
    </cfRule>
  </conditionalFormatting>
  <conditionalFormatting sqref="S3:S60">
    <cfRule type="notContainsBlanks" dxfId="331" priority="5">
      <formula>LEN(TRIM(S3))&gt;0</formula>
    </cfRule>
    <cfRule type="containsBlanks" dxfId="330" priority="6">
      <formula>LEN(TRIM(S3))=0</formula>
    </cfRule>
  </conditionalFormatting>
  <conditionalFormatting sqref="T3:T60">
    <cfRule type="notContainsBlanks" dxfId="329" priority="7">
      <formula>LEN(TRIM(T3))&gt;0</formula>
    </cfRule>
    <cfRule type="containsBlanks" dxfId="328" priority="8">
      <formula>LEN(TRIM(T3))=0</formula>
    </cfRule>
  </conditionalFormatting>
  <conditionalFormatting sqref="U3:U60">
    <cfRule type="notContainsBlanks" dxfId="327" priority="9">
      <formula>LEN(TRIM(U3))&gt;0</formula>
    </cfRule>
    <cfRule type="containsBlanks" dxfId="326" priority="10">
      <formula>LEN(TRIM(U3))=0</formula>
    </cfRule>
  </conditionalFormatting>
  <conditionalFormatting sqref="V3:V60">
    <cfRule type="notContainsBlanks" dxfId="325" priority="11">
      <formula>LEN(TRIM(V3))&gt;0</formula>
    </cfRule>
    <cfRule type="containsBlanks" dxfId="324" priority="12">
      <formula>LEN(TRIM(V3))=0</formula>
    </cfRule>
  </conditionalFormatting>
  <conditionalFormatting sqref="W3:W60">
    <cfRule type="notContainsBlanks" dxfId="323" priority="13">
      <formula>LEN(TRIM(W3))&gt;0</formula>
    </cfRule>
  </conditionalFormatting>
  <conditionalFormatting sqref="X3:X60 Y44:Y60">
    <cfRule type="colorScale" priority="27">
      <colorScale>
        <cfvo type="min"/>
        <cfvo type="percentile" val="50"/>
        <cfvo type="max"/>
        <color rgb="FFE06666"/>
        <color rgb="FFD9D9D9"/>
        <color rgb="FF93C47D"/>
      </colorScale>
    </cfRule>
  </conditionalFormatting>
  <conditionalFormatting sqref="Y3:Y60">
    <cfRule type="colorScale" priority="28">
      <colorScale>
        <cfvo type="min"/>
        <cfvo type="percentile" val="50"/>
        <cfvo type="max"/>
        <color rgb="FFE06666"/>
        <color rgb="FFD9D9D9"/>
        <color rgb="FF93C47D"/>
      </colorScale>
    </cfRule>
  </conditionalFormatting>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93C47D"/>
    <outlinePr summaryBelow="0" summaryRight="0"/>
  </sheetPr>
  <dimension ref="A1:Z3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26" width="5.42578125" customWidth="1"/>
  </cols>
  <sheetData>
    <row r="1" spans="1:26" ht="21" customHeight="1">
      <c r="A1" s="226"/>
      <c r="B1" s="4"/>
      <c r="C1" s="4"/>
      <c r="D1" s="4"/>
      <c r="E1" s="4"/>
      <c r="F1" s="4"/>
      <c r="G1" s="4"/>
      <c r="H1" s="4"/>
      <c r="I1" s="4"/>
      <c r="J1" s="4"/>
      <c r="K1" s="4"/>
      <c r="L1" s="4"/>
      <c r="M1" s="4"/>
      <c r="N1" s="4"/>
      <c r="O1" s="4"/>
      <c r="P1" s="4"/>
      <c r="Q1" s="4"/>
      <c r="R1" s="4"/>
      <c r="S1" s="4"/>
      <c r="T1" s="4"/>
      <c r="U1" s="4"/>
      <c r="V1" s="4"/>
      <c r="W1" s="4"/>
      <c r="X1" s="4"/>
      <c r="Y1" s="4"/>
      <c r="Z1" s="5" t="s">
        <v>2</v>
      </c>
    </row>
    <row r="2" spans="1:26" ht="98.25">
      <c r="A2" s="6" t="s">
        <v>1143</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167</v>
      </c>
      <c r="B3" s="811">
        <v>6580</v>
      </c>
      <c r="C3" s="810">
        <v>0.6</v>
      </c>
      <c r="D3" s="770">
        <v>0.83</v>
      </c>
      <c r="E3" s="97">
        <v>17</v>
      </c>
      <c r="F3" s="245">
        <v>305</v>
      </c>
      <c r="G3" s="386">
        <v>8</v>
      </c>
      <c r="H3" s="77">
        <v>300</v>
      </c>
      <c r="I3" s="78">
        <v>381</v>
      </c>
      <c r="J3" s="697">
        <v>0.83</v>
      </c>
      <c r="K3" s="71">
        <v>33</v>
      </c>
      <c r="L3" s="291">
        <v>1.1499999999999999</v>
      </c>
      <c r="M3" s="32">
        <f t="shared" ref="M3:M39" si="0">(-B3*0.001)+(K3*2)+(-L3*10)+(C3*100)+(D3*100)+(E3)+(F3*0.1)+(G3*5)+(H3*0.1)+(I3*0.1)+(J3*100)+(X3*2)+(Y3*2)</f>
        <v>555.52</v>
      </c>
      <c r="N3" s="32">
        <f t="shared" ref="N3:N39" si="1">(K3*2)+(-L3*10)+(C3*100)+(D3*100)+(E3)+(F3*0.1)+(G3*5)+(H3*0.1)+(I3*0.1)+(J3*100)+(X3*2)+(Y3*2)</f>
        <v>562.1</v>
      </c>
      <c r="O3" s="236" t="s">
        <v>31</v>
      </c>
      <c r="P3" s="119" t="s">
        <v>43</v>
      </c>
      <c r="Q3" s="160" t="s">
        <v>52</v>
      </c>
      <c r="R3" s="161" t="s">
        <v>33</v>
      </c>
      <c r="S3" s="162" t="s">
        <v>46</v>
      </c>
      <c r="T3" s="165"/>
      <c r="U3" s="165"/>
      <c r="V3" s="165"/>
      <c r="W3" s="239" t="s">
        <v>48</v>
      </c>
      <c r="X3" s="727">
        <v>30</v>
      </c>
      <c r="Y3" s="728">
        <v>33</v>
      </c>
      <c r="Z3" s="151" t="s">
        <v>168</v>
      </c>
    </row>
    <row r="4" spans="1:26" ht="12.75">
      <c r="A4" s="46" t="s">
        <v>169</v>
      </c>
      <c r="B4" s="811">
        <v>6580</v>
      </c>
      <c r="C4" s="810">
        <v>0.6</v>
      </c>
      <c r="D4" s="770">
        <v>0.83</v>
      </c>
      <c r="E4" s="97">
        <v>17</v>
      </c>
      <c r="F4" s="245">
        <v>305</v>
      </c>
      <c r="G4" s="386">
        <v>8</v>
      </c>
      <c r="H4" s="77">
        <v>300</v>
      </c>
      <c r="I4" s="78">
        <v>381</v>
      </c>
      <c r="J4" s="697">
        <v>0.83</v>
      </c>
      <c r="K4" s="71">
        <v>33</v>
      </c>
      <c r="L4" s="291">
        <v>1.1499999999999999</v>
      </c>
      <c r="M4" s="32">
        <f t="shared" si="0"/>
        <v>555.52</v>
      </c>
      <c r="N4" s="32">
        <f t="shared" si="1"/>
        <v>562.1</v>
      </c>
      <c r="O4" s="236" t="s">
        <v>31</v>
      </c>
      <c r="P4" s="119" t="s">
        <v>43</v>
      </c>
      <c r="Q4" s="160" t="s">
        <v>52</v>
      </c>
      <c r="R4" s="161" t="s">
        <v>33</v>
      </c>
      <c r="S4" s="162" t="s">
        <v>46</v>
      </c>
      <c r="T4" s="165"/>
      <c r="U4" s="165"/>
      <c r="V4" s="165"/>
      <c r="W4" s="239" t="s">
        <v>48</v>
      </c>
      <c r="X4" s="727">
        <v>30</v>
      </c>
      <c r="Y4" s="728">
        <v>33</v>
      </c>
      <c r="Z4" s="151" t="s">
        <v>170</v>
      </c>
    </row>
    <row r="5" spans="1:26" ht="12.75">
      <c r="A5" s="46" t="s">
        <v>173</v>
      </c>
      <c r="B5" s="774">
        <v>8190</v>
      </c>
      <c r="C5" s="805">
        <v>0.62</v>
      </c>
      <c r="D5" s="770">
        <v>0.83</v>
      </c>
      <c r="E5" s="97">
        <v>17</v>
      </c>
      <c r="F5" s="788">
        <v>325</v>
      </c>
      <c r="G5" s="386">
        <v>8</v>
      </c>
      <c r="H5" s="77">
        <v>300</v>
      </c>
      <c r="I5" s="78">
        <v>381</v>
      </c>
      <c r="J5" s="70">
        <v>0.84</v>
      </c>
      <c r="K5" s="71">
        <v>33</v>
      </c>
      <c r="L5" s="291">
        <v>1.1499999999999999</v>
      </c>
      <c r="M5" s="32">
        <f t="shared" si="0"/>
        <v>558.91000000000008</v>
      </c>
      <c r="N5" s="32">
        <f t="shared" si="1"/>
        <v>567.1</v>
      </c>
      <c r="O5" s="236" t="s">
        <v>31</v>
      </c>
      <c r="P5" s="119" t="s">
        <v>43</v>
      </c>
      <c r="Q5" s="160" t="s">
        <v>52</v>
      </c>
      <c r="R5" s="161" t="s">
        <v>33</v>
      </c>
      <c r="S5" s="162" t="s">
        <v>46</v>
      </c>
      <c r="T5" s="165"/>
      <c r="U5" s="165"/>
      <c r="V5" s="165"/>
      <c r="W5" s="239" t="s">
        <v>48</v>
      </c>
      <c r="X5" s="727">
        <v>30</v>
      </c>
      <c r="Y5" s="728">
        <v>33</v>
      </c>
      <c r="Z5" s="151" t="s">
        <v>174</v>
      </c>
    </row>
    <row r="6" spans="1:26" ht="12.75">
      <c r="A6" s="46" t="s">
        <v>230</v>
      </c>
      <c r="B6" s="723">
        <v>5680</v>
      </c>
      <c r="C6" s="719">
        <v>0.72</v>
      </c>
      <c r="D6" s="724">
        <v>0.71</v>
      </c>
      <c r="E6" s="97">
        <v>17</v>
      </c>
      <c r="F6" s="245">
        <v>300</v>
      </c>
      <c r="G6" s="254">
        <v>6</v>
      </c>
      <c r="H6" s="77">
        <v>300</v>
      </c>
      <c r="I6" s="78">
        <v>381</v>
      </c>
      <c r="J6" s="725">
        <v>0.81</v>
      </c>
      <c r="K6" s="726">
        <v>41</v>
      </c>
      <c r="L6" s="456">
        <v>0.54</v>
      </c>
      <c r="M6" s="32">
        <f t="shared" si="0"/>
        <v>566.02</v>
      </c>
      <c r="N6" s="32">
        <f t="shared" si="1"/>
        <v>571.70000000000005</v>
      </c>
      <c r="O6" s="236" t="s">
        <v>31</v>
      </c>
      <c r="P6" s="119" t="s">
        <v>43</v>
      </c>
      <c r="Q6" s="160" t="s">
        <v>52</v>
      </c>
      <c r="R6" s="161" t="s">
        <v>33</v>
      </c>
      <c r="S6" s="162" t="s">
        <v>46</v>
      </c>
      <c r="T6" s="165"/>
      <c r="U6" s="165"/>
      <c r="V6" s="165"/>
      <c r="W6" s="239" t="s">
        <v>48</v>
      </c>
      <c r="X6" s="727">
        <v>30</v>
      </c>
      <c r="Y6" s="728">
        <v>33</v>
      </c>
      <c r="Z6" s="151" t="s">
        <v>231</v>
      </c>
    </row>
    <row r="7" spans="1:26" ht="12.75">
      <c r="A7" s="46" t="s">
        <v>175</v>
      </c>
      <c r="B7" s="449">
        <v>4890</v>
      </c>
      <c r="C7" s="815">
        <v>0.57999999999999996</v>
      </c>
      <c r="D7" s="96">
        <v>0.85</v>
      </c>
      <c r="E7" s="97">
        <v>17</v>
      </c>
      <c r="F7" s="816">
        <v>315</v>
      </c>
      <c r="G7" s="386">
        <v>8</v>
      </c>
      <c r="H7" s="77">
        <v>300</v>
      </c>
      <c r="I7" s="78">
        <v>381</v>
      </c>
      <c r="J7" s="70">
        <v>0.84</v>
      </c>
      <c r="K7" s="591">
        <v>42</v>
      </c>
      <c r="L7" s="806">
        <v>0.73</v>
      </c>
      <c r="M7" s="32">
        <f t="shared" si="0"/>
        <v>581.41000000000008</v>
      </c>
      <c r="N7" s="32">
        <f t="shared" si="1"/>
        <v>586.29999999999995</v>
      </c>
      <c r="O7" s="236" t="s">
        <v>31</v>
      </c>
      <c r="P7" s="119" t="s">
        <v>43</v>
      </c>
      <c r="Q7" s="160" t="s">
        <v>52</v>
      </c>
      <c r="R7" s="161" t="s">
        <v>33</v>
      </c>
      <c r="S7" s="162" t="s">
        <v>46</v>
      </c>
      <c r="T7" s="165"/>
      <c r="U7" s="165"/>
      <c r="V7" s="165"/>
      <c r="W7" s="239" t="s">
        <v>48</v>
      </c>
      <c r="X7" s="727">
        <v>30</v>
      </c>
      <c r="Y7" s="728">
        <v>33</v>
      </c>
      <c r="Z7" s="151" t="s">
        <v>176</v>
      </c>
    </row>
    <row r="8" spans="1:26" ht="12.75">
      <c r="A8" s="46" t="s">
        <v>72</v>
      </c>
      <c r="B8" s="537">
        <v>9330</v>
      </c>
      <c r="C8" s="805">
        <v>0.62</v>
      </c>
      <c r="D8" s="96">
        <v>0.85</v>
      </c>
      <c r="E8" s="97">
        <v>17</v>
      </c>
      <c r="F8" s="245">
        <v>305</v>
      </c>
      <c r="G8" s="386">
        <v>8</v>
      </c>
      <c r="H8" s="77">
        <v>300</v>
      </c>
      <c r="I8" s="78">
        <v>381</v>
      </c>
      <c r="J8" s="83">
        <v>0.86</v>
      </c>
      <c r="K8" s="591">
        <v>42</v>
      </c>
      <c r="L8" s="806">
        <v>0.73</v>
      </c>
      <c r="M8" s="32">
        <f t="shared" si="0"/>
        <v>581.97</v>
      </c>
      <c r="N8" s="32">
        <f t="shared" si="1"/>
        <v>591.29999999999995</v>
      </c>
      <c r="O8" s="236" t="s">
        <v>31</v>
      </c>
      <c r="P8" s="119" t="s">
        <v>43</v>
      </c>
      <c r="Q8" s="160" t="s">
        <v>52</v>
      </c>
      <c r="R8" s="161" t="s">
        <v>33</v>
      </c>
      <c r="S8" s="162" t="s">
        <v>46</v>
      </c>
      <c r="T8" s="165"/>
      <c r="U8" s="165"/>
      <c r="V8" s="165"/>
      <c r="W8" s="239" t="s">
        <v>48</v>
      </c>
      <c r="X8" s="727">
        <v>30</v>
      </c>
      <c r="Y8" s="728">
        <v>33</v>
      </c>
      <c r="Z8" s="151" t="s">
        <v>73</v>
      </c>
    </row>
    <row r="9" spans="1:26" ht="12.75">
      <c r="A9" s="46" t="s">
        <v>171</v>
      </c>
      <c r="B9" s="791">
        <v>8340</v>
      </c>
      <c r="C9" s="792">
        <v>0.64</v>
      </c>
      <c r="D9" s="770">
        <v>0.83</v>
      </c>
      <c r="E9" s="97">
        <v>17</v>
      </c>
      <c r="F9" s="347">
        <v>360</v>
      </c>
      <c r="G9" s="386">
        <v>8</v>
      </c>
      <c r="H9" s="77">
        <v>300</v>
      </c>
      <c r="I9" s="78">
        <v>381</v>
      </c>
      <c r="J9" s="83">
        <v>0.86</v>
      </c>
      <c r="K9" s="591">
        <v>42</v>
      </c>
      <c r="L9" s="291">
        <v>1.1499999999999999</v>
      </c>
      <c r="M9" s="32">
        <f t="shared" si="0"/>
        <v>584.26</v>
      </c>
      <c r="N9" s="32">
        <f t="shared" si="1"/>
        <v>592.6</v>
      </c>
      <c r="O9" s="236" t="s">
        <v>31</v>
      </c>
      <c r="P9" s="119" t="s">
        <v>43</v>
      </c>
      <c r="Q9" s="160" t="s">
        <v>52</v>
      </c>
      <c r="R9" s="161" t="s">
        <v>33</v>
      </c>
      <c r="S9" s="162" t="s">
        <v>46</v>
      </c>
      <c r="T9" s="165"/>
      <c r="U9" s="165"/>
      <c r="V9" s="165"/>
      <c r="W9" s="239" t="s">
        <v>48</v>
      </c>
      <c r="X9" s="727">
        <v>30</v>
      </c>
      <c r="Y9" s="728">
        <v>33</v>
      </c>
      <c r="Z9" s="151" t="s">
        <v>172</v>
      </c>
    </row>
    <row r="10" spans="1:26" ht="12.75">
      <c r="A10" s="46" t="s">
        <v>177</v>
      </c>
      <c r="B10" s="809">
        <v>6890</v>
      </c>
      <c r="C10" s="810">
        <v>0.6</v>
      </c>
      <c r="D10" s="96">
        <v>0.85</v>
      </c>
      <c r="E10" s="97">
        <v>17</v>
      </c>
      <c r="F10" s="106">
        <v>340</v>
      </c>
      <c r="G10" s="386">
        <v>8</v>
      </c>
      <c r="H10" s="77">
        <v>300</v>
      </c>
      <c r="I10" s="78">
        <v>381</v>
      </c>
      <c r="J10" s="83">
        <v>0.86</v>
      </c>
      <c r="K10" s="591">
        <v>42</v>
      </c>
      <c r="L10" s="806">
        <v>0.73</v>
      </c>
      <c r="M10" s="32">
        <f t="shared" si="0"/>
        <v>585.91000000000008</v>
      </c>
      <c r="N10" s="32">
        <f t="shared" si="1"/>
        <v>592.79999999999995</v>
      </c>
      <c r="O10" s="236" t="s">
        <v>31</v>
      </c>
      <c r="P10" s="119" t="s">
        <v>43</v>
      </c>
      <c r="Q10" s="160" t="s">
        <v>52</v>
      </c>
      <c r="R10" s="161" t="s">
        <v>33</v>
      </c>
      <c r="S10" s="162" t="s">
        <v>46</v>
      </c>
      <c r="T10" s="165"/>
      <c r="U10" s="165"/>
      <c r="V10" s="165"/>
      <c r="W10" s="239" t="s">
        <v>48</v>
      </c>
      <c r="X10" s="727">
        <v>30</v>
      </c>
      <c r="Y10" s="728">
        <v>33</v>
      </c>
      <c r="Z10" s="151" t="s">
        <v>178</v>
      </c>
    </row>
    <row r="11" spans="1:26" ht="12.75">
      <c r="A11" s="46" t="s">
        <v>213</v>
      </c>
      <c r="B11" s="766">
        <v>7130</v>
      </c>
      <c r="C11" s="805">
        <v>0.62</v>
      </c>
      <c r="D11" s="96">
        <v>0.85</v>
      </c>
      <c r="E11" s="97">
        <v>17</v>
      </c>
      <c r="F11" s="748">
        <v>405</v>
      </c>
      <c r="G11" s="386">
        <v>8</v>
      </c>
      <c r="H11" s="77">
        <v>300</v>
      </c>
      <c r="I11" s="78">
        <v>381</v>
      </c>
      <c r="J11" s="83">
        <v>0.86</v>
      </c>
      <c r="K11" s="591">
        <v>42</v>
      </c>
      <c r="L11" s="806">
        <v>0.73</v>
      </c>
      <c r="M11" s="32">
        <f t="shared" si="0"/>
        <v>594.17000000000007</v>
      </c>
      <c r="N11" s="32">
        <f t="shared" si="1"/>
        <v>601.29999999999995</v>
      </c>
      <c r="O11" s="236" t="s">
        <v>31</v>
      </c>
      <c r="P11" s="119" t="s">
        <v>43</v>
      </c>
      <c r="Q11" s="160" t="s">
        <v>52</v>
      </c>
      <c r="R11" s="161" t="s">
        <v>33</v>
      </c>
      <c r="S11" s="162" t="s">
        <v>46</v>
      </c>
      <c r="T11" s="165"/>
      <c r="U11" s="165"/>
      <c r="V11" s="165"/>
      <c r="W11" s="239" t="s">
        <v>48</v>
      </c>
      <c r="X11" s="727">
        <v>30</v>
      </c>
      <c r="Y11" s="728">
        <v>33</v>
      </c>
      <c r="Z11" s="151" t="s">
        <v>214</v>
      </c>
    </row>
    <row r="12" spans="1:26" ht="12.75">
      <c r="A12" s="46" t="s">
        <v>125</v>
      </c>
      <c r="B12" s="409">
        <v>5660</v>
      </c>
      <c r="C12" s="95">
        <v>0.63</v>
      </c>
      <c r="D12" s="96">
        <v>0.85</v>
      </c>
      <c r="E12" s="97">
        <v>17</v>
      </c>
      <c r="F12" s="692">
        <v>240</v>
      </c>
      <c r="G12" s="662">
        <v>12</v>
      </c>
      <c r="H12" s="77">
        <v>300</v>
      </c>
      <c r="I12" s="78">
        <v>381</v>
      </c>
      <c r="J12" s="725">
        <v>0.81</v>
      </c>
      <c r="K12" s="109">
        <v>44</v>
      </c>
      <c r="L12" s="530">
        <v>0.83</v>
      </c>
      <c r="M12" s="32">
        <f t="shared" si="0"/>
        <v>598.1400000000001</v>
      </c>
      <c r="N12" s="32">
        <f t="shared" si="1"/>
        <v>603.79999999999995</v>
      </c>
      <c r="O12" s="236" t="s">
        <v>31</v>
      </c>
      <c r="P12" s="119" t="s">
        <v>43</v>
      </c>
      <c r="Q12" s="160" t="s">
        <v>52</v>
      </c>
      <c r="R12" s="161" t="s">
        <v>33</v>
      </c>
      <c r="S12" s="162" t="s">
        <v>46</v>
      </c>
      <c r="T12" s="165"/>
      <c r="U12" s="165"/>
      <c r="V12" s="165"/>
      <c r="W12" s="239" t="s">
        <v>48</v>
      </c>
      <c r="X12" s="727">
        <v>30</v>
      </c>
      <c r="Y12" s="728">
        <v>33</v>
      </c>
      <c r="Z12" s="151" t="s">
        <v>126</v>
      </c>
    </row>
    <row r="13" spans="1:26" ht="12.75">
      <c r="A13" s="46" t="s">
        <v>181</v>
      </c>
      <c r="B13" s="103">
        <v>7580</v>
      </c>
      <c r="C13" s="805">
        <v>0.62</v>
      </c>
      <c r="D13" s="96">
        <v>0.85</v>
      </c>
      <c r="E13" s="97">
        <v>17</v>
      </c>
      <c r="F13" s="377">
        <v>245</v>
      </c>
      <c r="G13" s="662">
        <v>12</v>
      </c>
      <c r="H13" s="77">
        <v>300</v>
      </c>
      <c r="I13" s="78">
        <v>381</v>
      </c>
      <c r="J13" s="83">
        <v>0.86</v>
      </c>
      <c r="K13" s="591">
        <v>42</v>
      </c>
      <c r="L13" s="300">
        <v>0.76</v>
      </c>
      <c r="M13" s="32">
        <f t="shared" si="0"/>
        <v>597.42000000000007</v>
      </c>
      <c r="N13" s="32">
        <f t="shared" si="1"/>
        <v>605</v>
      </c>
      <c r="O13" s="236" t="s">
        <v>31</v>
      </c>
      <c r="P13" s="119" t="s">
        <v>43</v>
      </c>
      <c r="Q13" s="160" t="s">
        <v>52</v>
      </c>
      <c r="R13" s="161" t="s">
        <v>33</v>
      </c>
      <c r="S13" s="162" t="s">
        <v>46</v>
      </c>
      <c r="T13" s="165"/>
      <c r="U13" s="165"/>
      <c r="V13" s="165"/>
      <c r="W13" s="239" t="s">
        <v>48</v>
      </c>
      <c r="X13" s="727">
        <v>30</v>
      </c>
      <c r="Y13" s="728">
        <v>33</v>
      </c>
      <c r="Z13" s="151" t="s">
        <v>182</v>
      </c>
    </row>
    <row r="14" spans="1:26" ht="12.75">
      <c r="A14" s="46" t="s">
        <v>70</v>
      </c>
      <c r="B14" s="801">
        <v>8650</v>
      </c>
      <c r="C14" s="95">
        <v>0.63</v>
      </c>
      <c r="D14" s="64">
        <v>0.82</v>
      </c>
      <c r="E14" s="113">
        <v>21</v>
      </c>
      <c r="F14" s="563">
        <v>265</v>
      </c>
      <c r="G14" s="76">
        <v>13</v>
      </c>
      <c r="H14" s="387">
        <v>400</v>
      </c>
      <c r="I14" s="117">
        <v>473</v>
      </c>
      <c r="J14" s="802">
        <v>0.79</v>
      </c>
      <c r="K14" s="71">
        <v>33</v>
      </c>
      <c r="L14" s="138">
        <v>0.97</v>
      </c>
      <c r="M14" s="32">
        <f t="shared" si="0"/>
        <v>597.45000000000005</v>
      </c>
      <c r="N14" s="32">
        <f t="shared" si="1"/>
        <v>606.1</v>
      </c>
      <c r="O14" s="236" t="s">
        <v>31</v>
      </c>
      <c r="P14" s="380" t="s">
        <v>1054</v>
      </c>
      <c r="Q14" s="160" t="s">
        <v>52</v>
      </c>
      <c r="R14" s="161" t="s">
        <v>33</v>
      </c>
      <c r="S14" s="162" t="s">
        <v>46</v>
      </c>
      <c r="T14" s="163"/>
      <c r="U14" s="165"/>
      <c r="V14" s="165"/>
      <c r="W14" s="303" t="s">
        <v>48</v>
      </c>
      <c r="X14" s="174">
        <v>30</v>
      </c>
      <c r="Y14" s="174">
        <v>33</v>
      </c>
      <c r="Z14" s="151" t="s">
        <v>71</v>
      </c>
    </row>
    <row r="15" spans="1:26" ht="12.75">
      <c r="A15" s="46" t="s">
        <v>68</v>
      </c>
      <c r="B15" s="799">
        <v>9960</v>
      </c>
      <c r="C15" s="95">
        <v>0.63</v>
      </c>
      <c r="D15" s="721">
        <v>0.75</v>
      </c>
      <c r="E15" s="113">
        <v>21</v>
      </c>
      <c r="F15" s="474">
        <v>350</v>
      </c>
      <c r="G15" s="76">
        <v>13</v>
      </c>
      <c r="H15" s="387">
        <v>400</v>
      </c>
      <c r="I15" s="117">
        <v>473</v>
      </c>
      <c r="J15" s="800">
        <v>0.89</v>
      </c>
      <c r="K15" s="580">
        <v>35</v>
      </c>
      <c r="L15" s="138">
        <v>0.97</v>
      </c>
      <c r="M15" s="32">
        <f t="shared" si="0"/>
        <v>611.6400000000001</v>
      </c>
      <c r="N15" s="32">
        <f t="shared" si="1"/>
        <v>621.6</v>
      </c>
      <c r="O15" s="236" t="s">
        <v>31</v>
      </c>
      <c r="P15" s="380" t="s">
        <v>1054</v>
      </c>
      <c r="Q15" s="160" t="s">
        <v>52</v>
      </c>
      <c r="R15" s="161" t="s">
        <v>33</v>
      </c>
      <c r="S15" s="162" t="s">
        <v>46</v>
      </c>
      <c r="T15" s="163"/>
      <c r="U15" s="165"/>
      <c r="V15" s="165"/>
      <c r="W15" s="303" t="s">
        <v>48</v>
      </c>
      <c r="X15" s="174">
        <v>30</v>
      </c>
      <c r="Y15" s="174">
        <v>33</v>
      </c>
      <c r="Z15" s="151" t="s">
        <v>69</v>
      </c>
    </row>
    <row r="16" spans="1:26" ht="12.75">
      <c r="A16" s="46" t="s">
        <v>179</v>
      </c>
      <c r="B16" s="103">
        <v>7580</v>
      </c>
      <c r="C16" s="779">
        <v>0.65</v>
      </c>
      <c r="D16" s="96">
        <v>0.85</v>
      </c>
      <c r="E16" s="97">
        <v>17</v>
      </c>
      <c r="F16" s="377">
        <v>245</v>
      </c>
      <c r="G16" s="662">
        <v>12</v>
      </c>
      <c r="H16" s="786">
        <v>375</v>
      </c>
      <c r="I16" s="568">
        <v>476</v>
      </c>
      <c r="J16" s="738">
        <v>0.87</v>
      </c>
      <c r="K16" s="591">
        <v>42</v>
      </c>
      <c r="L16" s="300">
        <v>0.76</v>
      </c>
      <c r="M16" s="32">
        <f t="shared" si="0"/>
        <v>618.42000000000007</v>
      </c>
      <c r="N16" s="32">
        <f t="shared" si="1"/>
        <v>626</v>
      </c>
      <c r="O16" s="236" t="s">
        <v>31</v>
      </c>
      <c r="P16" s="119" t="s">
        <v>43</v>
      </c>
      <c r="Q16" s="160" t="s">
        <v>52</v>
      </c>
      <c r="R16" s="161" t="s">
        <v>33</v>
      </c>
      <c r="S16" s="162" t="s">
        <v>46</v>
      </c>
      <c r="T16" s="165"/>
      <c r="U16" s="165"/>
      <c r="V16" s="165"/>
      <c r="W16" s="239" t="s">
        <v>48</v>
      </c>
      <c r="X16" s="727">
        <v>30</v>
      </c>
      <c r="Y16" s="728">
        <v>33</v>
      </c>
      <c r="Z16" s="151" t="s">
        <v>180</v>
      </c>
    </row>
    <row r="17" spans="1:26" ht="12.75">
      <c r="A17" s="46" t="s">
        <v>127</v>
      </c>
      <c r="B17" s="241">
        <v>7860</v>
      </c>
      <c r="C17" s="104">
        <v>0.59</v>
      </c>
      <c r="D17" s="105">
        <v>0.9</v>
      </c>
      <c r="E17" s="97">
        <v>17</v>
      </c>
      <c r="F17" s="474">
        <v>350</v>
      </c>
      <c r="G17" s="76">
        <v>13</v>
      </c>
      <c r="H17" s="77">
        <v>300</v>
      </c>
      <c r="I17" s="78">
        <v>381</v>
      </c>
      <c r="J17" s="738">
        <v>0.87</v>
      </c>
      <c r="K17" s="109">
        <v>44</v>
      </c>
      <c r="L17" s="337">
        <v>0.68</v>
      </c>
      <c r="M17" s="32">
        <f t="shared" si="0"/>
        <v>620.44000000000005</v>
      </c>
      <c r="N17" s="32">
        <f t="shared" si="1"/>
        <v>628.29999999999995</v>
      </c>
      <c r="O17" s="236" t="s">
        <v>31</v>
      </c>
      <c r="P17" s="119" t="s">
        <v>43</v>
      </c>
      <c r="Q17" s="160" t="s">
        <v>52</v>
      </c>
      <c r="R17" s="161" t="s">
        <v>33</v>
      </c>
      <c r="S17" s="162" t="s">
        <v>46</v>
      </c>
      <c r="T17" s="165"/>
      <c r="U17" s="165"/>
      <c r="V17" s="165"/>
      <c r="W17" s="239" t="s">
        <v>48</v>
      </c>
      <c r="X17" s="727">
        <v>30</v>
      </c>
      <c r="Y17" s="728">
        <v>33</v>
      </c>
      <c r="Z17" s="151" t="s">
        <v>128</v>
      </c>
    </row>
    <row r="18" spans="1:26" ht="12.75">
      <c r="A18" s="46" t="s">
        <v>56</v>
      </c>
      <c r="B18" s="766">
        <v>7120</v>
      </c>
      <c r="C18" s="320">
        <v>0.67</v>
      </c>
      <c r="D18" s="397">
        <v>0.84</v>
      </c>
      <c r="E18" s="113">
        <v>21</v>
      </c>
      <c r="F18" s="245">
        <v>300</v>
      </c>
      <c r="G18" s="684">
        <v>15</v>
      </c>
      <c r="H18" s="387">
        <v>400</v>
      </c>
      <c r="I18" s="568">
        <v>476</v>
      </c>
      <c r="J18" s="70">
        <v>0.84</v>
      </c>
      <c r="K18" s="71">
        <v>33</v>
      </c>
      <c r="L18" s="282">
        <v>0.95</v>
      </c>
      <c r="M18" s="32">
        <f t="shared" si="0"/>
        <v>623.98</v>
      </c>
      <c r="N18" s="32">
        <f t="shared" si="1"/>
        <v>631.1</v>
      </c>
      <c r="O18" s="236" t="s">
        <v>31</v>
      </c>
      <c r="P18" s="380" t="s">
        <v>1054</v>
      </c>
      <c r="Q18" s="160" t="s">
        <v>52</v>
      </c>
      <c r="R18" s="161" t="s">
        <v>33</v>
      </c>
      <c r="S18" s="162" t="s">
        <v>46</v>
      </c>
      <c r="T18" s="163"/>
      <c r="U18" s="165"/>
      <c r="V18" s="165"/>
      <c r="W18" s="303" t="s">
        <v>48</v>
      </c>
      <c r="X18" s="174">
        <v>30</v>
      </c>
      <c r="Y18" s="174">
        <v>33</v>
      </c>
      <c r="Z18" s="151" t="s">
        <v>58</v>
      </c>
    </row>
    <row r="19" spans="1:26" ht="12.75">
      <c r="A19" s="46" t="s">
        <v>59</v>
      </c>
      <c r="B19" s="765">
        <v>8290</v>
      </c>
      <c r="C19" s="320">
        <v>0.67</v>
      </c>
      <c r="D19" s="397">
        <v>0.84</v>
      </c>
      <c r="E19" s="113">
        <v>21</v>
      </c>
      <c r="F19" s="245">
        <v>300</v>
      </c>
      <c r="G19" s="684">
        <v>15</v>
      </c>
      <c r="H19" s="387">
        <v>400</v>
      </c>
      <c r="I19" s="568">
        <v>476</v>
      </c>
      <c r="J19" s="70">
        <v>0.84</v>
      </c>
      <c r="K19" s="71">
        <v>33</v>
      </c>
      <c r="L19" s="282">
        <v>0.95</v>
      </c>
      <c r="M19" s="32">
        <f t="shared" si="0"/>
        <v>622.81000000000006</v>
      </c>
      <c r="N19" s="32">
        <f t="shared" si="1"/>
        <v>631.1</v>
      </c>
      <c r="O19" s="236" t="s">
        <v>31</v>
      </c>
      <c r="P19" s="380" t="s">
        <v>1054</v>
      </c>
      <c r="Q19" s="160" t="s">
        <v>52</v>
      </c>
      <c r="R19" s="161" t="s">
        <v>33</v>
      </c>
      <c r="S19" s="162" t="s">
        <v>46</v>
      </c>
      <c r="T19" s="163"/>
      <c r="U19" s="165"/>
      <c r="V19" s="165"/>
      <c r="W19" s="303" t="s">
        <v>48</v>
      </c>
      <c r="X19" s="174">
        <v>30</v>
      </c>
      <c r="Y19" s="174">
        <v>33</v>
      </c>
      <c r="Z19" s="151" t="s">
        <v>60</v>
      </c>
    </row>
    <row r="20" spans="1:26" ht="12.75">
      <c r="A20" s="46" t="s">
        <v>95</v>
      </c>
      <c r="B20" s="384">
        <v>9850</v>
      </c>
      <c r="C20" s="73">
        <v>0.73</v>
      </c>
      <c r="D20" s="397">
        <v>0.84</v>
      </c>
      <c r="E20" s="113">
        <v>21</v>
      </c>
      <c r="F20" s="75">
        <v>258</v>
      </c>
      <c r="G20" s="555">
        <v>16</v>
      </c>
      <c r="H20" s="387">
        <v>400</v>
      </c>
      <c r="I20" s="715">
        <v>493</v>
      </c>
      <c r="J20" s="70">
        <v>0.84</v>
      </c>
      <c r="K20" s="71">
        <v>33</v>
      </c>
      <c r="L20" s="133">
        <v>1.1200000000000001</v>
      </c>
      <c r="M20" s="32">
        <f t="shared" si="0"/>
        <v>628.04999999999995</v>
      </c>
      <c r="N20" s="32">
        <f t="shared" si="1"/>
        <v>637.90000000000009</v>
      </c>
      <c r="O20" s="236" t="s">
        <v>31</v>
      </c>
      <c r="P20" s="380" t="s">
        <v>1054</v>
      </c>
      <c r="Q20" s="160" t="s">
        <v>52</v>
      </c>
      <c r="R20" s="161" t="s">
        <v>33</v>
      </c>
      <c r="S20" s="162" t="s">
        <v>46</v>
      </c>
      <c r="T20" s="163"/>
      <c r="U20" s="165"/>
      <c r="V20" s="165"/>
      <c r="W20" s="303" t="s">
        <v>48</v>
      </c>
      <c r="X20" s="174">
        <v>30</v>
      </c>
      <c r="Y20" s="174">
        <v>33</v>
      </c>
      <c r="Z20" s="151" t="s">
        <v>96</v>
      </c>
    </row>
    <row r="21" spans="1:26" ht="12.75">
      <c r="A21" s="46" t="s">
        <v>129</v>
      </c>
      <c r="B21" s="630">
        <v>13580</v>
      </c>
      <c r="C21" s="129">
        <v>0.76</v>
      </c>
      <c r="D21" s="397">
        <v>0.84</v>
      </c>
      <c r="E21" s="113">
        <v>21</v>
      </c>
      <c r="F21" s="347">
        <v>360</v>
      </c>
      <c r="G21" s="684">
        <v>15</v>
      </c>
      <c r="H21" s="387">
        <v>400</v>
      </c>
      <c r="I21" s="117">
        <v>473</v>
      </c>
      <c r="J21" s="70">
        <v>0.84</v>
      </c>
      <c r="K21" s="469">
        <v>34</v>
      </c>
      <c r="L21" s="248">
        <v>0.6</v>
      </c>
      <c r="M21" s="32">
        <f t="shared" si="0"/>
        <v>637.72</v>
      </c>
      <c r="N21" s="32">
        <f t="shared" si="1"/>
        <v>651.29999999999995</v>
      </c>
      <c r="O21" s="236" t="s">
        <v>31</v>
      </c>
      <c r="P21" s="380" t="s">
        <v>1054</v>
      </c>
      <c r="Q21" s="160" t="s">
        <v>52</v>
      </c>
      <c r="R21" s="161" t="s">
        <v>33</v>
      </c>
      <c r="S21" s="162" t="s">
        <v>46</v>
      </c>
      <c r="T21" s="163"/>
      <c r="U21" s="165"/>
      <c r="V21" s="165"/>
      <c r="W21" s="303" t="s">
        <v>48</v>
      </c>
      <c r="X21" s="174">
        <v>30</v>
      </c>
      <c r="Y21" s="174">
        <v>33</v>
      </c>
      <c r="Z21" s="151" t="s">
        <v>139</v>
      </c>
    </row>
    <row r="22" spans="1:26" ht="12.75">
      <c r="A22" s="46" t="s">
        <v>163</v>
      </c>
      <c r="B22" s="294">
        <v>11580</v>
      </c>
      <c r="C22" s="63">
        <v>0.74</v>
      </c>
      <c r="D22" s="397">
        <v>0.84</v>
      </c>
      <c r="E22" s="113">
        <v>21</v>
      </c>
      <c r="F22" s="698">
        <v>293</v>
      </c>
      <c r="G22" s="643">
        <v>18</v>
      </c>
      <c r="H22" s="387">
        <v>400</v>
      </c>
      <c r="I22" s="696">
        <v>486</v>
      </c>
      <c r="J22" s="83">
        <v>0.86</v>
      </c>
      <c r="K22" s="71">
        <v>33</v>
      </c>
      <c r="L22" s="282">
        <v>0.95</v>
      </c>
      <c r="M22" s="32">
        <f t="shared" si="0"/>
        <v>643.82000000000005</v>
      </c>
      <c r="N22" s="32">
        <f t="shared" si="1"/>
        <v>655.40000000000009</v>
      </c>
      <c r="O22" s="236" t="s">
        <v>31</v>
      </c>
      <c r="P22" s="380" t="s">
        <v>1054</v>
      </c>
      <c r="Q22" s="160" t="s">
        <v>52</v>
      </c>
      <c r="R22" s="161" t="s">
        <v>33</v>
      </c>
      <c r="S22" s="162" t="s">
        <v>46</v>
      </c>
      <c r="T22" s="163"/>
      <c r="U22" s="165"/>
      <c r="V22" s="165"/>
      <c r="W22" s="303" t="s">
        <v>48</v>
      </c>
      <c r="X22" s="174">
        <v>30</v>
      </c>
      <c r="Y22" s="174">
        <v>33</v>
      </c>
      <c r="Z22" s="151" t="s">
        <v>164</v>
      </c>
    </row>
    <row r="23" spans="1:26" ht="12.75">
      <c r="A23" s="46" t="s">
        <v>51</v>
      </c>
      <c r="B23" s="628">
        <v>9380</v>
      </c>
      <c r="C23" s="823">
        <v>0.56000000000000005</v>
      </c>
      <c r="D23" s="64">
        <v>0.82</v>
      </c>
      <c r="E23" s="97">
        <v>17</v>
      </c>
      <c r="F23" s="818">
        <v>650</v>
      </c>
      <c r="G23" s="567">
        <v>20</v>
      </c>
      <c r="H23" s="77">
        <v>300</v>
      </c>
      <c r="I23" s="78">
        <v>381</v>
      </c>
      <c r="J23" s="132">
        <v>0.91</v>
      </c>
      <c r="K23" s="591">
        <v>42</v>
      </c>
      <c r="L23" s="267">
        <v>1.02</v>
      </c>
      <c r="M23" s="32">
        <f t="shared" si="0"/>
        <v>669.52</v>
      </c>
      <c r="N23" s="32">
        <f t="shared" si="1"/>
        <v>678.90000000000009</v>
      </c>
      <c r="O23" s="571" t="s">
        <v>42</v>
      </c>
      <c r="P23" s="119" t="s">
        <v>43</v>
      </c>
      <c r="Q23" s="160" t="s">
        <v>52</v>
      </c>
      <c r="R23" s="161" t="s">
        <v>33</v>
      </c>
      <c r="S23" s="162" t="s">
        <v>46</v>
      </c>
      <c r="T23" s="165"/>
      <c r="U23" s="165"/>
      <c r="V23" s="165"/>
      <c r="W23" s="239" t="s">
        <v>48</v>
      </c>
      <c r="X23" s="727">
        <v>30</v>
      </c>
      <c r="Y23" s="728">
        <v>33</v>
      </c>
      <c r="Z23" s="151" t="s">
        <v>53</v>
      </c>
    </row>
    <row r="24" spans="1:26" ht="12.75">
      <c r="A24" s="46" t="s">
        <v>41</v>
      </c>
      <c r="B24" s="628">
        <v>9380</v>
      </c>
      <c r="C24" s="823">
        <v>0.56000000000000005</v>
      </c>
      <c r="D24" s="64">
        <v>0.82</v>
      </c>
      <c r="E24" s="97">
        <v>17</v>
      </c>
      <c r="F24" s="818">
        <v>650</v>
      </c>
      <c r="G24" s="567">
        <v>20</v>
      </c>
      <c r="H24" s="77">
        <v>300</v>
      </c>
      <c r="I24" s="78">
        <v>381</v>
      </c>
      <c r="J24" s="132">
        <v>0.91</v>
      </c>
      <c r="K24" s="591">
        <v>42</v>
      </c>
      <c r="L24" s="267">
        <v>1.02</v>
      </c>
      <c r="M24" s="32">
        <f t="shared" si="0"/>
        <v>669.52</v>
      </c>
      <c r="N24" s="32">
        <f t="shared" si="1"/>
        <v>678.90000000000009</v>
      </c>
      <c r="O24" s="571" t="s">
        <v>42</v>
      </c>
      <c r="P24" s="119" t="s">
        <v>43</v>
      </c>
      <c r="Q24" s="160" t="s">
        <v>52</v>
      </c>
      <c r="R24" s="161" t="s">
        <v>33</v>
      </c>
      <c r="S24" s="162" t="s">
        <v>46</v>
      </c>
      <c r="T24" s="165"/>
      <c r="U24" s="165"/>
      <c r="V24" s="165"/>
      <c r="W24" s="239" t="s">
        <v>48</v>
      </c>
      <c r="X24" s="727">
        <v>30</v>
      </c>
      <c r="Y24" s="728">
        <v>33</v>
      </c>
      <c r="Z24" s="151" t="s">
        <v>50</v>
      </c>
    </row>
    <row r="25" spans="1:26" ht="12.75">
      <c r="A25" s="46" t="s">
        <v>54</v>
      </c>
      <c r="B25" s="628">
        <v>9380</v>
      </c>
      <c r="C25" s="823">
        <v>0.56000000000000005</v>
      </c>
      <c r="D25" s="64">
        <v>0.82</v>
      </c>
      <c r="E25" s="97">
        <v>17</v>
      </c>
      <c r="F25" s="818">
        <v>650</v>
      </c>
      <c r="G25" s="567">
        <v>20</v>
      </c>
      <c r="H25" s="77">
        <v>300</v>
      </c>
      <c r="I25" s="78">
        <v>381</v>
      </c>
      <c r="J25" s="132">
        <v>0.91</v>
      </c>
      <c r="K25" s="591">
        <v>42</v>
      </c>
      <c r="L25" s="512">
        <v>1</v>
      </c>
      <c r="M25" s="32">
        <f t="shared" si="0"/>
        <v>669.72</v>
      </c>
      <c r="N25" s="32">
        <f t="shared" si="1"/>
        <v>679.1</v>
      </c>
      <c r="O25" s="571" t="s">
        <v>42</v>
      </c>
      <c r="P25" s="119" t="s">
        <v>43</v>
      </c>
      <c r="Q25" s="160" t="s">
        <v>52</v>
      </c>
      <c r="R25" s="161" t="s">
        <v>33</v>
      </c>
      <c r="S25" s="162" t="s">
        <v>46</v>
      </c>
      <c r="T25" s="165"/>
      <c r="U25" s="165"/>
      <c r="V25" s="165"/>
      <c r="W25" s="239" t="s">
        <v>48</v>
      </c>
      <c r="X25" s="727">
        <v>30</v>
      </c>
      <c r="Y25" s="728">
        <v>33</v>
      </c>
      <c r="Z25" s="151" t="s">
        <v>55</v>
      </c>
    </row>
    <row r="26" spans="1:26" ht="12.75">
      <c r="A26" s="46" t="s">
        <v>97</v>
      </c>
      <c r="B26" s="294">
        <v>11650</v>
      </c>
      <c r="C26" s="736">
        <v>0.7</v>
      </c>
      <c r="D26" s="397">
        <v>0.84</v>
      </c>
      <c r="E26" s="113">
        <v>21</v>
      </c>
      <c r="F26" s="130">
        <v>1000</v>
      </c>
      <c r="G26" s="555">
        <v>16</v>
      </c>
      <c r="H26" s="387">
        <v>400</v>
      </c>
      <c r="I26" s="715">
        <v>493</v>
      </c>
      <c r="J26" s="83">
        <v>0.86</v>
      </c>
      <c r="K26" s="71">
        <v>33</v>
      </c>
      <c r="L26" s="133">
        <v>1.1200000000000001</v>
      </c>
      <c r="M26" s="32">
        <f t="shared" si="0"/>
        <v>699.45</v>
      </c>
      <c r="N26" s="32">
        <f t="shared" si="1"/>
        <v>711.1</v>
      </c>
      <c r="O26" s="571" t="s">
        <v>42</v>
      </c>
      <c r="P26" s="380" t="s">
        <v>1054</v>
      </c>
      <c r="Q26" s="160" t="s">
        <v>52</v>
      </c>
      <c r="R26" s="161" t="s">
        <v>33</v>
      </c>
      <c r="S26" s="162" t="s">
        <v>46</v>
      </c>
      <c r="T26" s="163"/>
      <c r="U26" s="165"/>
      <c r="V26" s="165"/>
      <c r="W26" s="303" t="s">
        <v>48</v>
      </c>
      <c r="X26" s="174">
        <v>30</v>
      </c>
      <c r="Y26" s="174">
        <v>33</v>
      </c>
      <c r="Z26" s="151" t="s">
        <v>98</v>
      </c>
    </row>
    <row r="27" spans="1:26" ht="12.75">
      <c r="A27" s="46" t="s">
        <v>165</v>
      </c>
      <c r="B27" s="763">
        <v>8860</v>
      </c>
      <c r="C27" s="320">
        <v>0.67</v>
      </c>
      <c r="D27" s="243">
        <v>0.81</v>
      </c>
      <c r="E27" s="97">
        <v>17</v>
      </c>
      <c r="F27" s="764">
        <v>800</v>
      </c>
      <c r="G27" s="131">
        <v>27</v>
      </c>
      <c r="H27" s="77">
        <v>300</v>
      </c>
      <c r="I27" s="78">
        <v>381</v>
      </c>
      <c r="J27" s="83">
        <v>0.86</v>
      </c>
      <c r="K27" s="591">
        <v>42</v>
      </c>
      <c r="L27" s="291">
        <v>1.1499999999999999</v>
      </c>
      <c r="M27" s="32">
        <f t="shared" si="0"/>
        <v>723.74</v>
      </c>
      <c r="N27" s="32">
        <f t="shared" si="1"/>
        <v>732.6</v>
      </c>
      <c r="O27" s="571" t="s">
        <v>42</v>
      </c>
      <c r="P27" s="119" t="s">
        <v>43</v>
      </c>
      <c r="Q27" s="160" t="s">
        <v>52</v>
      </c>
      <c r="R27" s="161" t="s">
        <v>33</v>
      </c>
      <c r="S27" s="162" t="s">
        <v>46</v>
      </c>
      <c r="T27" s="165"/>
      <c r="U27" s="165"/>
      <c r="V27" s="165"/>
      <c r="W27" s="239" t="s">
        <v>48</v>
      </c>
      <c r="X27" s="727">
        <v>30</v>
      </c>
      <c r="Y27" s="728">
        <v>33</v>
      </c>
      <c r="Z27" s="151" t="s">
        <v>166</v>
      </c>
    </row>
    <row r="28" spans="1:26" ht="12.75">
      <c r="A28" s="27" t="s">
        <v>371</v>
      </c>
      <c r="B28" s="28">
        <v>13960</v>
      </c>
      <c r="C28" s="29">
        <v>0.56000000000000005</v>
      </c>
      <c r="D28" s="29">
        <v>0.84</v>
      </c>
      <c r="E28" s="30">
        <v>18</v>
      </c>
      <c r="F28" s="30">
        <v>865</v>
      </c>
      <c r="G28" s="30">
        <v>20</v>
      </c>
      <c r="H28" s="30">
        <v>400</v>
      </c>
      <c r="I28" s="30">
        <v>420</v>
      </c>
      <c r="J28" s="29">
        <v>0.88</v>
      </c>
      <c r="K28" s="30">
        <v>95</v>
      </c>
      <c r="L28" s="31">
        <v>1.44</v>
      </c>
      <c r="M28" s="32">
        <f t="shared" si="0"/>
        <v>802.14</v>
      </c>
      <c r="N28" s="32">
        <f t="shared" si="1"/>
        <v>816.1</v>
      </c>
      <c r="O28" s="33" t="s">
        <v>340</v>
      </c>
      <c r="P28" s="34" t="s">
        <v>43</v>
      </c>
      <c r="Q28" s="160" t="s">
        <v>52</v>
      </c>
      <c r="R28" s="36" t="s">
        <v>33</v>
      </c>
      <c r="S28" s="36" t="s">
        <v>46</v>
      </c>
      <c r="T28" s="165"/>
      <c r="U28" s="37"/>
      <c r="V28" s="37"/>
      <c r="W28" s="41" t="s">
        <v>48</v>
      </c>
      <c r="X28" s="727">
        <v>30</v>
      </c>
      <c r="Y28" s="728">
        <v>33</v>
      </c>
      <c r="Z28" s="39" t="s">
        <v>372</v>
      </c>
    </row>
    <row r="29" spans="1:26" ht="12.75">
      <c r="A29" s="27" t="s">
        <v>355</v>
      </c>
      <c r="B29" s="28">
        <v>20380</v>
      </c>
      <c r="C29" s="29">
        <v>0.62</v>
      </c>
      <c r="D29" s="29">
        <v>0.84</v>
      </c>
      <c r="E29" s="30">
        <v>21</v>
      </c>
      <c r="F29" s="30">
        <v>800</v>
      </c>
      <c r="G29" s="30">
        <v>30</v>
      </c>
      <c r="H29" s="30">
        <v>400</v>
      </c>
      <c r="I29" s="30">
        <v>528</v>
      </c>
      <c r="J29" s="29">
        <v>0.91</v>
      </c>
      <c r="K29" s="30">
        <v>91</v>
      </c>
      <c r="L29" s="31">
        <v>3.1</v>
      </c>
      <c r="M29" s="32">
        <f t="shared" si="0"/>
        <v>837.42</v>
      </c>
      <c r="N29" s="32">
        <f t="shared" si="1"/>
        <v>857.8</v>
      </c>
      <c r="O29" s="33" t="s">
        <v>340</v>
      </c>
      <c r="P29" s="380" t="s">
        <v>1054</v>
      </c>
      <c r="Q29" s="160" t="s">
        <v>52</v>
      </c>
      <c r="R29" s="36" t="s">
        <v>33</v>
      </c>
      <c r="S29" s="36" t="s">
        <v>46</v>
      </c>
      <c r="T29" s="163"/>
      <c r="U29" s="42"/>
      <c r="V29" s="42"/>
      <c r="W29" s="41" t="s">
        <v>48</v>
      </c>
      <c r="X29" s="174">
        <v>30</v>
      </c>
      <c r="Y29" s="174">
        <v>33</v>
      </c>
      <c r="Z29" s="39" t="s">
        <v>356</v>
      </c>
    </row>
    <row r="30" spans="1:26" ht="12.75">
      <c r="A30" s="27" t="s">
        <v>373</v>
      </c>
      <c r="B30" s="28">
        <v>16880</v>
      </c>
      <c r="C30" s="29">
        <v>0.6</v>
      </c>
      <c r="D30" s="29">
        <v>0.84</v>
      </c>
      <c r="E30" s="30">
        <v>18</v>
      </c>
      <c r="F30" s="30">
        <v>850</v>
      </c>
      <c r="G30" s="30">
        <v>30</v>
      </c>
      <c r="H30" s="30">
        <v>300</v>
      </c>
      <c r="I30" s="30">
        <v>434</v>
      </c>
      <c r="J30" s="29">
        <v>0.89</v>
      </c>
      <c r="K30" s="30">
        <v>96</v>
      </c>
      <c r="L30" s="31">
        <v>1.6</v>
      </c>
      <c r="M30" s="32">
        <f t="shared" si="0"/>
        <v>844.52</v>
      </c>
      <c r="N30" s="32">
        <f t="shared" si="1"/>
        <v>861.4</v>
      </c>
      <c r="O30" s="33" t="s">
        <v>340</v>
      </c>
      <c r="P30" s="34" t="s">
        <v>43</v>
      </c>
      <c r="Q30" s="160" t="s">
        <v>52</v>
      </c>
      <c r="R30" s="44" t="s">
        <v>33</v>
      </c>
      <c r="S30" s="41" t="s">
        <v>46</v>
      </c>
      <c r="T30" s="165"/>
      <c r="U30" s="42"/>
      <c r="V30" s="42"/>
      <c r="W30" s="41" t="s">
        <v>48</v>
      </c>
      <c r="X30" s="727">
        <v>30</v>
      </c>
      <c r="Y30" s="728">
        <v>33</v>
      </c>
      <c r="Z30" s="39" t="s">
        <v>374</v>
      </c>
    </row>
    <row r="31" spans="1:26" ht="12.75">
      <c r="A31" s="27" t="s">
        <v>357</v>
      </c>
      <c r="B31" s="28">
        <v>19650</v>
      </c>
      <c r="C31" s="29">
        <v>0.64</v>
      </c>
      <c r="D31" s="29">
        <v>0.85</v>
      </c>
      <c r="E31" s="30">
        <v>21</v>
      </c>
      <c r="F31" s="30">
        <v>750</v>
      </c>
      <c r="G31" s="30">
        <v>30</v>
      </c>
      <c r="H31" s="30">
        <v>400</v>
      </c>
      <c r="I31" s="30">
        <v>525</v>
      </c>
      <c r="J31" s="29">
        <v>0.89</v>
      </c>
      <c r="K31" s="30">
        <v>90</v>
      </c>
      <c r="L31" s="31">
        <v>1.66</v>
      </c>
      <c r="M31" s="32">
        <f t="shared" si="0"/>
        <v>846.25</v>
      </c>
      <c r="N31" s="32">
        <f t="shared" si="1"/>
        <v>865.9</v>
      </c>
      <c r="O31" s="33" t="s">
        <v>340</v>
      </c>
      <c r="P31" s="380" t="s">
        <v>1054</v>
      </c>
      <c r="Q31" s="160" t="s">
        <v>52</v>
      </c>
      <c r="R31" s="36" t="s">
        <v>33</v>
      </c>
      <c r="S31" s="36" t="s">
        <v>46</v>
      </c>
      <c r="T31" s="163"/>
      <c r="U31" s="42"/>
      <c r="V31" s="42"/>
      <c r="W31" s="41" t="s">
        <v>48</v>
      </c>
      <c r="X31" s="174">
        <v>30</v>
      </c>
      <c r="Y31" s="174">
        <v>33</v>
      </c>
      <c r="Z31" s="39" t="s">
        <v>358</v>
      </c>
    </row>
    <row r="32" spans="1:26" ht="12.75">
      <c r="A32" s="27" t="s">
        <v>359</v>
      </c>
      <c r="B32" s="28">
        <v>28800</v>
      </c>
      <c r="C32" s="29">
        <v>0.63</v>
      </c>
      <c r="D32" s="29">
        <v>0.85</v>
      </c>
      <c r="E32" s="30">
        <v>21</v>
      </c>
      <c r="F32" s="30">
        <v>800</v>
      </c>
      <c r="G32" s="30">
        <v>30</v>
      </c>
      <c r="H32" s="30">
        <v>400</v>
      </c>
      <c r="I32" s="30">
        <v>512</v>
      </c>
      <c r="J32" s="29">
        <v>0.91</v>
      </c>
      <c r="K32" s="30">
        <v>94</v>
      </c>
      <c r="L32" s="31">
        <v>2.9</v>
      </c>
      <c r="M32" s="32">
        <f t="shared" si="0"/>
        <v>837.40000000000009</v>
      </c>
      <c r="N32" s="32">
        <f t="shared" si="1"/>
        <v>866.2</v>
      </c>
      <c r="O32" s="33" t="s">
        <v>340</v>
      </c>
      <c r="P32" s="380" t="s">
        <v>1054</v>
      </c>
      <c r="Q32" s="160" t="s">
        <v>52</v>
      </c>
      <c r="R32" s="36" t="s">
        <v>33</v>
      </c>
      <c r="S32" s="36" t="s">
        <v>46</v>
      </c>
      <c r="T32" s="163"/>
      <c r="U32" s="37"/>
      <c r="V32" s="37"/>
      <c r="W32" s="36" t="s">
        <v>48</v>
      </c>
      <c r="X32" s="174">
        <v>30</v>
      </c>
      <c r="Y32" s="174">
        <v>33</v>
      </c>
      <c r="Z32" s="39" t="s">
        <v>360</v>
      </c>
    </row>
    <row r="33" spans="1:26" ht="12.75">
      <c r="A33" s="27" t="s">
        <v>361</v>
      </c>
      <c r="B33" s="28">
        <v>22350</v>
      </c>
      <c r="C33" s="29">
        <v>0.7</v>
      </c>
      <c r="D33" s="29">
        <v>0.84</v>
      </c>
      <c r="E33" s="30">
        <v>21</v>
      </c>
      <c r="F33" s="30">
        <v>813</v>
      </c>
      <c r="G33" s="30">
        <v>30</v>
      </c>
      <c r="H33" s="30">
        <v>400</v>
      </c>
      <c r="I33" s="30">
        <v>528</v>
      </c>
      <c r="J33" s="29">
        <v>0.92</v>
      </c>
      <c r="K33" s="30">
        <v>91</v>
      </c>
      <c r="L33" s="31">
        <v>3.1</v>
      </c>
      <c r="M33" s="32">
        <f t="shared" si="0"/>
        <v>845.75</v>
      </c>
      <c r="N33" s="32">
        <f t="shared" si="1"/>
        <v>868.09999999999991</v>
      </c>
      <c r="O33" s="33" t="s">
        <v>340</v>
      </c>
      <c r="P33" s="380" t="s">
        <v>1054</v>
      </c>
      <c r="Q33" s="160" t="s">
        <v>52</v>
      </c>
      <c r="R33" s="44" t="s">
        <v>33</v>
      </c>
      <c r="S33" s="36" t="s">
        <v>46</v>
      </c>
      <c r="T33" s="163"/>
      <c r="U33" s="37"/>
      <c r="V33" s="37"/>
      <c r="W33" s="36" t="s">
        <v>48</v>
      </c>
      <c r="X33" s="174">
        <v>30</v>
      </c>
      <c r="Y33" s="174">
        <v>33</v>
      </c>
      <c r="Z33" s="39" t="s">
        <v>362</v>
      </c>
    </row>
    <row r="34" spans="1:26" ht="12.75">
      <c r="A34" s="27" t="s">
        <v>363</v>
      </c>
      <c r="B34" s="28">
        <v>23680</v>
      </c>
      <c r="C34" s="29">
        <v>0.71</v>
      </c>
      <c r="D34" s="29">
        <v>0.84</v>
      </c>
      <c r="E34" s="30">
        <v>21</v>
      </c>
      <c r="F34" s="30">
        <v>830</v>
      </c>
      <c r="G34" s="30">
        <v>30</v>
      </c>
      <c r="H34" s="30">
        <v>400</v>
      </c>
      <c r="I34" s="30">
        <v>528</v>
      </c>
      <c r="J34" s="29">
        <v>0.93</v>
      </c>
      <c r="K34" s="30">
        <v>97</v>
      </c>
      <c r="L34" s="31">
        <v>3.22</v>
      </c>
      <c r="M34" s="32">
        <f t="shared" si="0"/>
        <v>858.92</v>
      </c>
      <c r="N34" s="32">
        <f t="shared" si="1"/>
        <v>882.59999999999991</v>
      </c>
      <c r="O34" s="33" t="s">
        <v>340</v>
      </c>
      <c r="P34" s="380" t="s">
        <v>1054</v>
      </c>
      <c r="Q34" s="160" t="s">
        <v>52</v>
      </c>
      <c r="R34" s="44" t="s">
        <v>33</v>
      </c>
      <c r="S34" s="36" t="s">
        <v>46</v>
      </c>
      <c r="T34" s="163"/>
      <c r="U34" s="37"/>
      <c r="V34" s="37"/>
      <c r="W34" s="36" t="s">
        <v>48</v>
      </c>
      <c r="X34" s="174">
        <v>30</v>
      </c>
      <c r="Y34" s="174">
        <v>33</v>
      </c>
      <c r="Z34" s="39" t="s">
        <v>364</v>
      </c>
    </row>
    <row r="35" spans="1:26" ht="12.75">
      <c r="A35" s="27" t="s">
        <v>365</v>
      </c>
      <c r="B35" s="28">
        <v>21880</v>
      </c>
      <c r="C35" s="29">
        <v>0.66</v>
      </c>
      <c r="D35" s="29">
        <v>0.84</v>
      </c>
      <c r="E35" s="30">
        <v>21</v>
      </c>
      <c r="F35" s="30">
        <v>800</v>
      </c>
      <c r="G35" s="30">
        <v>30</v>
      </c>
      <c r="H35" s="30">
        <v>400</v>
      </c>
      <c r="I35" s="30">
        <v>528</v>
      </c>
      <c r="J35" s="29">
        <v>0.91</v>
      </c>
      <c r="K35" s="30">
        <v>116</v>
      </c>
      <c r="L35" s="31">
        <v>2.97</v>
      </c>
      <c r="M35" s="32">
        <f t="shared" si="0"/>
        <v>891.22</v>
      </c>
      <c r="N35" s="32">
        <f t="shared" si="1"/>
        <v>913.09999999999991</v>
      </c>
      <c r="O35" s="33" t="s">
        <v>340</v>
      </c>
      <c r="P35" s="380" t="s">
        <v>1054</v>
      </c>
      <c r="Q35" s="160" t="s">
        <v>52</v>
      </c>
      <c r="R35" s="44" t="s">
        <v>33</v>
      </c>
      <c r="S35" s="36" t="s">
        <v>46</v>
      </c>
      <c r="T35" s="163"/>
      <c r="U35" s="37"/>
      <c r="V35" s="37"/>
      <c r="W35" s="36" t="s">
        <v>48</v>
      </c>
      <c r="X35" s="174">
        <v>30</v>
      </c>
      <c r="Y35" s="174">
        <v>33</v>
      </c>
      <c r="Z35" s="39" t="s">
        <v>366</v>
      </c>
    </row>
    <row r="36" spans="1:26" ht="12.75">
      <c r="A36" s="27" t="s">
        <v>367</v>
      </c>
      <c r="B36" s="28">
        <v>22650</v>
      </c>
      <c r="C36" s="29">
        <v>0.67</v>
      </c>
      <c r="D36" s="29">
        <v>0.84</v>
      </c>
      <c r="E36" s="30">
        <v>21</v>
      </c>
      <c r="F36" s="30">
        <v>820</v>
      </c>
      <c r="G36" s="30">
        <v>30</v>
      </c>
      <c r="H36" s="30">
        <v>400</v>
      </c>
      <c r="I36" s="30">
        <v>528</v>
      </c>
      <c r="J36" s="29">
        <v>0.92</v>
      </c>
      <c r="K36" s="30">
        <v>116</v>
      </c>
      <c r="L36" s="31">
        <v>2.97</v>
      </c>
      <c r="M36" s="32">
        <f t="shared" si="0"/>
        <v>894.44999999999993</v>
      </c>
      <c r="N36" s="32">
        <f t="shared" si="1"/>
        <v>917.09999999999991</v>
      </c>
      <c r="O36" s="33" t="s">
        <v>340</v>
      </c>
      <c r="P36" s="380" t="s">
        <v>1054</v>
      </c>
      <c r="Q36" s="160" t="s">
        <v>52</v>
      </c>
      <c r="R36" s="36" t="s">
        <v>33</v>
      </c>
      <c r="S36" s="36" t="s">
        <v>46</v>
      </c>
      <c r="T36" s="163"/>
      <c r="U36" s="37"/>
      <c r="V36" s="37"/>
      <c r="W36" s="36" t="s">
        <v>48</v>
      </c>
      <c r="X36" s="174">
        <v>30</v>
      </c>
      <c r="Y36" s="174">
        <v>33</v>
      </c>
      <c r="Z36" s="39" t="s">
        <v>368</v>
      </c>
    </row>
    <row r="37" spans="1:26" ht="12.75">
      <c r="A37" s="27" t="s">
        <v>384</v>
      </c>
      <c r="B37" s="28">
        <v>37500</v>
      </c>
      <c r="C37" s="29">
        <v>0.83</v>
      </c>
      <c r="D37" s="29">
        <v>0.88</v>
      </c>
      <c r="E37" s="30">
        <v>23</v>
      </c>
      <c r="F37" s="30">
        <v>950</v>
      </c>
      <c r="G37" s="30">
        <v>40</v>
      </c>
      <c r="H37" s="30">
        <v>400</v>
      </c>
      <c r="I37" s="30">
        <v>420</v>
      </c>
      <c r="J37" s="29">
        <v>0.89</v>
      </c>
      <c r="K37" s="30">
        <v>78</v>
      </c>
      <c r="L37" s="31">
        <v>2.1</v>
      </c>
      <c r="M37" s="32">
        <f t="shared" si="0"/>
        <v>883.5</v>
      </c>
      <c r="N37" s="32">
        <f t="shared" si="1"/>
        <v>921</v>
      </c>
      <c r="O37" s="33" t="s">
        <v>340</v>
      </c>
      <c r="P37" s="380" t="s">
        <v>1054</v>
      </c>
      <c r="Q37" s="160" t="s">
        <v>52</v>
      </c>
      <c r="R37" s="44" t="s">
        <v>33</v>
      </c>
      <c r="S37" s="36" t="s">
        <v>46</v>
      </c>
      <c r="T37" s="163"/>
      <c r="U37" s="37"/>
      <c r="V37" s="37"/>
      <c r="W37" s="36" t="s">
        <v>48</v>
      </c>
      <c r="X37" s="174">
        <v>30</v>
      </c>
      <c r="Y37" s="174">
        <v>33</v>
      </c>
      <c r="Z37" s="39" t="s">
        <v>385</v>
      </c>
    </row>
    <row r="38" spans="1:26" ht="12.75">
      <c r="A38" s="27" t="s">
        <v>369</v>
      </c>
      <c r="B38" s="28">
        <v>24560</v>
      </c>
      <c r="C38" s="29">
        <v>0.69</v>
      </c>
      <c r="D38" s="29">
        <v>0.84</v>
      </c>
      <c r="E38" s="30">
        <v>21</v>
      </c>
      <c r="F38" s="30">
        <v>835</v>
      </c>
      <c r="G38" s="30">
        <v>30</v>
      </c>
      <c r="H38" s="30">
        <v>400</v>
      </c>
      <c r="I38" s="30">
        <v>528</v>
      </c>
      <c r="J38" s="29">
        <v>0.94</v>
      </c>
      <c r="K38" s="30">
        <v>116</v>
      </c>
      <c r="L38" s="31">
        <v>3.07</v>
      </c>
      <c r="M38" s="32">
        <f t="shared" si="0"/>
        <v>897.04</v>
      </c>
      <c r="N38" s="32">
        <f t="shared" si="1"/>
        <v>921.59999999999991</v>
      </c>
      <c r="O38" s="33" t="s">
        <v>340</v>
      </c>
      <c r="P38" s="380" t="s">
        <v>1054</v>
      </c>
      <c r="Q38" s="160" t="s">
        <v>52</v>
      </c>
      <c r="R38" s="44" t="s">
        <v>33</v>
      </c>
      <c r="S38" s="36" t="s">
        <v>46</v>
      </c>
      <c r="T38" s="163"/>
      <c r="U38" s="37"/>
      <c r="V38" s="37"/>
      <c r="W38" s="36" t="s">
        <v>48</v>
      </c>
      <c r="X38" s="174">
        <v>30</v>
      </c>
      <c r="Y38" s="174">
        <v>33</v>
      </c>
      <c r="Z38" s="39" t="s">
        <v>370</v>
      </c>
    </row>
    <row r="39" spans="1:26" ht="12.75">
      <c r="A39" s="27" t="s">
        <v>375</v>
      </c>
      <c r="B39" s="28">
        <v>18560</v>
      </c>
      <c r="C39" s="29">
        <v>0.83</v>
      </c>
      <c r="D39" s="29">
        <v>0.86</v>
      </c>
      <c r="E39" s="30">
        <v>18</v>
      </c>
      <c r="F39" s="30">
        <v>650</v>
      </c>
      <c r="G39" s="30">
        <v>64</v>
      </c>
      <c r="H39" s="30">
        <v>300</v>
      </c>
      <c r="I39" s="30">
        <v>420</v>
      </c>
      <c r="J39" s="29">
        <v>0.93</v>
      </c>
      <c r="K39" s="30">
        <v>85</v>
      </c>
      <c r="L39" s="31">
        <v>2.2999999999999998</v>
      </c>
      <c r="M39" s="32">
        <f t="shared" si="0"/>
        <v>991.44</v>
      </c>
      <c r="N39" s="32">
        <f t="shared" si="1"/>
        <v>1010</v>
      </c>
      <c r="O39" s="33" t="s">
        <v>340</v>
      </c>
      <c r="P39" s="34" t="s">
        <v>43</v>
      </c>
      <c r="Q39" s="160" t="s">
        <v>52</v>
      </c>
      <c r="R39" s="44" t="s">
        <v>33</v>
      </c>
      <c r="S39" s="36" t="s">
        <v>46</v>
      </c>
      <c r="T39" s="165"/>
      <c r="U39" s="42"/>
      <c r="V39" s="42"/>
      <c r="W39" s="41" t="s">
        <v>48</v>
      </c>
      <c r="X39" s="727">
        <v>30</v>
      </c>
      <c r="Y39" s="728">
        <v>33</v>
      </c>
      <c r="Z39" s="39" t="s">
        <v>376</v>
      </c>
    </row>
  </sheetData>
  <autoFilter ref="A2:Z39" xr:uid="{00000000-0009-0000-0000-000014000000}">
    <sortState xmlns:xlrd2="http://schemas.microsoft.com/office/spreadsheetml/2017/richdata2" ref="A2:Z39">
      <sortCondition ref="N2:N39"/>
      <sortCondition ref="P2:P39"/>
    </sortState>
  </autoFilter>
  <conditionalFormatting sqref="B3:B39">
    <cfRule type="colorScale" priority="24">
      <colorScale>
        <cfvo type="min"/>
        <cfvo type="percentile" val="50"/>
        <cfvo type="max"/>
        <color rgb="FF93C47D"/>
        <color rgb="FFD9D9D9"/>
        <color rgb="FFE06666"/>
      </colorScale>
    </cfRule>
  </conditionalFormatting>
  <conditionalFormatting sqref="C3:C39">
    <cfRule type="colorScale" priority="14">
      <colorScale>
        <cfvo type="min"/>
        <cfvo type="percentile" val="50"/>
        <cfvo type="max"/>
        <color rgb="FFEAD1DC"/>
        <color rgb="FFD5A6BD"/>
        <color rgb="FFC27BA0"/>
      </colorScale>
    </cfRule>
  </conditionalFormatting>
  <conditionalFormatting sqref="D3:D39">
    <cfRule type="colorScale" priority="15">
      <colorScale>
        <cfvo type="min"/>
        <cfvo type="percentile" val="50"/>
        <cfvo type="max"/>
        <color rgb="FFD9D2E9"/>
        <color rgb="FFB4A7D6"/>
        <color rgb="FF8E7CC3"/>
      </colorScale>
    </cfRule>
  </conditionalFormatting>
  <conditionalFormatting sqref="E3:E39">
    <cfRule type="colorScale" priority="16">
      <colorScale>
        <cfvo type="min"/>
        <cfvo type="percentile" val="50"/>
        <cfvo type="max"/>
        <color rgb="FFF4CCCC"/>
        <color rgb="FFEA9999"/>
        <color rgb="FFE06666"/>
      </colorScale>
    </cfRule>
  </conditionalFormatting>
  <conditionalFormatting sqref="F3:F39">
    <cfRule type="colorScale" priority="17">
      <colorScale>
        <cfvo type="min"/>
        <cfvo type="percentile" val="50"/>
        <cfvo type="max"/>
        <color rgb="FFD9EAD3"/>
        <color rgb="FFB6D7A8"/>
        <color rgb="FF6AA84F"/>
      </colorScale>
    </cfRule>
  </conditionalFormatting>
  <conditionalFormatting sqref="G3:G39">
    <cfRule type="colorScale" priority="18">
      <colorScale>
        <cfvo type="min"/>
        <cfvo type="percentile" val="50"/>
        <cfvo type="max"/>
        <color rgb="FFD0E0E3"/>
        <color rgb="FFA2C4C9"/>
        <color rgb="FF45818E"/>
      </colorScale>
    </cfRule>
  </conditionalFormatting>
  <conditionalFormatting sqref="H3:H39">
    <cfRule type="colorScale" priority="19">
      <colorScale>
        <cfvo type="min"/>
        <cfvo type="percentile" val="50"/>
        <cfvo type="max"/>
        <color rgb="FFC9DAF8"/>
        <color rgb="FFA4C2F4"/>
        <color rgb="FF3C78D8"/>
      </colorScale>
    </cfRule>
  </conditionalFormatting>
  <conditionalFormatting sqref="I3:I39">
    <cfRule type="colorScale" priority="20">
      <colorScale>
        <cfvo type="min"/>
        <cfvo type="percentile" val="50"/>
        <cfvo type="max"/>
        <color rgb="FFFFF2CC"/>
        <color rgb="FFFFE599"/>
        <color rgb="FFF1C232"/>
      </colorScale>
    </cfRule>
  </conditionalFormatting>
  <conditionalFormatting sqref="J3:J39">
    <cfRule type="colorScale" priority="21">
      <colorScale>
        <cfvo type="min"/>
        <cfvo type="percentile" val="50"/>
        <cfvo type="max"/>
        <color rgb="FFFCE5CD"/>
        <color rgb="FFF9CB9C"/>
        <color rgb="FFE69138"/>
      </colorScale>
    </cfRule>
  </conditionalFormatting>
  <conditionalFormatting sqref="K3:K39">
    <cfRule type="colorScale" priority="22">
      <colorScale>
        <cfvo type="min"/>
        <cfvo type="percentile" val="50"/>
        <cfvo type="max"/>
        <color rgb="FFE6B8AF"/>
        <color rgb="FFDD7E6B"/>
        <color rgb="FFCC4125"/>
      </colorScale>
    </cfRule>
  </conditionalFormatting>
  <conditionalFormatting sqref="L3:L39">
    <cfRule type="colorScale" priority="23">
      <colorScale>
        <cfvo type="min"/>
        <cfvo type="percentile" val="50"/>
        <cfvo type="max"/>
        <color rgb="FFEFEFEF"/>
        <color rgb="FFCCCCCC"/>
        <color rgb="FF666666"/>
      </colorScale>
    </cfRule>
  </conditionalFormatting>
  <conditionalFormatting sqref="M3:M39">
    <cfRule type="colorScale" priority="26">
      <colorScale>
        <cfvo type="min"/>
        <cfvo type="percentile" val="50"/>
        <cfvo type="max"/>
        <color rgb="FF4A86E8"/>
        <color rgb="FFD9D9D9"/>
        <color rgb="FFFF9900"/>
      </colorScale>
    </cfRule>
  </conditionalFormatting>
  <conditionalFormatting sqref="N3:N39">
    <cfRule type="colorScale" priority="25">
      <colorScale>
        <cfvo type="min"/>
        <cfvo type="percentile" val="50"/>
        <cfvo type="max"/>
        <color rgb="FF4A86E8"/>
        <color rgb="FFD9D9D9"/>
        <color rgb="FFFF9900"/>
      </colorScale>
    </cfRule>
  </conditionalFormatting>
  <conditionalFormatting sqref="Q3:Q39 V23:V39">
    <cfRule type="containsBlanks" dxfId="322" priority="2">
      <formula>LEN(TRIM(Q3))=0</formula>
    </cfRule>
  </conditionalFormatting>
  <conditionalFormatting sqref="Q3:Q39">
    <cfRule type="notContainsBlanks" dxfId="321" priority="1">
      <formula>LEN(TRIM(Q3))&gt;0</formula>
    </cfRule>
  </conditionalFormatting>
  <conditionalFormatting sqref="R3:R39">
    <cfRule type="notContainsBlanks" dxfId="320" priority="3">
      <formula>LEN(TRIM(R3))&gt;0</formula>
    </cfRule>
    <cfRule type="containsBlanks" dxfId="319" priority="4">
      <formula>LEN(TRIM(R3))=0</formula>
    </cfRule>
  </conditionalFormatting>
  <conditionalFormatting sqref="S3:S39">
    <cfRule type="notContainsBlanks" dxfId="318" priority="5">
      <formula>LEN(TRIM(S3))&gt;0</formula>
    </cfRule>
    <cfRule type="containsBlanks" dxfId="317" priority="6">
      <formula>LEN(TRIM(S3))=0</formula>
    </cfRule>
  </conditionalFormatting>
  <conditionalFormatting sqref="T3:T39">
    <cfRule type="notContainsBlanks" dxfId="316" priority="7">
      <formula>LEN(TRIM(T3))&gt;0</formula>
    </cfRule>
    <cfRule type="containsBlanks" dxfId="315" priority="8">
      <formula>LEN(TRIM(T3))=0</formula>
    </cfRule>
  </conditionalFormatting>
  <conditionalFormatting sqref="U3:U39">
    <cfRule type="notContainsBlanks" dxfId="314" priority="9">
      <formula>LEN(TRIM(U3))&gt;0</formula>
    </cfRule>
    <cfRule type="containsBlanks" dxfId="313" priority="10">
      <formula>LEN(TRIM(U3))=0</formula>
    </cfRule>
  </conditionalFormatting>
  <conditionalFormatting sqref="V3:V39">
    <cfRule type="notContainsBlanks" dxfId="312" priority="11">
      <formula>LEN(TRIM(V3))&gt;0</formula>
    </cfRule>
    <cfRule type="containsBlanks" dxfId="311" priority="12">
      <formula>LEN(TRIM(V3))=0</formula>
    </cfRule>
  </conditionalFormatting>
  <conditionalFormatting sqref="W3:W39">
    <cfRule type="notContainsBlanks" dxfId="310" priority="13">
      <formula>LEN(TRIM(W3))&gt;0</formula>
    </cfRule>
  </conditionalFormatting>
  <conditionalFormatting sqref="X3:X39 Y23:Y39">
    <cfRule type="colorScale" priority="27">
      <colorScale>
        <cfvo type="min"/>
        <cfvo type="percentile" val="50"/>
        <cfvo type="max"/>
        <color rgb="FFE06666"/>
        <color rgb="FFD9D9D9"/>
        <color rgb="FF93C47D"/>
      </colorScale>
    </cfRule>
  </conditionalFormatting>
  <conditionalFormatting sqref="Y3:Y39">
    <cfRule type="colorScale" priority="28">
      <colorScale>
        <cfvo type="min"/>
        <cfvo type="percentile" val="50"/>
        <cfvo type="max"/>
        <color rgb="FFE06666"/>
        <color rgb="FFD9D9D9"/>
        <color rgb="FF93C47D"/>
      </colorScale>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93C47D"/>
    <outlinePr summaryBelow="0" summaryRight="0"/>
  </sheetPr>
  <dimension ref="A1:Z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6.85546875" customWidth="1"/>
    <col min="17" max="26" width="5.42578125" customWidth="1"/>
  </cols>
  <sheetData>
    <row r="1" spans="1:26" ht="21" customHeight="1">
      <c r="A1" s="226"/>
      <c r="B1" s="4"/>
      <c r="C1" s="4"/>
      <c r="D1" s="4"/>
      <c r="E1" s="4"/>
      <c r="F1" s="4"/>
      <c r="G1" s="4"/>
      <c r="H1" s="4"/>
      <c r="I1" s="4"/>
      <c r="J1" s="4"/>
      <c r="K1" s="4"/>
      <c r="L1" s="4"/>
      <c r="M1" s="4"/>
      <c r="N1" s="4"/>
      <c r="O1" s="4"/>
      <c r="P1" s="4"/>
      <c r="Q1" s="4"/>
      <c r="R1" s="4"/>
      <c r="S1" s="4"/>
      <c r="T1" s="4"/>
      <c r="U1" s="4"/>
      <c r="V1" s="4"/>
      <c r="W1" s="4"/>
      <c r="X1" s="4"/>
      <c r="Y1" s="4"/>
      <c r="Z1" s="5" t="s">
        <v>2</v>
      </c>
    </row>
    <row r="2" spans="1:26" ht="112.5">
      <c r="A2" s="6" t="s">
        <v>1144</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779</v>
      </c>
      <c r="B3" s="369">
        <v>23980</v>
      </c>
      <c r="C3" s="370">
        <v>0.9</v>
      </c>
      <c r="D3" s="64">
        <v>0.65</v>
      </c>
      <c r="E3" s="371">
        <v>61</v>
      </c>
      <c r="F3" s="326">
        <v>70</v>
      </c>
      <c r="G3" s="76">
        <v>10</v>
      </c>
      <c r="H3" s="232">
        <v>1000</v>
      </c>
      <c r="I3" s="372">
        <v>777</v>
      </c>
      <c r="J3" s="373">
        <v>0.81</v>
      </c>
      <c r="K3" s="156">
        <v>26</v>
      </c>
      <c r="L3" s="138">
        <v>4.33</v>
      </c>
      <c r="M3" s="32">
        <f t="shared" ref="M3:M6" si="0">(-B3*0.001)+(K3*2)+(-L3*10)+(C3*100)+(D3*100)+(E3)+(F3*0.1)+(G3*5)+(H3*0.1)+(I3*0.1)+(J3*100)+(X3*2)+(Y3*2)</f>
        <v>750.42000000000007</v>
      </c>
      <c r="N3" s="32">
        <f t="shared" ref="N3:N6" si="1">(K3*2)+(-L3*10)+(C3*100)+(D3*100)+(E3)+(F3*0.1)+(G3*5)+(H3*0.1)+(I3*0.1)+(J3*100)+(X3*2)+(Y3*2)</f>
        <v>774.4</v>
      </c>
      <c r="O3" s="236" t="s">
        <v>760</v>
      </c>
      <c r="P3" s="657" t="s">
        <v>780</v>
      </c>
      <c r="Q3" s="160" t="s">
        <v>33</v>
      </c>
      <c r="R3" s="161" t="s">
        <v>657</v>
      </c>
      <c r="S3" s="162" t="s">
        <v>33</v>
      </c>
      <c r="T3" s="163" t="s">
        <v>781</v>
      </c>
      <c r="U3" s="165"/>
      <c r="V3" s="165"/>
      <c r="W3" s="239" t="s">
        <v>782</v>
      </c>
      <c r="X3" s="50">
        <v>39</v>
      </c>
      <c r="Y3" s="283">
        <v>78</v>
      </c>
      <c r="Z3" s="151" t="s">
        <v>783</v>
      </c>
    </row>
    <row r="4" spans="1:26" ht="12.75">
      <c r="A4" s="46" t="s">
        <v>784</v>
      </c>
      <c r="B4" s="94">
        <v>22590</v>
      </c>
      <c r="C4" s="349">
        <v>0.91</v>
      </c>
      <c r="D4" s="268">
        <v>0.66</v>
      </c>
      <c r="E4" s="113">
        <v>79</v>
      </c>
      <c r="F4" s="350">
        <v>28</v>
      </c>
      <c r="G4" s="254">
        <v>5</v>
      </c>
      <c r="H4" s="317">
        <v>1100</v>
      </c>
      <c r="I4" s="351">
        <v>798</v>
      </c>
      <c r="J4" s="281">
        <v>0.71</v>
      </c>
      <c r="K4" s="156">
        <v>26</v>
      </c>
      <c r="L4" s="248">
        <v>3.7</v>
      </c>
      <c r="M4" s="32">
        <f t="shared" si="0"/>
        <v>751.01</v>
      </c>
      <c r="N4" s="32">
        <f t="shared" si="1"/>
        <v>773.6</v>
      </c>
      <c r="O4" s="236" t="s">
        <v>760</v>
      </c>
      <c r="P4" s="657" t="s">
        <v>780</v>
      </c>
      <c r="Q4" s="160" t="s">
        <v>33</v>
      </c>
      <c r="R4" s="161" t="s">
        <v>657</v>
      </c>
      <c r="S4" s="162" t="s">
        <v>33</v>
      </c>
      <c r="T4" s="163" t="s">
        <v>781</v>
      </c>
      <c r="U4" s="165"/>
      <c r="V4" s="165"/>
      <c r="W4" s="239" t="s">
        <v>782</v>
      </c>
      <c r="X4" s="50">
        <v>39</v>
      </c>
      <c r="Y4" s="283">
        <v>78</v>
      </c>
      <c r="Z4" s="151" t="s">
        <v>787</v>
      </c>
    </row>
    <row r="5" spans="1:26" ht="12.75">
      <c r="A5" s="46" t="s">
        <v>797</v>
      </c>
      <c r="B5" s="280">
        <v>32590</v>
      </c>
      <c r="C5" s="288">
        <v>0.95</v>
      </c>
      <c r="D5" s="268">
        <v>0.66</v>
      </c>
      <c r="E5" s="113">
        <v>79</v>
      </c>
      <c r="F5" s="231">
        <v>30</v>
      </c>
      <c r="G5" s="254">
        <v>5</v>
      </c>
      <c r="H5" s="264">
        <v>1500</v>
      </c>
      <c r="I5" s="247">
        <v>1313</v>
      </c>
      <c r="J5" s="281">
        <v>0.71</v>
      </c>
      <c r="K5" s="156">
        <v>26</v>
      </c>
      <c r="L5" s="314">
        <v>4.0999999999999996</v>
      </c>
      <c r="M5" s="32">
        <f t="shared" si="0"/>
        <v>832.71</v>
      </c>
      <c r="N5" s="32">
        <f t="shared" si="1"/>
        <v>865.3</v>
      </c>
      <c r="O5" s="236" t="s">
        <v>760</v>
      </c>
      <c r="P5" s="657" t="s">
        <v>780</v>
      </c>
      <c r="Q5" s="160" t="s">
        <v>33</v>
      </c>
      <c r="R5" s="161" t="s">
        <v>657</v>
      </c>
      <c r="S5" s="162" t="s">
        <v>33</v>
      </c>
      <c r="T5" s="163" t="s">
        <v>781</v>
      </c>
      <c r="U5" s="165"/>
      <c r="V5" s="165"/>
      <c r="W5" s="239" t="s">
        <v>782</v>
      </c>
      <c r="X5" s="50">
        <v>39</v>
      </c>
      <c r="Y5" s="283">
        <v>78</v>
      </c>
      <c r="Z5" s="151" t="s">
        <v>798</v>
      </c>
    </row>
    <row r="6" spans="1:26" ht="12.75">
      <c r="A6" s="46" t="s">
        <v>799</v>
      </c>
      <c r="B6" s="280">
        <v>32590</v>
      </c>
      <c r="C6" s="260">
        <v>0.97</v>
      </c>
      <c r="D6" s="268">
        <v>0.66</v>
      </c>
      <c r="E6" s="113">
        <v>79</v>
      </c>
      <c r="F6" s="231">
        <v>30</v>
      </c>
      <c r="G6" s="254">
        <v>5</v>
      </c>
      <c r="H6" s="264">
        <v>1500</v>
      </c>
      <c r="I6" s="54">
        <v>1523</v>
      </c>
      <c r="J6" s="281">
        <v>0.71</v>
      </c>
      <c r="K6" s="156">
        <v>26</v>
      </c>
      <c r="L6" s="282">
        <v>4.2</v>
      </c>
      <c r="M6" s="32">
        <f t="shared" si="0"/>
        <v>854.71</v>
      </c>
      <c r="N6" s="32">
        <f t="shared" si="1"/>
        <v>887.3</v>
      </c>
      <c r="O6" s="236" t="s">
        <v>760</v>
      </c>
      <c r="P6" s="657" t="s">
        <v>780</v>
      </c>
      <c r="Q6" s="160" t="s">
        <v>33</v>
      </c>
      <c r="R6" s="161" t="s">
        <v>657</v>
      </c>
      <c r="S6" s="162" t="s">
        <v>33</v>
      </c>
      <c r="T6" s="163" t="s">
        <v>781</v>
      </c>
      <c r="U6" s="165"/>
      <c r="V6" s="165"/>
      <c r="W6" s="239" t="s">
        <v>782</v>
      </c>
      <c r="X6" s="50">
        <v>39</v>
      </c>
      <c r="Y6" s="283">
        <v>78</v>
      </c>
      <c r="Z6" s="151" t="s">
        <v>800</v>
      </c>
    </row>
  </sheetData>
  <autoFilter ref="A2:Z6" xr:uid="{00000000-0009-0000-0000-000015000000}">
    <sortState xmlns:xlrd2="http://schemas.microsoft.com/office/spreadsheetml/2017/richdata2" ref="A2:Z6">
      <sortCondition ref="N2:N6"/>
      <sortCondition ref="P2:P6"/>
    </sortState>
  </autoFilter>
  <conditionalFormatting sqref="B3:B6">
    <cfRule type="colorScale" priority="25">
      <colorScale>
        <cfvo type="min"/>
        <cfvo type="percentile" val="50"/>
        <cfvo type="max"/>
        <color rgb="FF93C47D"/>
        <color rgb="FFD9D9D9"/>
        <color rgb="FFE06666"/>
      </colorScale>
    </cfRule>
  </conditionalFormatting>
  <conditionalFormatting sqref="C3:C6">
    <cfRule type="colorScale" priority="14">
      <colorScale>
        <cfvo type="min"/>
        <cfvo type="percentile" val="50"/>
        <cfvo type="max"/>
        <color rgb="FFEAD1DC"/>
        <color rgb="FFD5A6BD"/>
        <color rgb="FFC27BA0"/>
      </colorScale>
    </cfRule>
  </conditionalFormatting>
  <conditionalFormatting sqref="D3:D6">
    <cfRule type="colorScale" priority="15">
      <colorScale>
        <cfvo type="min"/>
        <cfvo type="percentile" val="50"/>
        <cfvo type="max"/>
        <color rgb="FFD9D2E9"/>
        <color rgb="FFB4A7D6"/>
        <color rgb="FF8E7CC3"/>
      </colorScale>
    </cfRule>
  </conditionalFormatting>
  <conditionalFormatting sqref="E3:E6">
    <cfRule type="colorScale" priority="16">
      <colorScale>
        <cfvo type="min"/>
        <cfvo type="percentile" val="50"/>
        <cfvo type="max"/>
        <color rgb="FFF4CCCC"/>
        <color rgb="FFEA9999"/>
        <color rgb="FFE06666"/>
      </colorScale>
    </cfRule>
  </conditionalFormatting>
  <conditionalFormatting sqref="F3:F6">
    <cfRule type="colorScale" priority="17">
      <colorScale>
        <cfvo type="min"/>
        <cfvo type="percentile" val="50"/>
        <cfvo type="max"/>
        <color rgb="FFD9EAD3"/>
        <color rgb="FFB6D7A8"/>
        <color rgb="FF6AA84F"/>
      </colorScale>
    </cfRule>
  </conditionalFormatting>
  <conditionalFormatting sqref="G3:G6">
    <cfRule type="colorScale" priority="18">
      <colorScale>
        <cfvo type="min"/>
        <cfvo type="percentile" val="50"/>
        <cfvo type="max"/>
        <color rgb="FFD0E0E3"/>
        <color rgb="FFA2C4C9"/>
        <color rgb="FF45818E"/>
      </colorScale>
    </cfRule>
  </conditionalFormatting>
  <conditionalFormatting sqref="H3:H6">
    <cfRule type="colorScale" priority="19">
      <colorScale>
        <cfvo type="min"/>
        <cfvo type="percentile" val="50"/>
        <cfvo type="max"/>
        <color rgb="FFC9DAF8"/>
        <color rgb="FFA4C2F4"/>
        <color rgb="FF3C78D8"/>
      </colorScale>
    </cfRule>
  </conditionalFormatting>
  <conditionalFormatting sqref="I3:I6">
    <cfRule type="colorScale" priority="20">
      <colorScale>
        <cfvo type="min"/>
        <cfvo type="percentile" val="50"/>
        <cfvo type="max"/>
        <color rgb="FFFFF2CC"/>
        <color rgb="FFFFE599"/>
        <color rgb="FFF1C232"/>
      </colorScale>
    </cfRule>
  </conditionalFormatting>
  <conditionalFormatting sqref="J3:J6">
    <cfRule type="colorScale" priority="21">
      <colorScale>
        <cfvo type="min"/>
        <cfvo type="percentile" val="50"/>
        <cfvo type="max"/>
        <color rgb="FFFCE5CD"/>
        <color rgb="FFF9CB9C"/>
        <color rgb="FFE69138"/>
      </colorScale>
    </cfRule>
  </conditionalFormatting>
  <conditionalFormatting sqref="K3:K6">
    <cfRule type="colorScale" priority="22">
      <colorScale>
        <cfvo type="min"/>
        <cfvo type="percentile" val="50"/>
        <cfvo type="max"/>
        <color rgb="FFE6B8AF"/>
        <color rgb="FFDD7E6B"/>
        <color rgb="FFCC4125"/>
      </colorScale>
    </cfRule>
  </conditionalFormatting>
  <conditionalFormatting sqref="L3:L6">
    <cfRule type="colorScale" priority="23">
      <colorScale>
        <cfvo type="min"/>
        <cfvo type="percentile" val="50"/>
        <cfvo type="max"/>
        <color rgb="FFEFEFEF"/>
        <color rgb="FFCCCCCC"/>
        <color rgb="FF666666"/>
      </colorScale>
    </cfRule>
  </conditionalFormatting>
  <conditionalFormatting sqref="M3:M6">
    <cfRule type="colorScale" priority="27">
      <colorScale>
        <cfvo type="min"/>
        <cfvo type="percentile" val="50"/>
        <cfvo type="max"/>
        <color rgb="FF4A86E8"/>
        <color rgb="FFD9D9D9"/>
        <color rgb="FFFF9900"/>
      </colorScale>
    </cfRule>
  </conditionalFormatting>
  <conditionalFormatting sqref="N3:N6">
    <cfRule type="colorScale" priority="26">
      <colorScale>
        <cfvo type="min"/>
        <cfvo type="percentile" val="50"/>
        <cfvo type="max"/>
        <color rgb="FF4A86E8"/>
        <color rgb="FFD9D9D9"/>
        <color rgb="FFFF9900"/>
      </colorScale>
    </cfRule>
  </conditionalFormatting>
  <conditionalFormatting sqref="P3:P6">
    <cfRule type="notContainsBlanks" dxfId="309" priority="24">
      <formula>LEN(TRIM(P3))&gt;0</formula>
    </cfRule>
  </conditionalFormatting>
  <conditionalFormatting sqref="Q3:Q6">
    <cfRule type="notContainsBlanks" dxfId="308" priority="1">
      <formula>LEN(TRIM(Q3))&gt;0</formula>
    </cfRule>
    <cfRule type="containsBlanks" dxfId="307" priority="2">
      <formula>LEN(TRIM(Q3))=0</formula>
    </cfRule>
  </conditionalFormatting>
  <conditionalFormatting sqref="R3:R6">
    <cfRule type="notContainsBlanks" dxfId="306" priority="3">
      <formula>LEN(TRIM(R3))&gt;0</formula>
    </cfRule>
    <cfRule type="containsBlanks" dxfId="305" priority="4">
      <formula>LEN(TRIM(R3))=0</formula>
    </cfRule>
  </conditionalFormatting>
  <conditionalFormatting sqref="S3:S6">
    <cfRule type="notContainsBlanks" dxfId="304" priority="5">
      <formula>LEN(TRIM(S3))&gt;0</formula>
    </cfRule>
    <cfRule type="containsBlanks" dxfId="303" priority="6">
      <formula>LEN(TRIM(S3))=0</formula>
    </cfRule>
  </conditionalFormatting>
  <conditionalFormatting sqref="T3:T6">
    <cfRule type="notContainsBlanks" dxfId="302" priority="7">
      <formula>LEN(TRIM(T3))&gt;0</formula>
    </cfRule>
    <cfRule type="containsBlanks" dxfId="301" priority="8">
      <formula>LEN(TRIM(T3))=0</formula>
    </cfRule>
  </conditionalFormatting>
  <conditionalFormatting sqref="U3:U6">
    <cfRule type="notContainsBlanks" dxfId="300" priority="9">
      <formula>LEN(TRIM(U3))&gt;0</formula>
    </cfRule>
    <cfRule type="containsBlanks" dxfId="299" priority="10">
      <formula>LEN(TRIM(U3))=0</formula>
    </cfRule>
  </conditionalFormatting>
  <conditionalFormatting sqref="V3:V6">
    <cfRule type="notContainsBlanks" dxfId="298" priority="11">
      <formula>LEN(TRIM(V3))&gt;0</formula>
    </cfRule>
    <cfRule type="containsBlanks" dxfId="297" priority="12">
      <formula>LEN(TRIM(V3))=0</formula>
    </cfRule>
  </conditionalFormatting>
  <conditionalFormatting sqref="W3:W6">
    <cfRule type="notContainsBlanks" dxfId="296" priority="13">
      <formula>LEN(TRIM(W3))&gt;0</formula>
    </cfRule>
  </conditionalFormatting>
  <conditionalFormatting sqref="X3:X6">
    <cfRule type="colorScale" priority="28">
      <colorScale>
        <cfvo type="min"/>
        <cfvo type="percentile" val="50"/>
        <cfvo type="max"/>
        <color rgb="FFE06666"/>
        <color rgb="FFD9D9D9"/>
        <color rgb="FF93C47D"/>
      </colorScale>
    </cfRule>
  </conditionalFormatting>
  <conditionalFormatting sqref="Y3:Y6">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93C47D"/>
    <outlinePr summaryBelow="0" summaryRight="0"/>
  </sheetPr>
  <dimension ref="A1:Z23"/>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7.5703125" customWidth="1"/>
    <col min="17" max="26" width="5.42578125" customWidth="1"/>
  </cols>
  <sheetData>
    <row r="1" spans="1:26" ht="21" customHeight="1">
      <c r="A1" s="226"/>
      <c r="B1" s="4"/>
      <c r="C1" s="4"/>
      <c r="D1" s="4"/>
      <c r="E1" s="4"/>
      <c r="F1" s="4"/>
      <c r="G1" s="4"/>
      <c r="H1" s="4"/>
      <c r="I1" s="4"/>
      <c r="J1" s="4"/>
      <c r="K1" s="4"/>
      <c r="L1" s="4"/>
      <c r="M1" s="4"/>
      <c r="N1" s="4"/>
      <c r="O1" s="4"/>
      <c r="P1" s="4"/>
      <c r="Q1" s="4"/>
      <c r="R1" s="4"/>
      <c r="S1" s="4"/>
      <c r="T1" s="4"/>
      <c r="U1" s="4"/>
      <c r="V1" s="4"/>
      <c r="W1" s="4"/>
      <c r="X1" s="4"/>
      <c r="Y1" s="4"/>
      <c r="Z1" s="5" t="s">
        <v>2</v>
      </c>
    </row>
    <row r="2" spans="1:26" ht="112.5">
      <c r="A2" s="6" t="s">
        <v>1145</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823</v>
      </c>
      <c r="B3" s="449">
        <v>19580</v>
      </c>
      <c r="C3" s="446">
        <v>0.86</v>
      </c>
      <c r="D3" s="64">
        <v>0.65</v>
      </c>
      <c r="E3" s="411">
        <v>40</v>
      </c>
      <c r="F3" s="438">
        <v>200</v>
      </c>
      <c r="G3" s="76">
        <v>10</v>
      </c>
      <c r="H3" s="413">
        <v>900</v>
      </c>
      <c r="I3" s="414">
        <v>618</v>
      </c>
      <c r="J3" s="452">
        <v>0.88</v>
      </c>
      <c r="K3" s="71">
        <v>28</v>
      </c>
      <c r="L3" s="279">
        <v>3.75</v>
      </c>
      <c r="M3" s="32">
        <f t="shared" ref="M3:M23" si="0">(-B3*0.001)+(K3*2)+(-L3*10)+(C3*100)+(D3*100)+(E3)+(F3*0.1)+(G3*5)+(H3*0.1)+(I3*0.1)+(J3*100)+(X3*2)+(Y3*2)</f>
        <v>807.72</v>
      </c>
      <c r="N3" s="32">
        <f t="shared" ref="N3:N23" si="1">(K3*2)+(-L3*10)+(C3*100)+(D3*100)+(E3)+(F3*0.1)+(G3*5)+(H3*0.1)+(I3*0.1)+(J3*100)+(X3*2)+(Y3*2)</f>
        <v>827.3</v>
      </c>
      <c r="O3" s="832" t="s">
        <v>760</v>
      </c>
      <c r="P3" s="119" t="s">
        <v>1063</v>
      </c>
      <c r="Q3" s="160" t="s">
        <v>33</v>
      </c>
      <c r="R3" s="161" t="s">
        <v>33</v>
      </c>
      <c r="S3" s="162" t="s">
        <v>1050</v>
      </c>
      <c r="T3" s="163" t="s">
        <v>481</v>
      </c>
      <c r="U3" s="164" t="s">
        <v>33</v>
      </c>
      <c r="V3" s="238" t="s">
        <v>104</v>
      </c>
      <c r="W3" s="303" t="s">
        <v>750</v>
      </c>
      <c r="X3" s="174">
        <v>80</v>
      </c>
      <c r="Y3" s="174">
        <v>74</v>
      </c>
      <c r="Z3" s="151" t="s">
        <v>824</v>
      </c>
    </row>
    <row r="4" spans="1:26" ht="12.75">
      <c r="A4" s="46" t="s">
        <v>827</v>
      </c>
      <c r="B4" s="409">
        <v>22960</v>
      </c>
      <c r="C4" s="410">
        <v>0.88</v>
      </c>
      <c r="D4" s="64">
        <v>0.65</v>
      </c>
      <c r="E4" s="411">
        <v>40</v>
      </c>
      <c r="F4" s="412">
        <v>245</v>
      </c>
      <c r="G4" s="76">
        <v>10</v>
      </c>
      <c r="H4" s="413">
        <v>900</v>
      </c>
      <c r="I4" s="414">
        <v>618</v>
      </c>
      <c r="J4" s="132">
        <v>0.89</v>
      </c>
      <c r="K4" s="71">
        <v>28</v>
      </c>
      <c r="L4" s="256">
        <v>3.95</v>
      </c>
      <c r="M4" s="32">
        <f t="shared" si="0"/>
        <v>809.83999999999992</v>
      </c>
      <c r="N4" s="32">
        <f t="shared" si="1"/>
        <v>832.8</v>
      </c>
      <c r="O4" s="832" t="s">
        <v>760</v>
      </c>
      <c r="P4" s="119" t="s">
        <v>1063</v>
      </c>
      <c r="Q4" s="160" t="s">
        <v>33</v>
      </c>
      <c r="R4" s="161" t="s">
        <v>33</v>
      </c>
      <c r="S4" s="162" t="s">
        <v>1050</v>
      </c>
      <c r="T4" s="163" t="s">
        <v>481</v>
      </c>
      <c r="U4" s="164" t="s">
        <v>33</v>
      </c>
      <c r="V4" s="238" t="s">
        <v>104</v>
      </c>
      <c r="W4" s="303" t="s">
        <v>750</v>
      </c>
      <c r="X4" s="174">
        <v>80</v>
      </c>
      <c r="Y4" s="174">
        <v>74</v>
      </c>
      <c r="Z4" s="151" t="s">
        <v>828</v>
      </c>
    </row>
    <row r="5" spans="1:26" ht="12.75">
      <c r="A5" s="46" t="s">
        <v>825</v>
      </c>
      <c r="B5" s="449">
        <v>19580</v>
      </c>
      <c r="C5" s="446">
        <v>0.86</v>
      </c>
      <c r="D5" s="64">
        <v>0.65</v>
      </c>
      <c r="E5" s="411">
        <v>40</v>
      </c>
      <c r="F5" s="450">
        <v>350</v>
      </c>
      <c r="G5" s="76">
        <v>10</v>
      </c>
      <c r="H5" s="413">
        <v>900</v>
      </c>
      <c r="I5" s="451">
        <v>588</v>
      </c>
      <c r="J5" s="452">
        <v>0.88</v>
      </c>
      <c r="K5" s="156">
        <v>26</v>
      </c>
      <c r="L5" s="279">
        <v>3.75</v>
      </c>
      <c r="M5" s="32">
        <f t="shared" si="0"/>
        <v>815.72</v>
      </c>
      <c r="N5" s="32">
        <f t="shared" si="1"/>
        <v>835.3</v>
      </c>
      <c r="O5" s="832" t="s">
        <v>760</v>
      </c>
      <c r="P5" s="119" t="s">
        <v>1063</v>
      </c>
      <c r="Q5" s="160" t="s">
        <v>33</v>
      </c>
      <c r="R5" s="161" t="s">
        <v>33</v>
      </c>
      <c r="S5" s="162" t="s">
        <v>1050</v>
      </c>
      <c r="T5" s="163" t="s">
        <v>481</v>
      </c>
      <c r="U5" s="164" t="s">
        <v>33</v>
      </c>
      <c r="V5" s="238" t="s">
        <v>104</v>
      </c>
      <c r="W5" s="303" t="s">
        <v>750</v>
      </c>
      <c r="X5" s="174">
        <v>80</v>
      </c>
      <c r="Y5" s="174">
        <v>74</v>
      </c>
      <c r="Z5" s="151" t="s">
        <v>826</v>
      </c>
    </row>
    <row r="6" spans="1:26" ht="12.75">
      <c r="A6" s="46" t="s">
        <v>854</v>
      </c>
      <c r="B6" s="334">
        <v>26350</v>
      </c>
      <c r="C6" s="320">
        <v>0.93</v>
      </c>
      <c r="D6" s="64">
        <v>0.65</v>
      </c>
      <c r="E6" s="335">
        <v>60</v>
      </c>
      <c r="F6" s="141">
        <v>135</v>
      </c>
      <c r="G6" s="76">
        <v>10</v>
      </c>
      <c r="H6" s="232">
        <v>1000</v>
      </c>
      <c r="I6" s="336">
        <v>872</v>
      </c>
      <c r="J6" s="319">
        <v>0.52</v>
      </c>
      <c r="K6" s="156">
        <v>26</v>
      </c>
      <c r="L6" s="337">
        <v>3.8</v>
      </c>
      <c r="M6" s="32">
        <f t="shared" si="0"/>
        <v>816.34999999999991</v>
      </c>
      <c r="N6" s="32">
        <f t="shared" si="1"/>
        <v>842.7</v>
      </c>
      <c r="O6" s="832" t="s">
        <v>760</v>
      </c>
      <c r="P6" s="657" t="s">
        <v>480</v>
      </c>
      <c r="Q6" s="160" t="s">
        <v>33</v>
      </c>
      <c r="R6" s="161" t="s">
        <v>33</v>
      </c>
      <c r="S6" s="162" t="s">
        <v>805</v>
      </c>
      <c r="T6" s="163" t="s">
        <v>481</v>
      </c>
      <c r="U6" s="164" t="s">
        <v>33</v>
      </c>
      <c r="V6" s="238" t="s">
        <v>104</v>
      </c>
      <c r="W6" s="239" t="s">
        <v>750</v>
      </c>
      <c r="X6" s="174">
        <v>80</v>
      </c>
      <c r="Y6" s="174">
        <v>74</v>
      </c>
      <c r="Z6" s="151" t="s">
        <v>855</v>
      </c>
    </row>
    <row r="7" spans="1:26" ht="12.75">
      <c r="A7" s="46" t="s">
        <v>790</v>
      </c>
      <c r="B7" s="302">
        <v>65880</v>
      </c>
      <c r="C7" s="288">
        <v>0.95</v>
      </c>
      <c r="D7" s="64">
        <v>0.65</v>
      </c>
      <c r="E7" s="244">
        <v>71</v>
      </c>
      <c r="F7" s="231">
        <v>30</v>
      </c>
      <c r="G7" s="76">
        <v>10</v>
      </c>
      <c r="H7" s="269">
        <v>1200</v>
      </c>
      <c r="I7" s="265">
        <v>888</v>
      </c>
      <c r="J7" s="290">
        <v>0.62</v>
      </c>
      <c r="K7" s="156">
        <v>26</v>
      </c>
      <c r="L7" s="271">
        <v>7.2</v>
      </c>
      <c r="M7" s="32">
        <f t="shared" si="0"/>
        <v>776.92000000000007</v>
      </c>
      <c r="N7" s="32">
        <f t="shared" si="1"/>
        <v>842.8</v>
      </c>
      <c r="O7" s="832" t="s">
        <v>760</v>
      </c>
      <c r="P7" s="119" t="s">
        <v>1063</v>
      </c>
      <c r="Q7" s="160" t="s">
        <v>33</v>
      </c>
      <c r="R7" s="161" t="s">
        <v>33</v>
      </c>
      <c r="S7" s="162" t="s">
        <v>1050</v>
      </c>
      <c r="T7" s="163" t="s">
        <v>481</v>
      </c>
      <c r="U7" s="164" t="s">
        <v>33</v>
      </c>
      <c r="V7" s="238" t="s">
        <v>104</v>
      </c>
      <c r="W7" s="303" t="s">
        <v>750</v>
      </c>
      <c r="X7" s="174">
        <v>80</v>
      </c>
      <c r="Y7" s="174">
        <v>74</v>
      </c>
      <c r="Z7" s="151" t="s">
        <v>792</v>
      </c>
    </row>
    <row r="8" spans="1:26" ht="12.75">
      <c r="A8" s="46" t="s">
        <v>801</v>
      </c>
      <c r="B8" s="364">
        <v>21560</v>
      </c>
      <c r="C8" s="349">
        <v>0.91</v>
      </c>
      <c r="D8" s="64">
        <v>0.65</v>
      </c>
      <c r="E8" s="65">
        <v>86</v>
      </c>
      <c r="F8" s="365">
        <v>25</v>
      </c>
      <c r="G8" s="254">
        <v>5</v>
      </c>
      <c r="H8" s="317">
        <v>1100</v>
      </c>
      <c r="I8" s="265">
        <v>888</v>
      </c>
      <c r="J8" s="366">
        <v>0.56999999999999995</v>
      </c>
      <c r="K8" s="156">
        <v>26</v>
      </c>
      <c r="L8" s="337">
        <v>3.8</v>
      </c>
      <c r="M8" s="32">
        <f t="shared" si="0"/>
        <v>825.74</v>
      </c>
      <c r="N8" s="32">
        <f t="shared" si="1"/>
        <v>847.3</v>
      </c>
      <c r="O8" s="832" t="s">
        <v>760</v>
      </c>
      <c r="P8" s="657" t="s">
        <v>480</v>
      </c>
      <c r="Q8" s="160" t="s">
        <v>33</v>
      </c>
      <c r="R8" s="161" t="s">
        <v>33</v>
      </c>
      <c r="S8" s="162" t="s">
        <v>805</v>
      </c>
      <c r="T8" s="163" t="s">
        <v>481</v>
      </c>
      <c r="U8" s="164" t="s">
        <v>33</v>
      </c>
      <c r="V8" s="238" t="s">
        <v>104</v>
      </c>
      <c r="W8" s="239" t="s">
        <v>750</v>
      </c>
      <c r="X8" s="174">
        <v>80</v>
      </c>
      <c r="Y8" s="174">
        <v>74</v>
      </c>
      <c r="Z8" s="151" t="s">
        <v>803</v>
      </c>
    </row>
    <row r="9" spans="1:26" ht="12.75">
      <c r="A9" s="46" t="s">
        <v>851</v>
      </c>
      <c r="B9" s="338">
        <v>24850</v>
      </c>
      <c r="C9" s="320">
        <v>0.93</v>
      </c>
      <c r="D9" s="64">
        <v>0.65</v>
      </c>
      <c r="E9" s="335">
        <v>60</v>
      </c>
      <c r="F9" s="66">
        <v>150</v>
      </c>
      <c r="G9" s="76">
        <v>10</v>
      </c>
      <c r="H9" s="232">
        <v>1000</v>
      </c>
      <c r="I9" s="336">
        <v>872</v>
      </c>
      <c r="J9" s="339">
        <v>0.57999999999999996</v>
      </c>
      <c r="K9" s="156">
        <v>26</v>
      </c>
      <c r="L9" s="337">
        <v>3.8</v>
      </c>
      <c r="M9" s="32">
        <f t="shared" si="0"/>
        <v>825.34999999999991</v>
      </c>
      <c r="N9" s="32">
        <f t="shared" si="1"/>
        <v>850.19999999999993</v>
      </c>
      <c r="O9" s="832" t="s">
        <v>760</v>
      </c>
      <c r="P9" s="657" t="s">
        <v>480</v>
      </c>
      <c r="Q9" s="160" t="s">
        <v>33</v>
      </c>
      <c r="R9" s="161" t="s">
        <v>33</v>
      </c>
      <c r="S9" s="162" t="s">
        <v>805</v>
      </c>
      <c r="T9" s="163" t="s">
        <v>481</v>
      </c>
      <c r="U9" s="164" t="s">
        <v>33</v>
      </c>
      <c r="V9" s="238" t="s">
        <v>104</v>
      </c>
      <c r="W9" s="239" t="s">
        <v>750</v>
      </c>
      <c r="X9" s="174">
        <v>80</v>
      </c>
      <c r="Y9" s="174">
        <v>74</v>
      </c>
      <c r="Z9" s="151" t="s">
        <v>853</v>
      </c>
    </row>
    <row r="10" spans="1:26" ht="12.75">
      <c r="A10" s="46" t="s">
        <v>835</v>
      </c>
      <c r="B10" s="125">
        <v>58580</v>
      </c>
      <c r="C10" s="316">
        <v>0.94</v>
      </c>
      <c r="D10" s="64">
        <v>0.65</v>
      </c>
      <c r="E10" s="65">
        <v>86</v>
      </c>
      <c r="F10" s="231">
        <v>30</v>
      </c>
      <c r="G10" s="76">
        <v>10</v>
      </c>
      <c r="H10" s="269">
        <v>1200</v>
      </c>
      <c r="I10" s="265">
        <v>903</v>
      </c>
      <c r="J10" s="319">
        <v>0.52</v>
      </c>
      <c r="K10" s="71">
        <v>27</v>
      </c>
      <c r="L10" s="80">
        <v>6.2</v>
      </c>
      <c r="M10" s="32">
        <f t="shared" si="0"/>
        <v>801.72</v>
      </c>
      <c r="N10" s="32">
        <f t="shared" si="1"/>
        <v>860.3</v>
      </c>
      <c r="O10" s="832" t="s">
        <v>760</v>
      </c>
      <c r="P10" s="657" t="s">
        <v>480</v>
      </c>
      <c r="Q10" s="160" t="s">
        <v>33</v>
      </c>
      <c r="R10" s="161" t="s">
        <v>33</v>
      </c>
      <c r="S10" s="162" t="s">
        <v>805</v>
      </c>
      <c r="T10" s="163" t="s">
        <v>481</v>
      </c>
      <c r="U10" s="164" t="s">
        <v>33</v>
      </c>
      <c r="V10" s="238" t="s">
        <v>104</v>
      </c>
      <c r="W10" s="239" t="s">
        <v>750</v>
      </c>
      <c r="X10" s="174">
        <v>80</v>
      </c>
      <c r="Y10" s="174">
        <v>74</v>
      </c>
      <c r="Z10" s="151" t="s">
        <v>836</v>
      </c>
    </row>
    <row r="11" spans="1:26" ht="12.75">
      <c r="A11" s="46" t="s">
        <v>809</v>
      </c>
      <c r="B11" s="294">
        <v>48580</v>
      </c>
      <c r="C11" s="344">
        <v>0.92</v>
      </c>
      <c r="D11" s="345">
        <v>0.73</v>
      </c>
      <c r="E11" s="346">
        <v>62</v>
      </c>
      <c r="F11" s="347">
        <v>115</v>
      </c>
      <c r="G11" s="76">
        <v>10</v>
      </c>
      <c r="H11" s="297">
        <v>1050</v>
      </c>
      <c r="I11" s="298">
        <v>846</v>
      </c>
      <c r="J11" s="348">
        <v>0.66</v>
      </c>
      <c r="K11" s="156">
        <v>26</v>
      </c>
      <c r="L11" s="124">
        <v>3.71</v>
      </c>
      <c r="M11" s="32">
        <f t="shared" si="0"/>
        <v>818.42000000000007</v>
      </c>
      <c r="N11" s="32">
        <f t="shared" si="1"/>
        <v>867</v>
      </c>
      <c r="O11" s="832" t="s">
        <v>760</v>
      </c>
      <c r="P11" s="657" t="s">
        <v>480</v>
      </c>
      <c r="Q11" s="160" t="s">
        <v>33</v>
      </c>
      <c r="R11" s="161" t="s">
        <v>33</v>
      </c>
      <c r="S11" s="162" t="s">
        <v>805</v>
      </c>
      <c r="T11" s="163" t="s">
        <v>481</v>
      </c>
      <c r="U11" s="164" t="s">
        <v>33</v>
      </c>
      <c r="V11" s="238" t="s">
        <v>104</v>
      </c>
      <c r="W11" s="239" t="s">
        <v>750</v>
      </c>
      <c r="X11" s="174">
        <v>80</v>
      </c>
      <c r="Y11" s="174">
        <v>74</v>
      </c>
      <c r="Z11" s="151" t="s">
        <v>810</v>
      </c>
    </row>
    <row r="12" spans="1:26" ht="12.75">
      <c r="A12" s="46" t="s">
        <v>807</v>
      </c>
      <c r="B12" s="294">
        <v>48850</v>
      </c>
      <c r="C12" s="288">
        <v>0.95</v>
      </c>
      <c r="D12" s="295">
        <v>0.68</v>
      </c>
      <c r="E12" s="65">
        <v>86</v>
      </c>
      <c r="F12" s="296">
        <v>78</v>
      </c>
      <c r="G12" s="76">
        <v>10</v>
      </c>
      <c r="H12" s="297">
        <v>1050</v>
      </c>
      <c r="I12" s="298">
        <v>846</v>
      </c>
      <c r="J12" s="299">
        <v>0.59</v>
      </c>
      <c r="K12" s="156">
        <v>26</v>
      </c>
      <c r="L12" s="300">
        <v>3.91</v>
      </c>
      <c r="M12" s="32">
        <f t="shared" si="0"/>
        <v>827.45</v>
      </c>
      <c r="N12" s="32">
        <f t="shared" si="1"/>
        <v>876.3</v>
      </c>
      <c r="O12" s="832" t="s">
        <v>760</v>
      </c>
      <c r="P12" s="657" t="s">
        <v>480</v>
      </c>
      <c r="Q12" s="160" t="s">
        <v>33</v>
      </c>
      <c r="R12" s="161" t="s">
        <v>33</v>
      </c>
      <c r="S12" s="162" t="s">
        <v>805</v>
      </c>
      <c r="T12" s="163" t="s">
        <v>481</v>
      </c>
      <c r="U12" s="164" t="s">
        <v>33</v>
      </c>
      <c r="V12" s="238" t="s">
        <v>104</v>
      </c>
      <c r="W12" s="239" t="s">
        <v>750</v>
      </c>
      <c r="X12" s="174">
        <v>80</v>
      </c>
      <c r="Y12" s="174">
        <v>74</v>
      </c>
      <c r="Z12" s="151" t="s">
        <v>808</v>
      </c>
    </row>
    <row r="13" spans="1:26" ht="12.75">
      <c r="A13" s="46" t="s">
        <v>804</v>
      </c>
      <c r="B13" s="325">
        <v>43860</v>
      </c>
      <c r="C13" s="320">
        <v>0.93</v>
      </c>
      <c r="D13" s="295">
        <v>0.68</v>
      </c>
      <c r="E13" s="65">
        <v>86</v>
      </c>
      <c r="F13" s="326">
        <v>70</v>
      </c>
      <c r="G13" s="76">
        <v>10</v>
      </c>
      <c r="H13" s="297">
        <v>1050</v>
      </c>
      <c r="I13" s="298">
        <v>846</v>
      </c>
      <c r="J13" s="270">
        <v>0.61</v>
      </c>
      <c r="K13" s="156">
        <v>26</v>
      </c>
      <c r="L13" s="327">
        <v>3.81</v>
      </c>
      <c r="M13" s="32">
        <f t="shared" si="0"/>
        <v>832.64</v>
      </c>
      <c r="N13" s="32">
        <f t="shared" si="1"/>
        <v>876.5</v>
      </c>
      <c r="O13" s="832" t="s">
        <v>760</v>
      </c>
      <c r="P13" s="657" t="s">
        <v>480</v>
      </c>
      <c r="Q13" s="160" t="s">
        <v>33</v>
      </c>
      <c r="R13" s="161" t="s">
        <v>33</v>
      </c>
      <c r="S13" s="162" t="s">
        <v>805</v>
      </c>
      <c r="T13" s="163" t="s">
        <v>481</v>
      </c>
      <c r="U13" s="164" t="s">
        <v>33</v>
      </c>
      <c r="V13" s="238" t="s">
        <v>104</v>
      </c>
      <c r="W13" s="239" t="s">
        <v>750</v>
      </c>
      <c r="X13" s="174">
        <v>80</v>
      </c>
      <c r="Y13" s="174">
        <v>74</v>
      </c>
      <c r="Z13" s="151" t="s">
        <v>806</v>
      </c>
    </row>
    <row r="14" spans="1:26" ht="12.75">
      <c r="A14" s="46" t="s">
        <v>839</v>
      </c>
      <c r="B14" s="333">
        <v>40550</v>
      </c>
      <c r="C14" s="320">
        <v>0.93</v>
      </c>
      <c r="D14" s="64">
        <v>0.65</v>
      </c>
      <c r="E14" s="65">
        <v>86</v>
      </c>
      <c r="F14" s="245">
        <v>60</v>
      </c>
      <c r="G14" s="76">
        <v>10</v>
      </c>
      <c r="H14" s="317">
        <v>1100</v>
      </c>
      <c r="I14" s="318">
        <v>861</v>
      </c>
      <c r="J14" s="270">
        <v>0.61</v>
      </c>
      <c r="K14" s="156">
        <v>26</v>
      </c>
      <c r="L14" s="300">
        <v>3.91</v>
      </c>
      <c r="M14" s="32">
        <f t="shared" si="0"/>
        <v>837.45</v>
      </c>
      <c r="N14" s="32">
        <f t="shared" si="1"/>
        <v>878</v>
      </c>
      <c r="O14" s="832" t="s">
        <v>760</v>
      </c>
      <c r="P14" s="657" t="s">
        <v>480</v>
      </c>
      <c r="Q14" s="160" t="s">
        <v>33</v>
      </c>
      <c r="R14" s="161" t="s">
        <v>33</v>
      </c>
      <c r="S14" s="162" t="s">
        <v>805</v>
      </c>
      <c r="T14" s="163" t="s">
        <v>481</v>
      </c>
      <c r="U14" s="164" t="s">
        <v>33</v>
      </c>
      <c r="V14" s="238" t="s">
        <v>104</v>
      </c>
      <c r="W14" s="239" t="s">
        <v>750</v>
      </c>
      <c r="X14" s="174">
        <v>80</v>
      </c>
      <c r="Y14" s="174">
        <v>74</v>
      </c>
      <c r="Z14" s="151" t="s">
        <v>840</v>
      </c>
    </row>
    <row r="15" spans="1:26" ht="12.75">
      <c r="A15" s="46" t="s">
        <v>843</v>
      </c>
      <c r="B15" s="333">
        <v>40550</v>
      </c>
      <c r="C15" s="320">
        <v>0.93</v>
      </c>
      <c r="D15" s="64">
        <v>0.65</v>
      </c>
      <c r="E15" s="65">
        <v>86</v>
      </c>
      <c r="F15" s="245">
        <v>60</v>
      </c>
      <c r="G15" s="76">
        <v>10</v>
      </c>
      <c r="H15" s="317">
        <v>1100</v>
      </c>
      <c r="I15" s="318">
        <v>861</v>
      </c>
      <c r="J15" s="270">
        <v>0.61</v>
      </c>
      <c r="K15" s="156">
        <v>26</v>
      </c>
      <c r="L15" s="300">
        <v>3.91</v>
      </c>
      <c r="M15" s="32">
        <f t="shared" si="0"/>
        <v>837.45</v>
      </c>
      <c r="N15" s="32">
        <f t="shared" si="1"/>
        <v>878</v>
      </c>
      <c r="O15" s="832" t="s">
        <v>760</v>
      </c>
      <c r="P15" s="657" t="s">
        <v>480</v>
      </c>
      <c r="Q15" s="160" t="s">
        <v>33</v>
      </c>
      <c r="R15" s="161" t="s">
        <v>33</v>
      </c>
      <c r="S15" s="162" t="s">
        <v>805</v>
      </c>
      <c r="T15" s="163" t="s">
        <v>481</v>
      </c>
      <c r="U15" s="164" t="s">
        <v>33</v>
      </c>
      <c r="V15" s="238" t="s">
        <v>104</v>
      </c>
      <c r="W15" s="239" t="s">
        <v>750</v>
      </c>
      <c r="X15" s="174">
        <v>80</v>
      </c>
      <c r="Y15" s="174">
        <v>74</v>
      </c>
      <c r="Z15" s="151" t="s">
        <v>844</v>
      </c>
    </row>
    <row r="16" spans="1:26" ht="12.75">
      <c r="A16" s="46" t="s">
        <v>837</v>
      </c>
      <c r="B16" s="304">
        <v>63680</v>
      </c>
      <c r="C16" s="288">
        <v>0.95</v>
      </c>
      <c r="D16" s="64">
        <v>0.65</v>
      </c>
      <c r="E16" s="65">
        <v>86</v>
      </c>
      <c r="F16" s="305">
        <v>33</v>
      </c>
      <c r="G16" s="76">
        <v>10</v>
      </c>
      <c r="H16" s="269">
        <v>1200</v>
      </c>
      <c r="I16" s="265">
        <v>903</v>
      </c>
      <c r="J16" s="306">
        <v>0.7</v>
      </c>
      <c r="K16" s="71">
        <v>27</v>
      </c>
      <c r="L16" s="80">
        <v>6.2</v>
      </c>
      <c r="M16" s="32">
        <f t="shared" si="0"/>
        <v>815.92000000000007</v>
      </c>
      <c r="N16" s="32">
        <f t="shared" si="1"/>
        <v>879.6</v>
      </c>
      <c r="O16" s="832" t="s">
        <v>760</v>
      </c>
      <c r="P16" s="657" t="s">
        <v>480</v>
      </c>
      <c r="Q16" s="160" t="s">
        <v>33</v>
      </c>
      <c r="R16" s="161" t="s">
        <v>33</v>
      </c>
      <c r="S16" s="162" t="s">
        <v>805</v>
      </c>
      <c r="T16" s="163" t="s">
        <v>481</v>
      </c>
      <c r="U16" s="164" t="s">
        <v>33</v>
      </c>
      <c r="V16" s="238" t="s">
        <v>104</v>
      </c>
      <c r="W16" s="239" t="s">
        <v>750</v>
      </c>
      <c r="X16" s="174">
        <v>80</v>
      </c>
      <c r="Y16" s="174">
        <v>74</v>
      </c>
      <c r="Z16" s="151" t="s">
        <v>838</v>
      </c>
    </row>
    <row r="17" spans="1:26" ht="12.75">
      <c r="A17" s="46" t="s">
        <v>845</v>
      </c>
      <c r="B17" s="315">
        <v>45360</v>
      </c>
      <c r="C17" s="316">
        <v>0.94</v>
      </c>
      <c r="D17" s="64">
        <v>0.65</v>
      </c>
      <c r="E17" s="65">
        <v>86</v>
      </c>
      <c r="F17" s="245">
        <v>65</v>
      </c>
      <c r="G17" s="76">
        <v>10</v>
      </c>
      <c r="H17" s="317">
        <v>1100</v>
      </c>
      <c r="I17" s="318">
        <v>861</v>
      </c>
      <c r="J17" s="290">
        <v>0.62</v>
      </c>
      <c r="K17" s="156">
        <v>26</v>
      </c>
      <c r="L17" s="300">
        <v>3.91</v>
      </c>
      <c r="M17" s="32">
        <f t="shared" si="0"/>
        <v>835.14</v>
      </c>
      <c r="N17" s="32">
        <f t="shared" si="1"/>
        <v>880.5</v>
      </c>
      <c r="O17" s="832" t="s">
        <v>760</v>
      </c>
      <c r="P17" s="657" t="s">
        <v>480</v>
      </c>
      <c r="Q17" s="160" t="s">
        <v>33</v>
      </c>
      <c r="R17" s="161" t="s">
        <v>33</v>
      </c>
      <c r="S17" s="162" t="s">
        <v>805</v>
      </c>
      <c r="T17" s="163" t="s">
        <v>481</v>
      </c>
      <c r="U17" s="164" t="s">
        <v>33</v>
      </c>
      <c r="V17" s="238" t="s">
        <v>104</v>
      </c>
      <c r="W17" s="239" t="s">
        <v>750</v>
      </c>
      <c r="X17" s="174">
        <v>80</v>
      </c>
      <c r="Y17" s="174">
        <v>74</v>
      </c>
      <c r="Z17" s="151" t="s">
        <v>846</v>
      </c>
    </row>
    <row r="18" spans="1:26" ht="12.75">
      <c r="A18" s="46" t="s">
        <v>829</v>
      </c>
      <c r="B18" s="449">
        <v>19580</v>
      </c>
      <c r="C18" s="446">
        <v>0.86</v>
      </c>
      <c r="D18" s="64">
        <v>0.65</v>
      </c>
      <c r="E18" s="411">
        <v>40</v>
      </c>
      <c r="F18" s="455">
        <v>270</v>
      </c>
      <c r="G18" s="131">
        <v>20</v>
      </c>
      <c r="H18" s="413">
        <v>900</v>
      </c>
      <c r="I18" s="414">
        <v>618</v>
      </c>
      <c r="J18" s="452">
        <v>0.88</v>
      </c>
      <c r="K18" s="71">
        <v>27</v>
      </c>
      <c r="L18" s="456">
        <v>3.6</v>
      </c>
      <c r="M18" s="32">
        <f t="shared" si="0"/>
        <v>864.22</v>
      </c>
      <c r="N18" s="32">
        <f t="shared" si="1"/>
        <v>883.8</v>
      </c>
      <c r="O18" s="832" t="s">
        <v>760</v>
      </c>
      <c r="P18" s="119" t="s">
        <v>1063</v>
      </c>
      <c r="Q18" s="160" t="s">
        <v>33</v>
      </c>
      <c r="R18" s="161" t="s">
        <v>33</v>
      </c>
      <c r="S18" s="162" t="s">
        <v>1050</v>
      </c>
      <c r="T18" s="163" t="s">
        <v>481</v>
      </c>
      <c r="U18" s="164" t="s">
        <v>33</v>
      </c>
      <c r="V18" s="238" t="s">
        <v>104</v>
      </c>
      <c r="W18" s="303" t="s">
        <v>750</v>
      </c>
      <c r="X18" s="174">
        <v>80</v>
      </c>
      <c r="Y18" s="174">
        <v>74</v>
      </c>
      <c r="Z18" s="151" t="s">
        <v>830</v>
      </c>
    </row>
    <row r="19" spans="1:26" ht="12.75">
      <c r="A19" s="46" t="s">
        <v>847</v>
      </c>
      <c r="B19" s="307">
        <v>56164</v>
      </c>
      <c r="C19" s="320">
        <v>0.93</v>
      </c>
      <c r="D19" s="64">
        <v>0.65</v>
      </c>
      <c r="E19" s="65">
        <v>86</v>
      </c>
      <c r="F19" s="331">
        <v>400</v>
      </c>
      <c r="G19" s="76">
        <v>10</v>
      </c>
      <c r="H19" s="317">
        <v>1100</v>
      </c>
      <c r="I19" s="318">
        <v>861</v>
      </c>
      <c r="J19" s="270">
        <v>0.61</v>
      </c>
      <c r="K19" s="156">
        <v>26</v>
      </c>
      <c r="L19" s="332">
        <v>4.4000000000000004</v>
      </c>
      <c r="M19" s="32">
        <f t="shared" si="0"/>
        <v>850.93600000000004</v>
      </c>
      <c r="N19" s="32">
        <f t="shared" si="1"/>
        <v>907.1</v>
      </c>
      <c r="O19" s="832" t="s">
        <v>760</v>
      </c>
      <c r="P19" s="657" t="s">
        <v>480</v>
      </c>
      <c r="Q19" s="160" t="s">
        <v>33</v>
      </c>
      <c r="R19" s="161" t="s">
        <v>33</v>
      </c>
      <c r="S19" s="162" t="s">
        <v>805</v>
      </c>
      <c r="T19" s="163" t="s">
        <v>481</v>
      </c>
      <c r="U19" s="164" t="s">
        <v>33</v>
      </c>
      <c r="V19" s="238" t="s">
        <v>104</v>
      </c>
      <c r="W19" s="239" t="s">
        <v>750</v>
      </c>
      <c r="X19" s="174">
        <v>80</v>
      </c>
      <c r="Y19" s="174">
        <v>74</v>
      </c>
      <c r="Z19" s="151" t="s">
        <v>848</v>
      </c>
    </row>
    <row r="20" spans="1:26" ht="12.75">
      <c r="A20" s="46" t="s">
        <v>519</v>
      </c>
      <c r="B20" s="513">
        <v>17880</v>
      </c>
      <c r="C20" s="514">
        <v>0.83</v>
      </c>
      <c r="D20" s="229">
        <v>0.65</v>
      </c>
      <c r="E20" s="143">
        <v>40</v>
      </c>
      <c r="F20" s="474">
        <v>700</v>
      </c>
      <c r="G20" s="254">
        <v>20</v>
      </c>
      <c r="H20" s="515">
        <v>900</v>
      </c>
      <c r="I20" s="516">
        <v>618</v>
      </c>
      <c r="J20" s="517">
        <v>0.82</v>
      </c>
      <c r="K20" s="156">
        <v>27</v>
      </c>
      <c r="L20" s="313">
        <v>3.86</v>
      </c>
      <c r="M20" s="32">
        <f t="shared" si="0"/>
        <v>897.31999999999994</v>
      </c>
      <c r="N20" s="32">
        <f t="shared" si="1"/>
        <v>915.19999999999993</v>
      </c>
      <c r="O20" s="836" t="s">
        <v>405</v>
      </c>
      <c r="P20" s="119" t="s">
        <v>1063</v>
      </c>
      <c r="Q20" s="160" t="s">
        <v>33</v>
      </c>
      <c r="R20" s="161" t="s">
        <v>33</v>
      </c>
      <c r="S20" s="162" t="s">
        <v>1050</v>
      </c>
      <c r="T20" s="163" t="s">
        <v>481</v>
      </c>
      <c r="U20" s="164" t="s">
        <v>33</v>
      </c>
      <c r="V20" s="238" t="s">
        <v>104</v>
      </c>
      <c r="W20" s="303">
        <v>74</v>
      </c>
      <c r="X20" s="166">
        <v>80</v>
      </c>
      <c r="Y20" s="166">
        <v>74</v>
      </c>
      <c r="Z20" s="151" t="s">
        <v>522</v>
      </c>
    </row>
    <row r="21" spans="1:26" ht="12.75">
      <c r="A21" s="46" t="s">
        <v>831</v>
      </c>
      <c r="B21" s="453">
        <v>25580</v>
      </c>
      <c r="C21" s="446">
        <v>0.86</v>
      </c>
      <c r="D21" s="64">
        <v>0.65</v>
      </c>
      <c r="E21" s="411">
        <v>40</v>
      </c>
      <c r="F21" s="454">
        <v>600</v>
      </c>
      <c r="G21" s="131">
        <v>20</v>
      </c>
      <c r="H21" s="413">
        <v>900</v>
      </c>
      <c r="I21" s="414">
        <v>618</v>
      </c>
      <c r="J21" s="452">
        <v>0.88</v>
      </c>
      <c r="K21" s="71">
        <v>27</v>
      </c>
      <c r="L21" s="248">
        <v>3.7</v>
      </c>
      <c r="M21" s="32">
        <f t="shared" si="0"/>
        <v>890.22</v>
      </c>
      <c r="N21" s="32">
        <f t="shared" si="1"/>
        <v>915.8</v>
      </c>
      <c r="O21" s="832" t="s">
        <v>760</v>
      </c>
      <c r="P21" s="119" t="s">
        <v>1063</v>
      </c>
      <c r="Q21" s="160" t="s">
        <v>33</v>
      </c>
      <c r="R21" s="161" t="s">
        <v>33</v>
      </c>
      <c r="S21" s="162" t="s">
        <v>1050</v>
      </c>
      <c r="T21" s="163" t="s">
        <v>481</v>
      </c>
      <c r="U21" s="164" t="s">
        <v>33</v>
      </c>
      <c r="V21" s="238" t="s">
        <v>104</v>
      </c>
      <c r="W21" s="303" t="s">
        <v>750</v>
      </c>
      <c r="X21" s="174">
        <v>80</v>
      </c>
      <c r="Y21" s="174">
        <v>74</v>
      </c>
      <c r="Z21" s="151" t="s">
        <v>832</v>
      </c>
    </row>
    <row r="22" spans="1:26" ht="12.75">
      <c r="A22" s="46" t="s">
        <v>849</v>
      </c>
      <c r="B22" s="328">
        <v>140850</v>
      </c>
      <c r="C22" s="320">
        <v>0.93</v>
      </c>
      <c r="D22" s="64">
        <v>0.65</v>
      </c>
      <c r="E22" s="65">
        <v>86</v>
      </c>
      <c r="F22" s="329">
        <v>550</v>
      </c>
      <c r="G22" s="76">
        <v>10</v>
      </c>
      <c r="H22" s="317">
        <v>1100</v>
      </c>
      <c r="I22" s="318">
        <v>861</v>
      </c>
      <c r="J22" s="270">
        <v>0.61</v>
      </c>
      <c r="K22" s="156">
        <v>26</v>
      </c>
      <c r="L22" s="330">
        <v>4.8</v>
      </c>
      <c r="M22" s="32">
        <f t="shared" si="0"/>
        <v>777.25</v>
      </c>
      <c r="N22" s="32">
        <f t="shared" si="1"/>
        <v>918.1</v>
      </c>
      <c r="O22" s="832" t="s">
        <v>760</v>
      </c>
      <c r="P22" s="657" t="s">
        <v>480</v>
      </c>
      <c r="Q22" s="160" t="s">
        <v>33</v>
      </c>
      <c r="R22" s="161" t="s">
        <v>33</v>
      </c>
      <c r="S22" s="162" t="s">
        <v>805</v>
      </c>
      <c r="T22" s="163" t="s">
        <v>481</v>
      </c>
      <c r="U22" s="164" t="s">
        <v>33</v>
      </c>
      <c r="V22" s="238" t="s">
        <v>104</v>
      </c>
      <c r="W22" s="239" t="s">
        <v>750</v>
      </c>
      <c r="X22" s="174">
        <v>80</v>
      </c>
      <c r="Y22" s="174">
        <v>74</v>
      </c>
      <c r="Z22" s="151" t="s">
        <v>850</v>
      </c>
    </row>
    <row r="23" spans="1:26" ht="12.75">
      <c r="A23" s="46" t="s">
        <v>841</v>
      </c>
      <c r="B23" s="307">
        <v>55880</v>
      </c>
      <c r="C23" s="288">
        <v>0.95</v>
      </c>
      <c r="D23" s="64">
        <v>0.65</v>
      </c>
      <c r="E23" s="65">
        <v>86</v>
      </c>
      <c r="F23" s="308">
        <v>140</v>
      </c>
      <c r="G23" s="131">
        <v>20</v>
      </c>
      <c r="H23" s="309">
        <v>1400</v>
      </c>
      <c r="I23" s="265">
        <v>945</v>
      </c>
      <c r="J23" s="266">
        <v>0.56000000000000005</v>
      </c>
      <c r="K23" s="156">
        <v>26</v>
      </c>
      <c r="L23" s="310">
        <v>5.14</v>
      </c>
      <c r="M23" s="32">
        <f t="shared" si="0"/>
        <v>903.22</v>
      </c>
      <c r="N23" s="32">
        <f t="shared" si="1"/>
        <v>959.1</v>
      </c>
      <c r="O23" s="832" t="s">
        <v>760</v>
      </c>
      <c r="P23" s="657" t="s">
        <v>480</v>
      </c>
      <c r="Q23" s="160" t="s">
        <v>33</v>
      </c>
      <c r="R23" s="161" t="s">
        <v>33</v>
      </c>
      <c r="S23" s="162" t="s">
        <v>805</v>
      </c>
      <c r="T23" s="163" t="s">
        <v>481</v>
      </c>
      <c r="U23" s="164" t="s">
        <v>33</v>
      </c>
      <c r="V23" s="238" t="s">
        <v>104</v>
      </c>
      <c r="W23" s="239" t="s">
        <v>750</v>
      </c>
      <c r="X23" s="174">
        <v>80</v>
      </c>
      <c r="Y23" s="174">
        <v>74</v>
      </c>
      <c r="Z23" s="151" t="s">
        <v>842</v>
      </c>
    </row>
  </sheetData>
  <autoFilter ref="A2:Z23" xr:uid="{00000000-0009-0000-0000-000016000000}">
    <sortState xmlns:xlrd2="http://schemas.microsoft.com/office/spreadsheetml/2017/richdata2" ref="A2:Z23">
      <sortCondition ref="N2:N23"/>
      <sortCondition ref="P2:P23"/>
    </sortState>
  </autoFilter>
  <conditionalFormatting sqref="B3:B23">
    <cfRule type="colorScale" priority="24">
      <colorScale>
        <cfvo type="min"/>
        <cfvo type="percentile" val="50"/>
        <cfvo type="max"/>
        <color rgb="FF93C47D"/>
        <color rgb="FFD9D9D9"/>
        <color rgb="FFE06666"/>
      </colorScale>
    </cfRule>
  </conditionalFormatting>
  <conditionalFormatting sqref="C3:C23">
    <cfRule type="colorScale" priority="14">
      <colorScale>
        <cfvo type="min"/>
        <cfvo type="percentile" val="50"/>
        <cfvo type="max"/>
        <color rgb="FFEAD1DC"/>
        <color rgb="FFD5A6BD"/>
        <color rgb="FFC27BA0"/>
      </colorScale>
    </cfRule>
  </conditionalFormatting>
  <conditionalFormatting sqref="D3:D23">
    <cfRule type="colorScale" priority="15">
      <colorScale>
        <cfvo type="min"/>
        <cfvo type="percentile" val="50"/>
        <cfvo type="max"/>
        <color rgb="FFD9D2E9"/>
        <color rgb="FFB4A7D6"/>
        <color rgb="FF8E7CC3"/>
      </colorScale>
    </cfRule>
  </conditionalFormatting>
  <conditionalFormatting sqref="E3:E23">
    <cfRule type="colorScale" priority="16">
      <colorScale>
        <cfvo type="min"/>
        <cfvo type="percentile" val="50"/>
        <cfvo type="max"/>
        <color rgb="FFF4CCCC"/>
        <color rgb="FFEA9999"/>
        <color rgb="FFE06666"/>
      </colorScale>
    </cfRule>
  </conditionalFormatting>
  <conditionalFormatting sqref="F3:F23">
    <cfRule type="colorScale" priority="17">
      <colorScale>
        <cfvo type="min"/>
        <cfvo type="percentile" val="50"/>
        <cfvo type="max"/>
        <color rgb="FFD9EAD3"/>
        <color rgb="FFB6D7A8"/>
        <color rgb="FF6AA84F"/>
      </colorScale>
    </cfRule>
  </conditionalFormatting>
  <conditionalFormatting sqref="G3:G23">
    <cfRule type="colorScale" priority="18">
      <colorScale>
        <cfvo type="min"/>
        <cfvo type="percentile" val="50"/>
        <cfvo type="max"/>
        <color rgb="FFD0E0E3"/>
        <color rgb="FFA2C4C9"/>
        <color rgb="FF45818E"/>
      </colorScale>
    </cfRule>
  </conditionalFormatting>
  <conditionalFormatting sqref="H3:H23">
    <cfRule type="colorScale" priority="19">
      <colorScale>
        <cfvo type="min"/>
        <cfvo type="percentile" val="50"/>
        <cfvo type="max"/>
        <color rgb="FFC9DAF8"/>
        <color rgb="FFA4C2F4"/>
        <color rgb="FF3C78D8"/>
      </colorScale>
    </cfRule>
  </conditionalFormatting>
  <conditionalFormatting sqref="I3:I23">
    <cfRule type="colorScale" priority="20">
      <colorScale>
        <cfvo type="min"/>
        <cfvo type="percentile" val="50"/>
        <cfvo type="max"/>
        <color rgb="FFFFF2CC"/>
        <color rgb="FFFFE599"/>
        <color rgb="FFF1C232"/>
      </colorScale>
    </cfRule>
  </conditionalFormatting>
  <conditionalFormatting sqref="J3:J23">
    <cfRule type="colorScale" priority="21">
      <colorScale>
        <cfvo type="min"/>
        <cfvo type="percentile" val="50"/>
        <cfvo type="max"/>
        <color rgb="FFFCE5CD"/>
        <color rgb="FFF9CB9C"/>
        <color rgb="FFE69138"/>
      </colorScale>
    </cfRule>
  </conditionalFormatting>
  <conditionalFormatting sqref="K3:K23">
    <cfRule type="colorScale" priority="22">
      <colorScale>
        <cfvo type="min"/>
        <cfvo type="percentile" val="50"/>
        <cfvo type="max"/>
        <color rgb="FFE6B8AF"/>
        <color rgb="FFDD7E6B"/>
        <color rgb="FFCC4125"/>
      </colorScale>
    </cfRule>
  </conditionalFormatting>
  <conditionalFormatting sqref="L3:L23">
    <cfRule type="colorScale" priority="23">
      <colorScale>
        <cfvo type="min"/>
        <cfvo type="percentile" val="50"/>
        <cfvo type="max"/>
        <color rgb="FFEFEFEF"/>
        <color rgb="FFCCCCCC"/>
        <color rgb="FF666666"/>
      </colorScale>
    </cfRule>
  </conditionalFormatting>
  <conditionalFormatting sqref="M3:M23">
    <cfRule type="colorScale" priority="26">
      <colorScale>
        <cfvo type="min"/>
        <cfvo type="percentile" val="50"/>
        <cfvo type="max"/>
        <color rgb="FF4A86E8"/>
        <color rgb="FFD9D9D9"/>
        <color rgb="FFFF9900"/>
      </colorScale>
    </cfRule>
  </conditionalFormatting>
  <conditionalFormatting sqref="N3:N23">
    <cfRule type="colorScale" priority="25">
      <colorScale>
        <cfvo type="min"/>
        <cfvo type="percentile" val="50"/>
        <cfvo type="max"/>
        <color rgb="FF4A86E8"/>
        <color rgb="FFD9D9D9"/>
        <color rgb="FFFF9900"/>
      </colorScale>
    </cfRule>
  </conditionalFormatting>
  <conditionalFormatting sqref="Q3:Q23 V17:V23">
    <cfRule type="containsBlanks" dxfId="295" priority="2">
      <formula>LEN(TRIM(Q3))=0</formula>
    </cfRule>
  </conditionalFormatting>
  <conditionalFormatting sqref="Q3:Q23">
    <cfRule type="notContainsBlanks" dxfId="294" priority="1">
      <formula>LEN(TRIM(Q3))&gt;0</formula>
    </cfRule>
  </conditionalFormatting>
  <conditionalFormatting sqref="R3:R23">
    <cfRule type="notContainsBlanks" dxfId="293" priority="3">
      <formula>LEN(TRIM(R3))&gt;0</formula>
    </cfRule>
    <cfRule type="containsBlanks" dxfId="292" priority="4">
      <formula>LEN(TRIM(R3))=0</formula>
    </cfRule>
  </conditionalFormatting>
  <conditionalFormatting sqref="S3:S23">
    <cfRule type="notContainsBlanks" dxfId="291" priority="5">
      <formula>LEN(TRIM(S3))&gt;0</formula>
    </cfRule>
    <cfRule type="containsBlanks" dxfId="290" priority="6">
      <formula>LEN(TRIM(S3))=0</formula>
    </cfRule>
  </conditionalFormatting>
  <conditionalFormatting sqref="T3:T23">
    <cfRule type="notContainsBlanks" dxfId="289" priority="7">
      <formula>LEN(TRIM(T3))&gt;0</formula>
    </cfRule>
    <cfRule type="containsBlanks" dxfId="288" priority="8">
      <formula>LEN(TRIM(T3))=0</formula>
    </cfRule>
  </conditionalFormatting>
  <conditionalFormatting sqref="U3:U23">
    <cfRule type="notContainsBlanks" dxfId="287" priority="9">
      <formula>LEN(TRIM(U3))&gt;0</formula>
    </cfRule>
    <cfRule type="containsBlanks" dxfId="286" priority="10">
      <formula>LEN(TRIM(U3))=0</formula>
    </cfRule>
  </conditionalFormatting>
  <conditionalFormatting sqref="V3:V23">
    <cfRule type="notContainsBlanks" dxfId="285" priority="11">
      <formula>LEN(TRIM(V3))&gt;0</formula>
    </cfRule>
    <cfRule type="containsBlanks" dxfId="284" priority="12">
      <formula>LEN(TRIM(V3))=0</formula>
    </cfRule>
  </conditionalFormatting>
  <conditionalFormatting sqref="W3:W23">
    <cfRule type="notContainsBlanks" dxfId="283" priority="13">
      <formula>LEN(TRIM(W3))&gt;0</formula>
    </cfRule>
  </conditionalFormatting>
  <conditionalFormatting sqref="X3:X23">
    <cfRule type="colorScale" priority="27">
      <colorScale>
        <cfvo type="min"/>
        <cfvo type="percentile" val="50"/>
        <cfvo type="max"/>
        <color rgb="FFE06666"/>
        <color rgb="FFD9D9D9"/>
        <color rgb="FF93C47D"/>
      </colorScale>
    </cfRule>
  </conditionalFormatting>
  <conditionalFormatting sqref="Y3:Y23">
    <cfRule type="colorScale" priority="28">
      <colorScale>
        <cfvo type="min"/>
        <cfvo type="percentile" val="50"/>
        <cfvo type="max"/>
        <color rgb="FFE06666"/>
        <color rgb="FFD9D9D9"/>
        <color rgb="FF93C47D"/>
      </colorScale>
    </cfRule>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93C47D"/>
    <outlinePr summaryBelow="0" summaryRight="0"/>
  </sheetPr>
  <dimension ref="A1:Z1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26" width="5.42578125" customWidth="1"/>
  </cols>
  <sheetData>
    <row r="1" spans="1:26" ht="21" customHeight="1">
      <c r="A1" s="226"/>
      <c r="B1" s="4"/>
      <c r="C1" s="4"/>
      <c r="D1" s="4"/>
      <c r="E1" s="4"/>
      <c r="F1" s="4"/>
      <c r="G1" s="4"/>
      <c r="H1" s="4"/>
      <c r="I1" s="4"/>
      <c r="J1" s="4"/>
      <c r="K1" s="4"/>
      <c r="L1" s="4"/>
      <c r="M1" s="4"/>
      <c r="N1" s="4"/>
      <c r="O1" s="4"/>
      <c r="P1" s="4"/>
      <c r="Q1" s="4"/>
      <c r="R1" s="4"/>
      <c r="S1" s="4"/>
      <c r="T1" s="4"/>
      <c r="U1" s="4"/>
      <c r="V1" s="4"/>
      <c r="W1" s="4"/>
      <c r="X1" s="4"/>
      <c r="Y1" s="4"/>
      <c r="Z1" s="5" t="s">
        <v>2</v>
      </c>
    </row>
    <row r="2" spans="1:26" ht="98.25">
      <c r="A2" s="6" t="s">
        <v>1146</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1057</v>
      </c>
      <c r="B3" s="152">
        <v>36860</v>
      </c>
      <c r="C3" s="153">
        <v>0.75</v>
      </c>
      <c r="D3" s="105">
        <v>0.82</v>
      </c>
      <c r="E3" s="97">
        <v>42</v>
      </c>
      <c r="F3" s="51">
        <v>700</v>
      </c>
      <c r="G3" s="76">
        <v>20</v>
      </c>
      <c r="H3" s="77">
        <v>400</v>
      </c>
      <c r="I3" s="154">
        <v>210</v>
      </c>
      <c r="J3" s="155">
        <v>0.91</v>
      </c>
      <c r="K3" s="156">
        <v>61</v>
      </c>
      <c r="L3" s="61">
        <v>4</v>
      </c>
      <c r="M3" s="32">
        <f t="shared" ref="M3:M17" si="0">(-B3*0.001)+(K3*2)+(-L3*10)+(C3*100)+(D3*100)+(E3)+(F3*0.1)+(G3*5)+(H3*0.1)+(I3*0.1)+(J3*100)+(X3*2)+(Y3*2)</f>
        <v>762.14</v>
      </c>
      <c r="N3" s="32">
        <f t="shared" ref="N3:N17" si="1">(K3*2)+(-L3*10)+(C3*100)+(D3*100)+(E3)+(F3*0.1)+(G3*5)+(H3*0.1)+(I3*0.1)+(J3*100)+(X3*2)+(Y3*2)</f>
        <v>799</v>
      </c>
      <c r="O3" s="159" t="s">
        <v>405</v>
      </c>
      <c r="P3" s="119" t="s">
        <v>1039</v>
      </c>
      <c r="Q3" s="160" t="s">
        <v>33</v>
      </c>
      <c r="R3" s="161" t="s">
        <v>33</v>
      </c>
      <c r="S3" s="162" t="s">
        <v>407</v>
      </c>
      <c r="T3" s="163" t="s">
        <v>33</v>
      </c>
      <c r="U3" s="164" t="s">
        <v>260</v>
      </c>
      <c r="V3" s="165"/>
      <c r="W3" s="239" t="s">
        <v>408</v>
      </c>
      <c r="X3" s="166">
        <v>55</v>
      </c>
      <c r="Y3" s="166">
        <v>43</v>
      </c>
      <c r="Z3" s="151" t="s">
        <v>417</v>
      </c>
    </row>
    <row r="4" spans="1:26" ht="12.75">
      <c r="A4" s="46" t="s">
        <v>436</v>
      </c>
      <c r="B4" s="125">
        <v>55880</v>
      </c>
      <c r="C4" s="416">
        <v>0.86</v>
      </c>
      <c r="D4" s="105">
        <v>0.82</v>
      </c>
      <c r="E4" s="97">
        <v>42</v>
      </c>
      <c r="F4" s="245">
        <v>800</v>
      </c>
      <c r="G4" s="254">
        <v>10</v>
      </c>
      <c r="H4" s="317">
        <v>600</v>
      </c>
      <c r="I4" s="265">
        <v>350</v>
      </c>
      <c r="J4" s="442">
        <v>0.86</v>
      </c>
      <c r="K4" s="420">
        <v>78</v>
      </c>
      <c r="L4" s="443">
        <v>3.9</v>
      </c>
      <c r="M4" s="32">
        <f t="shared" si="0"/>
        <v>778.12</v>
      </c>
      <c r="N4" s="32">
        <f t="shared" si="1"/>
        <v>834</v>
      </c>
      <c r="O4" s="159" t="s">
        <v>405</v>
      </c>
      <c r="P4" s="119" t="s">
        <v>1039</v>
      </c>
      <c r="Q4" s="160" t="s">
        <v>33</v>
      </c>
      <c r="R4" s="161" t="s">
        <v>33</v>
      </c>
      <c r="S4" s="162" t="s">
        <v>407</v>
      </c>
      <c r="T4" s="163" t="s">
        <v>33</v>
      </c>
      <c r="U4" s="164" t="s">
        <v>260</v>
      </c>
      <c r="V4" s="165"/>
      <c r="W4" s="239" t="s">
        <v>408</v>
      </c>
      <c r="X4" s="166">
        <v>55</v>
      </c>
      <c r="Y4" s="166">
        <v>43</v>
      </c>
      <c r="Z4" s="151" t="s">
        <v>437</v>
      </c>
    </row>
    <row r="5" spans="1:26" ht="12.75">
      <c r="A5" s="46" t="s">
        <v>432</v>
      </c>
      <c r="B5" s="294">
        <v>41860</v>
      </c>
      <c r="C5" s="393">
        <v>0.87</v>
      </c>
      <c r="D5" s="105">
        <v>0.82</v>
      </c>
      <c r="E5" s="97">
        <v>42</v>
      </c>
      <c r="F5" s="418">
        <v>750</v>
      </c>
      <c r="G5" s="254">
        <v>10</v>
      </c>
      <c r="H5" s="317">
        <v>600</v>
      </c>
      <c r="I5" s="265">
        <v>350</v>
      </c>
      <c r="J5" s="419">
        <v>0.84</v>
      </c>
      <c r="K5" s="420">
        <v>78</v>
      </c>
      <c r="L5" s="314">
        <v>2.59</v>
      </c>
      <c r="M5" s="32">
        <f t="shared" si="0"/>
        <v>799.24</v>
      </c>
      <c r="N5" s="32">
        <f t="shared" si="1"/>
        <v>841.1</v>
      </c>
      <c r="O5" s="159" t="s">
        <v>405</v>
      </c>
      <c r="P5" s="119" t="s">
        <v>1039</v>
      </c>
      <c r="Q5" s="160" t="s">
        <v>33</v>
      </c>
      <c r="R5" s="161" t="s">
        <v>33</v>
      </c>
      <c r="S5" s="162" t="s">
        <v>407</v>
      </c>
      <c r="T5" s="163" t="s">
        <v>33</v>
      </c>
      <c r="U5" s="164" t="s">
        <v>260</v>
      </c>
      <c r="V5" s="165"/>
      <c r="W5" s="239" t="s">
        <v>408</v>
      </c>
      <c r="X5" s="166">
        <v>55</v>
      </c>
      <c r="Y5" s="166">
        <v>43</v>
      </c>
      <c r="Z5" s="151" t="s">
        <v>433</v>
      </c>
    </row>
    <row r="6" spans="1:26" ht="12.75">
      <c r="A6" s="46" t="s">
        <v>434</v>
      </c>
      <c r="B6" s="444">
        <v>40580</v>
      </c>
      <c r="C6" s="416">
        <v>0.86</v>
      </c>
      <c r="D6" s="105">
        <v>0.82</v>
      </c>
      <c r="E6" s="445">
        <v>47</v>
      </c>
      <c r="F6" s="245">
        <v>800</v>
      </c>
      <c r="G6" s="254">
        <v>10</v>
      </c>
      <c r="H6" s="317">
        <v>600</v>
      </c>
      <c r="I6" s="265">
        <v>350</v>
      </c>
      <c r="J6" s="442">
        <v>0.86</v>
      </c>
      <c r="K6" s="420">
        <v>78</v>
      </c>
      <c r="L6" s="314">
        <v>2.59</v>
      </c>
      <c r="M6" s="32">
        <f t="shared" si="0"/>
        <v>811.52</v>
      </c>
      <c r="N6" s="32">
        <f t="shared" si="1"/>
        <v>852.1</v>
      </c>
      <c r="O6" s="159" t="s">
        <v>405</v>
      </c>
      <c r="P6" s="119" t="s">
        <v>1039</v>
      </c>
      <c r="Q6" s="160" t="s">
        <v>33</v>
      </c>
      <c r="R6" s="161" t="s">
        <v>33</v>
      </c>
      <c r="S6" s="162" t="s">
        <v>407</v>
      </c>
      <c r="T6" s="163" t="s">
        <v>33</v>
      </c>
      <c r="U6" s="164" t="s">
        <v>260</v>
      </c>
      <c r="V6" s="165"/>
      <c r="W6" s="239" t="s">
        <v>408</v>
      </c>
      <c r="X6" s="166">
        <v>55</v>
      </c>
      <c r="Y6" s="166">
        <v>43</v>
      </c>
      <c r="Z6" s="151" t="s">
        <v>435</v>
      </c>
    </row>
    <row r="7" spans="1:26" ht="12.75">
      <c r="A7" s="46" t="s">
        <v>422</v>
      </c>
      <c r="B7" s="510">
        <v>33960</v>
      </c>
      <c r="C7" s="129">
        <v>0.83</v>
      </c>
      <c r="D7" s="105">
        <v>0.82</v>
      </c>
      <c r="E7" s="97">
        <v>42</v>
      </c>
      <c r="F7" s="51">
        <v>700</v>
      </c>
      <c r="G7" s="76">
        <v>20</v>
      </c>
      <c r="H7" s="317">
        <v>600</v>
      </c>
      <c r="I7" s="265">
        <v>350</v>
      </c>
      <c r="J7" s="442">
        <v>0.86</v>
      </c>
      <c r="K7" s="511">
        <v>63</v>
      </c>
      <c r="L7" s="512">
        <v>2.8</v>
      </c>
      <c r="M7" s="32">
        <f t="shared" si="0"/>
        <v>818.04</v>
      </c>
      <c r="N7" s="32">
        <f t="shared" si="1"/>
        <v>852</v>
      </c>
      <c r="O7" s="159" t="s">
        <v>405</v>
      </c>
      <c r="P7" s="119" t="s">
        <v>1039</v>
      </c>
      <c r="Q7" s="160" t="s">
        <v>33</v>
      </c>
      <c r="R7" s="161" t="s">
        <v>33</v>
      </c>
      <c r="S7" s="162" t="s">
        <v>407</v>
      </c>
      <c r="T7" s="163" t="s">
        <v>33</v>
      </c>
      <c r="U7" s="164" t="s">
        <v>260</v>
      </c>
      <c r="V7" s="165"/>
      <c r="W7" s="239" t="s">
        <v>408</v>
      </c>
      <c r="X7" s="166">
        <v>55</v>
      </c>
      <c r="Y7" s="166">
        <v>43</v>
      </c>
      <c r="Z7" s="151" t="s">
        <v>423</v>
      </c>
    </row>
    <row r="8" spans="1:26" ht="12.75">
      <c r="A8" s="46" t="s">
        <v>430</v>
      </c>
      <c r="B8" s="307">
        <v>51850</v>
      </c>
      <c r="C8" s="228">
        <v>0.89</v>
      </c>
      <c r="D8" s="105">
        <v>0.82</v>
      </c>
      <c r="E8" s="382">
        <v>40</v>
      </c>
      <c r="F8" s="90">
        <v>774</v>
      </c>
      <c r="G8" s="254">
        <v>10</v>
      </c>
      <c r="H8" s="317">
        <v>600</v>
      </c>
      <c r="I8" s="265">
        <v>350</v>
      </c>
      <c r="J8" s="342">
        <v>0.82</v>
      </c>
      <c r="K8" s="234">
        <v>98</v>
      </c>
      <c r="L8" s="383">
        <v>3.28</v>
      </c>
      <c r="M8" s="32">
        <f t="shared" si="0"/>
        <v>822.75</v>
      </c>
      <c r="N8" s="32">
        <f t="shared" si="1"/>
        <v>874.6</v>
      </c>
      <c r="O8" s="159" t="s">
        <v>405</v>
      </c>
      <c r="P8" s="119" t="s">
        <v>1039</v>
      </c>
      <c r="Q8" s="160" t="s">
        <v>33</v>
      </c>
      <c r="R8" s="161" t="s">
        <v>33</v>
      </c>
      <c r="S8" s="162" t="s">
        <v>407</v>
      </c>
      <c r="T8" s="163" t="s">
        <v>33</v>
      </c>
      <c r="U8" s="164" t="s">
        <v>260</v>
      </c>
      <c r="V8" s="165"/>
      <c r="W8" s="239" t="s">
        <v>408</v>
      </c>
      <c r="X8" s="166">
        <v>55</v>
      </c>
      <c r="Y8" s="166">
        <v>43</v>
      </c>
      <c r="Z8" s="151" t="s">
        <v>431</v>
      </c>
    </row>
    <row r="9" spans="1:26" ht="12.75">
      <c r="A9" s="46" t="s">
        <v>428</v>
      </c>
      <c r="B9" s="444">
        <v>40580</v>
      </c>
      <c r="C9" s="416">
        <v>0.86</v>
      </c>
      <c r="D9" s="105">
        <v>0.82</v>
      </c>
      <c r="E9" s="97">
        <v>42</v>
      </c>
      <c r="F9" s="245">
        <v>800</v>
      </c>
      <c r="G9" s="254">
        <v>10</v>
      </c>
      <c r="H9" s="317">
        <v>600</v>
      </c>
      <c r="I9" s="265">
        <v>350</v>
      </c>
      <c r="J9" s="442">
        <v>0.86</v>
      </c>
      <c r="K9" s="234">
        <v>98</v>
      </c>
      <c r="L9" s="314">
        <v>2.59</v>
      </c>
      <c r="M9" s="32">
        <f t="shared" si="0"/>
        <v>846.52</v>
      </c>
      <c r="N9" s="32">
        <f t="shared" si="1"/>
        <v>887.1</v>
      </c>
      <c r="O9" s="159" t="s">
        <v>405</v>
      </c>
      <c r="P9" s="119" t="s">
        <v>1039</v>
      </c>
      <c r="Q9" s="160" t="s">
        <v>33</v>
      </c>
      <c r="R9" s="161" t="s">
        <v>33</v>
      </c>
      <c r="S9" s="162" t="s">
        <v>407</v>
      </c>
      <c r="T9" s="163" t="s">
        <v>33</v>
      </c>
      <c r="U9" s="164" t="s">
        <v>260</v>
      </c>
      <c r="V9" s="165"/>
      <c r="W9" s="239" t="s">
        <v>408</v>
      </c>
      <c r="X9" s="166">
        <v>55</v>
      </c>
      <c r="Y9" s="166">
        <v>43</v>
      </c>
      <c r="Z9" s="151" t="s">
        <v>429</v>
      </c>
    </row>
    <row r="10" spans="1:26" ht="12.75">
      <c r="A10" s="46" t="s">
        <v>426</v>
      </c>
      <c r="B10" s="392">
        <v>70580</v>
      </c>
      <c r="C10" s="320">
        <v>0.79</v>
      </c>
      <c r="D10" s="229">
        <v>0.76</v>
      </c>
      <c r="E10" s="605">
        <v>48</v>
      </c>
      <c r="F10" s="245">
        <v>800</v>
      </c>
      <c r="G10" s="254">
        <v>10</v>
      </c>
      <c r="H10" s="586">
        <v>650</v>
      </c>
      <c r="I10" s="606">
        <v>399</v>
      </c>
      <c r="J10" s="132">
        <v>0.92</v>
      </c>
      <c r="K10" s="234">
        <v>98</v>
      </c>
      <c r="L10" s="607">
        <v>3.3</v>
      </c>
      <c r="M10" s="32">
        <f t="shared" si="0"/>
        <v>818.32</v>
      </c>
      <c r="N10" s="32">
        <f t="shared" si="1"/>
        <v>888.9</v>
      </c>
      <c r="O10" s="159" t="s">
        <v>405</v>
      </c>
      <c r="P10" s="119" t="s">
        <v>1039</v>
      </c>
      <c r="Q10" s="160" t="s">
        <v>33</v>
      </c>
      <c r="R10" s="161" t="s">
        <v>33</v>
      </c>
      <c r="S10" s="162" t="s">
        <v>407</v>
      </c>
      <c r="T10" s="163" t="s">
        <v>33</v>
      </c>
      <c r="U10" s="164" t="s">
        <v>260</v>
      </c>
      <c r="V10" s="165"/>
      <c r="W10" s="239" t="s">
        <v>408</v>
      </c>
      <c r="X10" s="166">
        <v>55</v>
      </c>
      <c r="Y10" s="166">
        <v>43</v>
      </c>
      <c r="Z10" s="151" t="s">
        <v>427</v>
      </c>
    </row>
    <row r="11" spans="1:26" ht="12.75">
      <c r="A11" s="46" t="s">
        <v>404</v>
      </c>
      <c r="B11" s="449">
        <v>28860</v>
      </c>
      <c r="C11" s="503">
        <v>0.82</v>
      </c>
      <c r="D11" s="105">
        <v>0.82</v>
      </c>
      <c r="E11" s="97">
        <v>42</v>
      </c>
      <c r="F11" s="51">
        <v>700</v>
      </c>
      <c r="G11" s="76">
        <v>20</v>
      </c>
      <c r="H11" s="317">
        <v>600</v>
      </c>
      <c r="I11" s="265">
        <v>350</v>
      </c>
      <c r="J11" s="155">
        <v>0.91</v>
      </c>
      <c r="K11" s="420">
        <v>78</v>
      </c>
      <c r="L11" s="456">
        <v>1.8</v>
      </c>
      <c r="M11" s="32">
        <f t="shared" si="0"/>
        <v>867.14</v>
      </c>
      <c r="N11" s="32">
        <f t="shared" si="1"/>
        <v>896</v>
      </c>
      <c r="O11" s="159" t="s">
        <v>405</v>
      </c>
      <c r="P11" s="119" t="s">
        <v>1039</v>
      </c>
      <c r="Q11" s="160" t="s">
        <v>33</v>
      </c>
      <c r="R11" s="161" t="s">
        <v>33</v>
      </c>
      <c r="S11" s="162" t="s">
        <v>407</v>
      </c>
      <c r="T11" s="163" t="s">
        <v>33</v>
      </c>
      <c r="U11" s="164" t="s">
        <v>260</v>
      </c>
      <c r="V11" s="165"/>
      <c r="W11" s="239" t="s">
        <v>408</v>
      </c>
      <c r="X11" s="166">
        <v>55</v>
      </c>
      <c r="Y11" s="166">
        <v>43</v>
      </c>
      <c r="Z11" s="151" t="s">
        <v>409</v>
      </c>
    </row>
    <row r="12" spans="1:26" ht="12.75">
      <c r="A12" s="46" t="s">
        <v>412</v>
      </c>
      <c r="B12" s="294">
        <v>41580</v>
      </c>
      <c r="C12" s="320">
        <v>0.79</v>
      </c>
      <c r="D12" s="105">
        <v>0.82</v>
      </c>
      <c r="E12" s="97">
        <v>42</v>
      </c>
      <c r="F12" s="604">
        <v>840</v>
      </c>
      <c r="G12" s="76">
        <v>20</v>
      </c>
      <c r="H12" s="317">
        <v>600</v>
      </c>
      <c r="I12" s="265">
        <v>350</v>
      </c>
      <c r="J12" s="70">
        <v>0.9</v>
      </c>
      <c r="K12" s="234">
        <v>98</v>
      </c>
      <c r="L12" s="603">
        <v>2.5</v>
      </c>
      <c r="M12" s="32">
        <f t="shared" si="0"/>
        <v>897.42000000000007</v>
      </c>
      <c r="N12" s="32">
        <f t="shared" si="1"/>
        <v>939</v>
      </c>
      <c r="O12" s="159" t="s">
        <v>405</v>
      </c>
      <c r="P12" s="119" t="s">
        <v>1039</v>
      </c>
      <c r="Q12" s="160" t="s">
        <v>33</v>
      </c>
      <c r="R12" s="161" t="s">
        <v>33</v>
      </c>
      <c r="S12" s="162" t="s">
        <v>407</v>
      </c>
      <c r="T12" s="163" t="s">
        <v>33</v>
      </c>
      <c r="U12" s="164" t="s">
        <v>260</v>
      </c>
      <c r="V12" s="165"/>
      <c r="W12" s="239" t="s">
        <v>408</v>
      </c>
      <c r="X12" s="166">
        <v>55</v>
      </c>
      <c r="Y12" s="166">
        <v>43</v>
      </c>
      <c r="Z12" s="151" t="s">
        <v>413</v>
      </c>
    </row>
    <row r="13" spans="1:26" ht="12.75">
      <c r="A13" s="46" t="s">
        <v>410</v>
      </c>
      <c r="B13" s="664">
        <v>38860</v>
      </c>
      <c r="C13" s="104">
        <v>0.77</v>
      </c>
      <c r="D13" s="105">
        <v>0.82</v>
      </c>
      <c r="E13" s="97">
        <v>42</v>
      </c>
      <c r="F13" s="130">
        <v>900</v>
      </c>
      <c r="G13" s="76">
        <v>20</v>
      </c>
      <c r="H13" s="317">
        <v>600</v>
      </c>
      <c r="I13" s="265">
        <v>350</v>
      </c>
      <c r="J13" s="155">
        <v>0.91</v>
      </c>
      <c r="K13" s="234">
        <v>98</v>
      </c>
      <c r="L13" s="603">
        <v>2.5</v>
      </c>
      <c r="M13" s="32">
        <f t="shared" si="0"/>
        <v>905.14</v>
      </c>
      <c r="N13" s="32">
        <f t="shared" si="1"/>
        <v>944</v>
      </c>
      <c r="O13" s="159" t="s">
        <v>405</v>
      </c>
      <c r="P13" s="119" t="s">
        <v>1039</v>
      </c>
      <c r="Q13" s="160" t="s">
        <v>33</v>
      </c>
      <c r="R13" s="161" t="s">
        <v>33</v>
      </c>
      <c r="S13" s="162" t="s">
        <v>407</v>
      </c>
      <c r="T13" s="163" t="s">
        <v>33</v>
      </c>
      <c r="U13" s="164" t="s">
        <v>260</v>
      </c>
      <c r="V13" s="165"/>
      <c r="W13" s="239" t="s">
        <v>408</v>
      </c>
      <c r="X13" s="166">
        <v>55</v>
      </c>
      <c r="Y13" s="166">
        <v>43</v>
      </c>
      <c r="Z13" s="151" t="s">
        <v>411</v>
      </c>
    </row>
    <row r="14" spans="1:26" ht="12.75">
      <c r="A14" s="46" t="s">
        <v>414</v>
      </c>
      <c r="B14" s="426">
        <v>48860</v>
      </c>
      <c r="C14" s="320">
        <v>0.79</v>
      </c>
      <c r="D14" s="105">
        <v>0.82</v>
      </c>
      <c r="E14" s="602">
        <v>50</v>
      </c>
      <c r="F14" s="130">
        <v>900</v>
      </c>
      <c r="G14" s="76">
        <v>20</v>
      </c>
      <c r="H14" s="317">
        <v>600</v>
      </c>
      <c r="I14" s="265">
        <v>350</v>
      </c>
      <c r="J14" s="70">
        <v>0.9</v>
      </c>
      <c r="K14" s="234">
        <v>98</v>
      </c>
      <c r="L14" s="603">
        <v>2.5</v>
      </c>
      <c r="M14" s="32">
        <f t="shared" si="0"/>
        <v>904.14</v>
      </c>
      <c r="N14" s="32">
        <f t="shared" si="1"/>
        <v>953</v>
      </c>
      <c r="O14" s="159" t="s">
        <v>405</v>
      </c>
      <c r="P14" s="119" t="s">
        <v>1039</v>
      </c>
      <c r="Q14" s="160" t="s">
        <v>33</v>
      </c>
      <c r="R14" s="161" t="s">
        <v>33</v>
      </c>
      <c r="S14" s="162" t="s">
        <v>407</v>
      </c>
      <c r="T14" s="163" t="s">
        <v>33</v>
      </c>
      <c r="U14" s="164" t="s">
        <v>260</v>
      </c>
      <c r="V14" s="165"/>
      <c r="W14" s="239" t="s">
        <v>408</v>
      </c>
      <c r="X14" s="166">
        <v>55</v>
      </c>
      <c r="Y14" s="166">
        <v>43</v>
      </c>
      <c r="Z14" s="151" t="s">
        <v>415</v>
      </c>
    </row>
    <row r="15" spans="1:26" ht="12.75">
      <c r="A15" s="46" t="s">
        <v>418</v>
      </c>
      <c r="B15" s="227">
        <v>230175</v>
      </c>
      <c r="C15" s="320">
        <v>0.79</v>
      </c>
      <c r="D15" s="229">
        <v>0.76</v>
      </c>
      <c r="E15" s="50">
        <v>52</v>
      </c>
      <c r="F15" s="245">
        <v>800</v>
      </c>
      <c r="G15" s="76">
        <v>20</v>
      </c>
      <c r="H15" s="68">
        <v>700</v>
      </c>
      <c r="I15" s="69">
        <v>434</v>
      </c>
      <c r="J15" s="132">
        <v>0.92</v>
      </c>
      <c r="K15" s="234">
        <v>98</v>
      </c>
      <c r="L15" s="433">
        <v>3.1</v>
      </c>
      <c r="M15" s="32">
        <f t="shared" si="0"/>
        <v>723.22500000000002</v>
      </c>
      <c r="N15" s="32">
        <f t="shared" si="1"/>
        <v>953.4</v>
      </c>
      <c r="O15" s="159" t="s">
        <v>405</v>
      </c>
      <c r="P15" s="119" t="s">
        <v>1039</v>
      </c>
      <c r="Q15" s="160" t="s">
        <v>33</v>
      </c>
      <c r="R15" s="161" t="s">
        <v>33</v>
      </c>
      <c r="S15" s="162" t="s">
        <v>407</v>
      </c>
      <c r="T15" s="163" t="s">
        <v>33</v>
      </c>
      <c r="U15" s="164" t="s">
        <v>260</v>
      </c>
      <c r="V15" s="165"/>
      <c r="W15" s="239" t="s">
        <v>408</v>
      </c>
      <c r="X15" s="166">
        <v>55</v>
      </c>
      <c r="Y15" s="166">
        <v>43</v>
      </c>
      <c r="Z15" s="151" t="s">
        <v>419</v>
      </c>
    </row>
    <row r="16" spans="1:26" ht="12.75">
      <c r="A16" s="46" t="s">
        <v>420</v>
      </c>
      <c r="B16" s="631">
        <v>30580</v>
      </c>
      <c r="C16" s="95">
        <v>0.78</v>
      </c>
      <c r="D16" s="105">
        <v>0.82</v>
      </c>
      <c r="E16" s="97">
        <v>42</v>
      </c>
      <c r="F16" s="130">
        <v>900</v>
      </c>
      <c r="G16" s="131">
        <v>30</v>
      </c>
      <c r="H16" s="317">
        <v>600</v>
      </c>
      <c r="I16" s="265">
        <v>350</v>
      </c>
      <c r="J16" s="155">
        <v>0.91</v>
      </c>
      <c r="K16" s="420">
        <v>78</v>
      </c>
      <c r="L16" s="282">
        <v>2.74</v>
      </c>
      <c r="M16" s="32">
        <f t="shared" si="0"/>
        <v>922.02</v>
      </c>
      <c r="N16" s="32">
        <f t="shared" si="1"/>
        <v>952.6</v>
      </c>
      <c r="O16" s="159" t="s">
        <v>405</v>
      </c>
      <c r="P16" s="119" t="s">
        <v>1039</v>
      </c>
      <c r="Q16" s="160" t="s">
        <v>33</v>
      </c>
      <c r="R16" s="161" t="s">
        <v>33</v>
      </c>
      <c r="S16" s="162" t="s">
        <v>407</v>
      </c>
      <c r="T16" s="163" t="s">
        <v>33</v>
      </c>
      <c r="U16" s="164" t="s">
        <v>260</v>
      </c>
      <c r="V16" s="165"/>
      <c r="W16" s="239" t="s">
        <v>408</v>
      </c>
      <c r="X16" s="166">
        <v>55</v>
      </c>
      <c r="Y16" s="166">
        <v>43</v>
      </c>
      <c r="Z16" s="151" t="s">
        <v>421</v>
      </c>
    </row>
    <row r="17" spans="1:26" ht="12.75">
      <c r="A17" s="46" t="s">
        <v>424</v>
      </c>
      <c r="B17" s="608">
        <v>90580</v>
      </c>
      <c r="C17" s="320">
        <v>0.79</v>
      </c>
      <c r="D17" s="229">
        <v>0.76</v>
      </c>
      <c r="E17" s="602">
        <v>50</v>
      </c>
      <c r="F17" s="245">
        <v>800</v>
      </c>
      <c r="G17" s="131">
        <v>30</v>
      </c>
      <c r="H17" s="609">
        <v>690</v>
      </c>
      <c r="I17" s="610">
        <v>420</v>
      </c>
      <c r="J17" s="132">
        <v>0.92</v>
      </c>
      <c r="K17" s="234">
        <v>98</v>
      </c>
      <c r="L17" s="611">
        <v>3</v>
      </c>
      <c r="M17" s="32">
        <f t="shared" si="0"/>
        <v>909.42000000000007</v>
      </c>
      <c r="N17" s="32">
        <f t="shared" si="1"/>
        <v>1000</v>
      </c>
      <c r="O17" s="159" t="s">
        <v>405</v>
      </c>
      <c r="P17" s="119" t="s">
        <v>1039</v>
      </c>
      <c r="Q17" s="160" t="s">
        <v>33</v>
      </c>
      <c r="R17" s="161" t="s">
        <v>33</v>
      </c>
      <c r="S17" s="162" t="s">
        <v>407</v>
      </c>
      <c r="T17" s="163" t="s">
        <v>33</v>
      </c>
      <c r="U17" s="164" t="s">
        <v>260</v>
      </c>
      <c r="V17" s="165"/>
      <c r="W17" s="239" t="s">
        <v>408</v>
      </c>
      <c r="X17" s="166">
        <v>55</v>
      </c>
      <c r="Y17" s="166">
        <v>43</v>
      </c>
      <c r="Z17" s="151" t="s">
        <v>425</v>
      </c>
    </row>
  </sheetData>
  <autoFilter ref="A2:Z17" xr:uid="{00000000-0009-0000-0000-000017000000}">
    <sortState xmlns:xlrd2="http://schemas.microsoft.com/office/spreadsheetml/2017/richdata2" ref="A2:Z17">
      <sortCondition ref="N2:N17"/>
    </sortState>
  </autoFilter>
  <conditionalFormatting sqref="B3:B17">
    <cfRule type="colorScale" priority="25">
      <colorScale>
        <cfvo type="min"/>
        <cfvo type="percentile" val="50"/>
        <cfvo type="max"/>
        <color rgb="FF93C47D"/>
        <color rgb="FFD9D9D9"/>
        <color rgb="FFE06666"/>
      </colorScale>
    </cfRule>
  </conditionalFormatting>
  <conditionalFormatting sqref="C3:C17">
    <cfRule type="colorScale" priority="14">
      <colorScale>
        <cfvo type="min"/>
        <cfvo type="percentile" val="50"/>
        <cfvo type="max"/>
        <color rgb="FFEAD1DC"/>
        <color rgb="FFD5A6BD"/>
        <color rgb="FFC27BA0"/>
      </colorScale>
    </cfRule>
  </conditionalFormatting>
  <conditionalFormatting sqref="D3:D17">
    <cfRule type="colorScale" priority="15">
      <colorScale>
        <cfvo type="min"/>
        <cfvo type="percentile" val="50"/>
        <cfvo type="max"/>
        <color rgb="FFD9D2E9"/>
        <color rgb="FFB4A7D6"/>
        <color rgb="FF8E7CC3"/>
      </colorScale>
    </cfRule>
  </conditionalFormatting>
  <conditionalFormatting sqref="E3:E17">
    <cfRule type="colorScale" priority="16">
      <colorScale>
        <cfvo type="min"/>
        <cfvo type="percentile" val="50"/>
        <cfvo type="max"/>
        <color rgb="FFF4CCCC"/>
        <color rgb="FFEA9999"/>
        <color rgb="FFE06666"/>
      </colorScale>
    </cfRule>
  </conditionalFormatting>
  <conditionalFormatting sqref="F3:F17">
    <cfRule type="colorScale" priority="17">
      <colorScale>
        <cfvo type="min"/>
        <cfvo type="percentile" val="50"/>
        <cfvo type="max"/>
        <color rgb="FFD9EAD3"/>
        <color rgb="FFB6D7A8"/>
        <color rgb="FF6AA84F"/>
      </colorScale>
    </cfRule>
  </conditionalFormatting>
  <conditionalFormatting sqref="G3:G17">
    <cfRule type="colorScale" priority="18">
      <colorScale>
        <cfvo type="min"/>
        <cfvo type="percentile" val="50"/>
        <cfvo type="max"/>
        <color rgb="FFD0E0E3"/>
        <color rgb="FFA2C4C9"/>
        <color rgb="FF45818E"/>
      </colorScale>
    </cfRule>
  </conditionalFormatting>
  <conditionalFormatting sqref="H3:H17">
    <cfRule type="colorScale" priority="19">
      <colorScale>
        <cfvo type="min"/>
        <cfvo type="percentile" val="50"/>
        <cfvo type="max"/>
        <color rgb="FFC9DAF8"/>
        <color rgb="FFA4C2F4"/>
        <color rgb="FF3C78D8"/>
      </colorScale>
    </cfRule>
  </conditionalFormatting>
  <conditionalFormatting sqref="I3:I17">
    <cfRule type="colorScale" priority="20">
      <colorScale>
        <cfvo type="min"/>
        <cfvo type="percentile" val="50"/>
        <cfvo type="max"/>
        <color rgb="FFFFF2CC"/>
        <color rgb="FFFFE599"/>
        <color rgb="FFF1C232"/>
      </colorScale>
    </cfRule>
  </conditionalFormatting>
  <conditionalFormatting sqref="J3:J17">
    <cfRule type="colorScale" priority="21">
      <colorScale>
        <cfvo type="min"/>
        <cfvo type="percentile" val="50"/>
        <cfvo type="max"/>
        <color rgb="FFFCE5CD"/>
        <color rgb="FFF9CB9C"/>
        <color rgb="FFE69138"/>
      </colorScale>
    </cfRule>
  </conditionalFormatting>
  <conditionalFormatting sqref="K3:K17">
    <cfRule type="colorScale" priority="22">
      <colorScale>
        <cfvo type="min"/>
        <cfvo type="percentile" val="50"/>
        <cfvo type="max"/>
        <color rgb="FFE6B8AF"/>
        <color rgb="FFDD7E6B"/>
        <color rgb="FFCC4125"/>
      </colorScale>
    </cfRule>
  </conditionalFormatting>
  <conditionalFormatting sqref="L3:L17">
    <cfRule type="colorScale" priority="23">
      <colorScale>
        <cfvo type="min"/>
        <cfvo type="percentile" val="50"/>
        <cfvo type="max"/>
        <color rgb="FFEFEFEF"/>
        <color rgb="FFCCCCCC"/>
        <color rgb="FF666666"/>
      </colorScale>
    </cfRule>
  </conditionalFormatting>
  <conditionalFormatting sqref="M3:M17">
    <cfRule type="colorScale" priority="27">
      <colorScale>
        <cfvo type="min"/>
        <cfvo type="percentile" val="50"/>
        <cfvo type="max"/>
        <color rgb="FF4A86E8"/>
        <color rgb="FFD9D9D9"/>
        <color rgb="FFFF9900"/>
      </colorScale>
    </cfRule>
  </conditionalFormatting>
  <conditionalFormatting sqref="N3:N17">
    <cfRule type="colorScale" priority="26">
      <colorScale>
        <cfvo type="min"/>
        <cfvo type="percentile" val="50"/>
        <cfvo type="max"/>
        <color rgb="FF4A86E8"/>
        <color rgb="FFD9D9D9"/>
        <color rgb="FFFF9900"/>
      </colorScale>
    </cfRule>
  </conditionalFormatting>
  <conditionalFormatting sqref="P3:P17">
    <cfRule type="notContainsBlanks" dxfId="282" priority="24">
      <formula>LEN(TRIM(P3))&gt;0</formula>
    </cfRule>
  </conditionalFormatting>
  <conditionalFormatting sqref="Q3:Q17">
    <cfRule type="notContainsBlanks" dxfId="281" priority="1">
      <formula>LEN(TRIM(Q3))&gt;0</formula>
    </cfRule>
    <cfRule type="containsBlanks" dxfId="280" priority="2">
      <formula>LEN(TRIM(Q3))=0</formula>
    </cfRule>
  </conditionalFormatting>
  <conditionalFormatting sqref="R3:R17">
    <cfRule type="notContainsBlanks" dxfId="279" priority="3">
      <formula>LEN(TRIM(R3))&gt;0</formula>
    </cfRule>
    <cfRule type="containsBlanks" dxfId="278" priority="4">
      <formula>LEN(TRIM(R3))=0</formula>
    </cfRule>
  </conditionalFormatting>
  <conditionalFormatting sqref="S3:S17">
    <cfRule type="notContainsBlanks" dxfId="277" priority="5">
      <formula>LEN(TRIM(S3))&gt;0</formula>
    </cfRule>
    <cfRule type="containsBlanks" dxfId="276" priority="6">
      <formula>LEN(TRIM(S3))=0</formula>
    </cfRule>
  </conditionalFormatting>
  <conditionalFormatting sqref="T3:T17">
    <cfRule type="notContainsBlanks" dxfId="275" priority="7">
      <formula>LEN(TRIM(T3))&gt;0</formula>
    </cfRule>
    <cfRule type="containsBlanks" dxfId="274" priority="8">
      <formula>LEN(TRIM(T3))=0</formula>
    </cfRule>
  </conditionalFormatting>
  <conditionalFormatting sqref="U3:U17">
    <cfRule type="notContainsBlanks" dxfId="273" priority="9">
      <formula>LEN(TRIM(U3))&gt;0</formula>
    </cfRule>
    <cfRule type="containsBlanks" dxfId="272" priority="10">
      <formula>LEN(TRIM(U3))=0</formula>
    </cfRule>
  </conditionalFormatting>
  <conditionalFormatting sqref="V3:V17">
    <cfRule type="notContainsBlanks" dxfId="271" priority="11">
      <formula>LEN(TRIM(V3))&gt;0</formula>
    </cfRule>
    <cfRule type="containsBlanks" dxfId="270" priority="12">
      <formula>LEN(TRIM(V3))=0</formula>
    </cfRule>
  </conditionalFormatting>
  <conditionalFormatting sqref="W3:W17">
    <cfRule type="notContainsBlanks" dxfId="269" priority="13">
      <formula>LEN(TRIM(W3))&gt;0</formula>
    </cfRule>
  </conditionalFormatting>
  <conditionalFormatting sqref="X3:X17">
    <cfRule type="colorScale" priority="28">
      <colorScale>
        <cfvo type="min"/>
        <cfvo type="percentile" val="50"/>
        <cfvo type="max"/>
        <color rgb="FFE06666"/>
        <color rgb="FFD9D9D9"/>
        <color rgb="FF93C47D"/>
      </colorScale>
    </cfRule>
  </conditionalFormatting>
  <conditionalFormatting sqref="Y3:Y17">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rgb="FF93C47D"/>
    <outlinePr summaryBelow="0" summaryRight="0"/>
  </sheetPr>
  <dimension ref="A1:Z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8.42578125" customWidth="1"/>
    <col min="17" max="26" width="5.42578125" customWidth="1"/>
  </cols>
  <sheetData>
    <row r="1" spans="1:26" ht="21" customHeight="1">
      <c r="A1" s="226"/>
      <c r="B1" s="4"/>
      <c r="C1" s="4"/>
      <c r="D1" s="4"/>
      <c r="E1" s="4"/>
      <c r="F1" s="4"/>
      <c r="G1" s="4"/>
      <c r="H1" s="4"/>
      <c r="I1" s="4"/>
      <c r="J1" s="4"/>
      <c r="K1" s="4"/>
      <c r="L1" s="4"/>
      <c r="M1" s="4"/>
      <c r="N1" s="4"/>
      <c r="O1" s="4"/>
      <c r="P1" s="4"/>
      <c r="Q1" s="4"/>
      <c r="R1" s="4"/>
      <c r="S1" s="4"/>
      <c r="T1" s="4"/>
      <c r="U1" s="4"/>
      <c r="V1" s="4"/>
      <c r="W1" s="4"/>
      <c r="X1" s="4"/>
      <c r="Y1" s="4"/>
      <c r="Z1" s="5" t="s">
        <v>2</v>
      </c>
    </row>
    <row r="2" spans="1:26" ht="112.5">
      <c r="A2" s="6" t="s">
        <v>1145</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748</v>
      </c>
      <c r="B3" s="227">
        <v>61880</v>
      </c>
      <c r="C3" s="228">
        <v>0.77</v>
      </c>
      <c r="D3" s="229">
        <v>0.7</v>
      </c>
      <c r="E3" s="50">
        <v>76</v>
      </c>
      <c r="F3" s="245">
        <v>650</v>
      </c>
      <c r="G3" s="131">
        <v>100</v>
      </c>
      <c r="H3" s="68">
        <v>1000</v>
      </c>
      <c r="I3" s="265">
        <v>867</v>
      </c>
      <c r="J3" s="132">
        <v>0.92</v>
      </c>
      <c r="K3" s="156">
        <v>46</v>
      </c>
      <c r="L3" s="61">
        <v>8.1999999999999993</v>
      </c>
      <c r="M3" s="32">
        <f t="shared" ref="M3:M5" si="0">(-B3*0.001)+(K3*2)+(-L3*10)+(C3*100)+(D3*100)+(E3)+(F3*0.1)+(G3*5)+(H3*0.1)+(I3*0.1)+(J3*100)+(X3*2)+(Y3*2)</f>
        <v>1236.8200000000002</v>
      </c>
      <c r="N3" s="32">
        <f t="shared" ref="N3:N5" si="1">(K3*2)+(-L3*10)+(C3*100)+(D3*100)+(E3)+(F3*0.1)+(G3*5)+(H3*0.1)+(I3*0.1)+(J3*100)+(X3*2)+(Y3*2)</f>
        <v>1298.7</v>
      </c>
      <c r="O3" s="836" t="s">
        <v>746</v>
      </c>
      <c r="P3" s="119" t="s">
        <v>749</v>
      </c>
      <c r="Q3" s="160" t="s">
        <v>33</v>
      </c>
      <c r="R3" s="161" t="s">
        <v>33</v>
      </c>
      <c r="S3" s="162" t="s">
        <v>33</v>
      </c>
      <c r="T3" s="163" t="s">
        <v>33</v>
      </c>
      <c r="U3" s="164" t="s">
        <v>33</v>
      </c>
      <c r="V3" s="238" t="s">
        <v>104</v>
      </c>
      <c r="W3" s="239" t="s">
        <v>750</v>
      </c>
      <c r="X3" s="50">
        <v>37</v>
      </c>
      <c r="Y3" s="166">
        <v>74</v>
      </c>
      <c r="Z3" s="151" t="s">
        <v>751</v>
      </c>
    </row>
    <row r="4" spans="1:26" ht="12.75">
      <c r="A4" s="46" t="s">
        <v>752</v>
      </c>
      <c r="B4" s="444">
        <v>53850</v>
      </c>
      <c r="C4" s="228">
        <v>0.77</v>
      </c>
      <c r="D4" s="229">
        <v>0.7</v>
      </c>
      <c r="E4" s="50">
        <v>76</v>
      </c>
      <c r="F4" s="245">
        <v>650</v>
      </c>
      <c r="G4" s="131">
        <v>100</v>
      </c>
      <c r="H4" s="68">
        <v>1000</v>
      </c>
      <c r="I4" s="265">
        <v>867</v>
      </c>
      <c r="J4" s="132">
        <v>0.92</v>
      </c>
      <c r="K4" s="156">
        <v>46</v>
      </c>
      <c r="L4" s="521">
        <v>7.5</v>
      </c>
      <c r="M4" s="32">
        <f t="shared" si="0"/>
        <v>1251.8499999999999</v>
      </c>
      <c r="N4" s="32">
        <f t="shared" si="1"/>
        <v>1305.7</v>
      </c>
      <c r="O4" s="836" t="s">
        <v>746</v>
      </c>
      <c r="P4" s="119" t="s">
        <v>749</v>
      </c>
      <c r="Q4" s="160" t="s">
        <v>33</v>
      </c>
      <c r="R4" s="161" t="s">
        <v>33</v>
      </c>
      <c r="S4" s="162" t="s">
        <v>33</v>
      </c>
      <c r="T4" s="163" t="s">
        <v>33</v>
      </c>
      <c r="U4" s="164" t="s">
        <v>33</v>
      </c>
      <c r="V4" s="238" t="s">
        <v>104</v>
      </c>
      <c r="W4" s="239" t="s">
        <v>750</v>
      </c>
      <c r="X4" s="50">
        <v>37</v>
      </c>
      <c r="Y4" s="166">
        <v>74</v>
      </c>
      <c r="Z4" s="151" t="s">
        <v>753</v>
      </c>
    </row>
    <row r="5" spans="1:26" ht="12.75">
      <c r="A5" s="46" t="s">
        <v>754</v>
      </c>
      <c r="B5" s="635">
        <v>58960</v>
      </c>
      <c r="C5" s="228">
        <v>0.77</v>
      </c>
      <c r="D5" s="229">
        <v>0.7</v>
      </c>
      <c r="E5" s="50">
        <v>76</v>
      </c>
      <c r="F5" s="66">
        <v>680</v>
      </c>
      <c r="G5" s="131">
        <v>100</v>
      </c>
      <c r="H5" s="68">
        <v>1000</v>
      </c>
      <c r="I5" s="265">
        <v>867</v>
      </c>
      <c r="J5" s="342">
        <v>0.91</v>
      </c>
      <c r="K5" s="71">
        <v>49</v>
      </c>
      <c r="L5" s="282">
        <v>7.6</v>
      </c>
      <c r="M5" s="32">
        <f t="shared" si="0"/>
        <v>1253.74</v>
      </c>
      <c r="N5" s="32">
        <f t="shared" si="1"/>
        <v>1312.7</v>
      </c>
      <c r="O5" s="836" t="s">
        <v>746</v>
      </c>
      <c r="P5" s="119" t="s">
        <v>749</v>
      </c>
      <c r="Q5" s="160" t="s">
        <v>33</v>
      </c>
      <c r="R5" s="161" t="s">
        <v>33</v>
      </c>
      <c r="S5" s="162" t="s">
        <v>33</v>
      </c>
      <c r="T5" s="163" t="s">
        <v>33</v>
      </c>
      <c r="U5" s="164" t="s">
        <v>33</v>
      </c>
      <c r="V5" s="238" t="s">
        <v>104</v>
      </c>
      <c r="W5" s="239" t="s">
        <v>750</v>
      </c>
      <c r="X5" s="50">
        <v>37</v>
      </c>
      <c r="Y5" s="166">
        <v>74</v>
      </c>
      <c r="Z5" s="151" t="s">
        <v>755</v>
      </c>
    </row>
  </sheetData>
  <autoFilter ref="A2:Z5" xr:uid="{00000000-0009-0000-0000-000018000000}">
    <sortState xmlns:xlrd2="http://schemas.microsoft.com/office/spreadsheetml/2017/richdata2" ref="A2:Z5">
      <sortCondition ref="P2:P5"/>
      <sortCondition ref="N2:N5"/>
    </sortState>
  </autoFilter>
  <conditionalFormatting sqref="B3:B5">
    <cfRule type="colorScale" priority="25">
      <colorScale>
        <cfvo type="min"/>
        <cfvo type="percentile" val="50"/>
        <cfvo type="max"/>
        <color rgb="FF93C47D"/>
        <color rgb="FFD9D9D9"/>
        <color rgb="FFE06666"/>
      </colorScale>
    </cfRule>
  </conditionalFormatting>
  <conditionalFormatting sqref="C3:C5">
    <cfRule type="colorScale" priority="14">
      <colorScale>
        <cfvo type="min"/>
        <cfvo type="percentile" val="50"/>
        <cfvo type="max"/>
        <color rgb="FFEAD1DC"/>
        <color rgb="FFD5A6BD"/>
        <color rgb="FFC27BA0"/>
      </colorScale>
    </cfRule>
  </conditionalFormatting>
  <conditionalFormatting sqref="D3:D5">
    <cfRule type="colorScale" priority="15">
      <colorScale>
        <cfvo type="min"/>
        <cfvo type="percentile" val="50"/>
        <cfvo type="max"/>
        <color rgb="FFD9D2E9"/>
        <color rgb="FFB4A7D6"/>
        <color rgb="FF8E7CC3"/>
      </colorScale>
    </cfRule>
  </conditionalFormatting>
  <conditionalFormatting sqref="E3:E5">
    <cfRule type="colorScale" priority="16">
      <colorScale>
        <cfvo type="min"/>
        <cfvo type="percentile" val="50"/>
        <cfvo type="max"/>
        <color rgb="FFF4CCCC"/>
        <color rgb="FFEA9999"/>
        <color rgb="FFE06666"/>
      </colorScale>
    </cfRule>
  </conditionalFormatting>
  <conditionalFormatting sqref="F3:F5">
    <cfRule type="colorScale" priority="17">
      <colorScale>
        <cfvo type="min"/>
        <cfvo type="percentile" val="50"/>
        <cfvo type="max"/>
        <color rgb="FFD9EAD3"/>
        <color rgb="FFB6D7A8"/>
        <color rgb="FF6AA84F"/>
      </colorScale>
    </cfRule>
  </conditionalFormatting>
  <conditionalFormatting sqref="G3:G5">
    <cfRule type="colorScale" priority="18">
      <colorScale>
        <cfvo type="min"/>
        <cfvo type="percentile" val="50"/>
        <cfvo type="max"/>
        <color rgb="FFD0E0E3"/>
        <color rgb="FFA2C4C9"/>
        <color rgb="FF45818E"/>
      </colorScale>
    </cfRule>
  </conditionalFormatting>
  <conditionalFormatting sqref="H3:H5">
    <cfRule type="colorScale" priority="19">
      <colorScale>
        <cfvo type="min"/>
        <cfvo type="percentile" val="50"/>
        <cfvo type="max"/>
        <color rgb="FFC9DAF8"/>
        <color rgb="FFA4C2F4"/>
        <color rgb="FF3C78D8"/>
      </colorScale>
    </cfRule>
  </conditionalFormatting>
  <conditionalFormatting sqref="I3:I5">
    <cfRule type="colorScale" priority="20">
      <colorScale>
        <cfvo type="min"/>
        <cfvo type="percentile" val="50"/>
        <cfvo type="max"/>
        <color rgb="FFFFF2CC"/>
        <color rgb="FFFFE599"/>
        <color rgb="FFF1C232"/>
      </colorScale>
    </cfRule>
  </conditionalFormatting>
  <conditionalFormatting sqref="J3:J5">
    <cfRule type="colorScale" priority="21">
      <colorScale>
        <cfvo type="min"/>
        <cfvo type="percentile" val="50"/>
        <cfvo type="max"/>
        <color rgb="FFFCE5CD"/>
        <color rgb="FFF9CB9C"/>
        <color rgb="FFE69138"/>
      </colorScale>
    </cfRule>
  </conditionalFormatting>
  <conditionalFormatting sqref="K3:K5">
    <cfRule type="colorScale" priority="22">
      <colorScale>
        <cfvo type="min"/>
        <cfvo type="percentile" val="50"/>
        <cfvo type="max"/>
        <color rgb="FFE6B8AF"/>
        <color rgb="FFDD7E6B"/>
        <color rgb="FFCC4125"/>
      </colorScale>
    </cfRule>
  </conditionalFormatting>
  <conditionalFormatting sqref="L3:L5">
    <cfRule type="colorScale" priority="23">
      <colorScale>
        <cfvo type="min"/>
        <cfvo type="percentile" val="50"/>
        <cfvo type="max"/>
        <color rgb="FFEFEFEF"/>
        <color rgb="FFCCCCCC"/>
        <color rgb="FF666666"/>
      </colorScale>
    </cfRule>
  </conditionalFormatting>
  <conditionalFormatting sqref="M3:M5">
    <cfRule type="colorScale" priority="27">
      <colorScale>
        <cfvo type="min"/>
        <cfvo type="percentile" val="50"/>
        <cfvo type="max"/>
        <color rgb="FF4A86E8"/>
        <color rgb="FFD9D9D9"/>
        <color rgb="FFFF9900"/>
      </colorScale>
    </cfRule>
  </conditionalFormatting>
  <conditionalFormatting sqref="N3:N5">
    <cfRule type="colorScale" priority="26">
      <colorScale>
        <cfvo type="min"/>
        <cfvo type="percentile" val="50"/>
        <cfvo type="max"/>
        <color rgb="FF4A86E8"/>
        <color rgb="FFD9D9D9"/>
        <color rgb="FFFF9900"/>
      </colorScale>
    </cfRule>
  </conditionalFormatting>
  <conditionalFormatting sqref="P3:P5">
    <cfRule type="notContainsBlanks" dxfId="268" priority="24">
      <formula>LEN(TRIM(P3))&gt;0</formula>
    </cfRule>
  </conditionalFormatting>
  <conditionalFormatting sqref="Q3:Q5">
    <cfRule type="notContainsBlanks" dxfId="267" priority="1">
      <formula>LEN(TRIM(Q3))&gt;0</formula>
    </cfRule>
    <cfRule type="containsBlanks" dxfId="266" priority="2">
      <formula>LEN(TRIM(Q3))=0</formula>
    </cfRule>
  </conditionalFormatting>
  <conditionalFormatting sqref="R3:R5">
    <cfRule type="notContainsBlanks" dxfId="265" priority="3">
      <formula>LEN(TRIM(R3))&gt;0</formula>
    </cfRule>
    <cfRule type="containsBlanks" dxfId="264" priority="4">
      <formula>LEN(TRIM(R3))=0</formula>
    </cfRule>
  </conditionalFormatting>
  <conditionalFormatting sqref="S3:S5">
    <cfRule type="notContainsBlanks" dxfId="263" priority="5">
      <formula>LEN(TRIM(S3))&gt;0</formula>
    </cfRule>
    <cfRule type="containsBlanks" dxfId="262" priority="6">
      <formula>LEN(TRIM(S3))=0</formula>
    </cfRule>
  </conditionalFormatting>
  <conditionalFormatting sqref="T3:T5">
    <cfRule type="notContainsBlanks" dxfId="261" priority="7">
      <formula>LEN(TRIM(T3))&gt;0</formula>
    </cfRule>
    <cfRule type="containsBlanks" dxfId="260" priority="8">
      <formula>LEN(TRIM(T3))=0</formula>
    </cfRule>
  </conditionalFormatting>
  <conditionalFormatting sqref="U3:U5">
    <cfRule type="notContainsBlanks" dxfId="259" priority="9">
      <formula>LEN(TRIM(U3))&gt;0</formula>
    </cfRule>
    <cfRule type="containsBlanks" dxfId="258" priority="10">
      <formula>LEN(TRIM(U3))=0</formula>
    </cfRule>
  </conditionalFormatting>
  <conditionalFormatting sqref="V3:V5">
    <cfRule type="notContainsBlanks" dxfId="257" priority="11">
      <formula>LEN(TRIM(V3))&gt;0</formula>
    </cfRule>
    <cfRule type="containsBlanks" dxfId="256" priority="12">
      <formula>LEN(TRIM(V3))=0</formula>
    </cfRule>
  </conditionalFormatting>
  <conditionalFormatting sqref="W3:W5">
    <cfRule type="notContainsBlanks" dxfId="255" priority="13">
      <formula>LEN(TRIM(W3))&gt;0</formula>
    </cfRule>
  </conditionalFormatting>
  <conditionalFormatting sqref="X3:X5">
    <cfRule type="colorScale" priority="28">
      <colorScale>
        <cfvo type="min"/>
        <cfvo type="percentile" val="50"/>
        <cfvo type="max"/>
        <color rgb="FFE06666"/>
        <color rgb="FFD9D9D9"/>
        <color rgb="FF93C47D"/>
      </colorScale>
    </cfRule>
  </conditionalFormatting>
  <conditionalFormatting sqref="Y3:Y5">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rgb="FF93C47D"/>
    <outlinePr summaryBelow="0" summaryRight="0"/>
  </sheetPr>
  <dimension ref="A1:Z2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7.5703125" customWidth="1"/>
    <col min="17" max="26" width="5.42578125" customWidth="1"/>
  </cols>
  <sheetData>
    <row r="1" spans="1:26" ht="21" customHeight="1">
      <c r="A1" s="226"/>
      <c r="B1" s="4"/>
      <c r="C1" s="4"/>
      <c r="D1" s="4"/>
      <c r="E1" s="4"/>
      <c r="F1" s="4"/>
      <c r="G1" s="4"/>
      <c r="H1" s="4"/>
      <c r="I1" s="4"/>
      <c r="J1" s="4"/>
      <c r="K1" s="4"/>
      <c r="L1" s="4"/>
      <c r="M1" s="4"/>
      <c r="N1" s="4"/>
      <c r="O1" s="4"/>
      <c r="P1" s="4"/>
      <c r="Q1" s="4"/>
      <c r="R1" s="4"/>
      <c r="S1" s="4"/>
      <c r="T1" s="4"/>
      <c r="U1" s="4"/>
      <c r="V1" s="4"/>
      <c r="W1" s="4"/>
      <c r="X1" s="4"/>
      <c r="Y1" s="4"/>
      <c r="Z1" s="5" t="s">
        <v>2</v>
      </c>
    </row>
    <row r="2" spans="1:26" ht="112.5">
      <c r="A2" s="6" t="s">
        <v>1147</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858</v>
      </c>
      <c r="B3" s="340">
        <v>90000</v>
      </c>
      <c r="C3" s="320">
        <v>0.93</v>
      </c>
      <c r="D3" s="323">
        <v>0.69</v>
      </c>
      <c r="E3" s="244">
        <v>71</v>
      </c>
      <c r="F3" s="277">
        <v>45</v>
      </c>
      <c r="G3" s="341">
        <v>6</v>
      </c>
      <c r="H3" s="269">
        <v>1200</v>
      </c>
      <c r="I3" s="265">
        <v>882</v>
      </c>
      <c r="J3" s="342">
        <v>0.46</v>
      </c>
      <c r="K3" s="156">
        <v>26</v>
      </c>
      <c r="L3" s="343">
        <v>7.65</v>
      </c>
      <c r="M3" s="32">
        <f t="shared" ref="M3:M29" si="0">(-B3*0.001)+(K3*2)+(-L3*10)+(C3*100)+(D3*100)+(E3)+(F3*0.1)+(G3*5)+(H3*0.1)+(I3*0.1)+(J3*100)+(X3*2)+(Y3*2)</f>
        <v>671.2</v>
      </c>
      <c r="N3" s="32">
        <f t="shared" ref="N3:N29" si="1">(K3*2)+(-L3*10)+(C3*100)+(D3*100)+(E3)+(F3*0.1)+(G3*5)+(H3*0.1)+(I3*0.1)+(J3*100)+(X3*2)+(Y3*2)</f>
        <v>761.2</v>
      </c>
      <c r="O3" s="832" t="s">
        <v>760</v>
      </c>
      <c r="P3" s="119" t="s">
        <v>439</v>
      </c>
      <c r="Q3" s="160" t="s">
        <v>33</v>
      </c>
      <c r="R3" s="161" t="s">
        <v>33</v>
      </c>
      <c r="S3" s="162" t="s">
        <v>407</v>
      </c>
      <c r="T3" s="163" t="s">
        <v>33</v>
      </c>
      <c r="U3" s="164" t="s">
        <v>33</v>
      </c>
      <c r="V3" s="238" t="s">
        <v>440</v>
      </c>
      <c r="W3" s="239" t="s">
        <v>441</v>
      </c>
      <c r="X3" s="250">
        <v>62</v>
      </c>
      <c r="Y3" s="251">
        <v>70</v>
      </c>
      <c r="Z3" s="151" t="s">
        <v>859</v>
      </c>
    </row>
    <row r="4" spans="1:26" ht="12.75">
      <c r="A4" s="46" t="s">
        <v>790</v>
      </c>
      <c r="B4" s="302">
        <v>65880</v>
      </c>
      <c r="C4" s="288">
        <v>0.95</v>
      </c>
      <c r="D4" s="64">
        <v>0.65</v>
      </c>
      <c r="E4" s="244">
        <v>71</v>
      </c>
      <c r="F4" s="231">
        <v>30</v>
      </c>
      <c r="G4" s="76">
        <v>10</v>
      </c>
      <c r="H4" s="269">
        <v>1200</v>
      </c>
      <c r="I4" s="265">
        <v>888</v>
      </c>
      <c r="J4" s="290">
        <v>0.62</v>
      </c>
      <c r="K4" s="156">
        <v>26</v>
      </c>
      <c r="L4" s="271">
        <v>7.2</v>
      </c>
      <c r="M4" s="32">
        <f t="shared" si="0"/>
        <v>732.92000000000007</v>
      </c>
      <c r="N4" s="32">
        <f t="shared" si="1"/>
        <v>798.8</v>
      </c>
      <c r="O4" s="832" t="s">
        <v>760</v>
      </c>
      <c r="P4" s="119" t="s">
        <v>439</v>
      </c>
      <c r="Q4" s="160" t="s">
        <v>33</v>
      </c>
      <c r="R4" s="161" t="s">
        <v>33</v>
      </c>
      <c r="S4" s="162" t="s">
        <v>407</v>
      </c>
      <c r="T4" s="163" t="s">
        <v>33</v>
      </c>
      <c r="U4" s="164" t="s">
        <v>33</v>
      </c>
      <c r="V4" s="238" t="s">
        <v>440</v>
      </c>
      <c r="W4" s="239" t="s">
        <v>441</v>
      </c>
      <c r="X4" s="250">
        <v>62</v>
      </c>
      <c r="Y4" s="251">
        <v>70</v>
      </c>
      <c r="Z4" s="151" t="s">
        <v>792</v>
      </c>
    </row>
    <row r="5" spans="1:26" ht="12.75">
      <c r="A5" s="46" t="s">
        <v>784</v>
      </c>
      <c r="B5" s="94">
        <v>22590</v>
      </c>
      <c r="C5" s="349">
        <v>0.91</v>
      </c>
      <c r="D5" s="268">
        <v>0.66</v>
      </c>
      <c r="E5" s="113">
        <v>79</v>
      </c>
      <c r="F5" s="350">
        <v>28</v>
      </c>
      <c r="G5" s="254">
        <v>5</v>
      </c>
      <c r="H5" s="317">
        <v>1100</v>
      </c>
      <c r="I5" s="351">
        <v>798</v>
      </c>
      <c r="J5" s="281">
        <v>0.71</v>
      </c>
      <c r="K5" s="156">
        <v>26</v>
      </c>
      <c r="L5" s="248">
        <v>3.7</v>
      </c>
      <c r="M5" s="32">
        <f t="shared" si="0"/>
        <v>781.01</v>
      </c>
      <c r="N5" s="32">
        <f t="shared" si="1"/>
        <v>803.6</v>
      </c>
      <c r="O5" s="832" t="s">
        <v>760</v>
      </c>
      <c r="P5" s="380" t="s">
        <v>1060</v>
      </c>
      <c r="Q5" s="160" t="s">
        <v>33</v>
      </c>
      <c r="R5" s="161" t="s">
        <v>33</v>
      </c>
      <c r="S5" s="162" t="s">
        <v>407</v>
      </c>
      <c r="T5" s="163" t="s">
        <v>33</v>
      </c>
      <c r="U5" s="164" t="s">
        <v>33</v>
      </c>
      <c r="V5" s="238" t="s">
        <v>440</v>
      </c>
      <c r="W5" s="352" t="s">
        <v>441</v>
      </c>
      <c r="X5" s="250">
        <v>62</v>
      </c>
      <c r="Y5" s="283">
        <v>70</v>
      </c>
      <c r="Z5" s="151" t="s">
        <v>787</v>
      </c>
    </row>
    <row r="6" spans="1:26" ht="12.75">
      <c r="A6" s="46" t="s">
        <v>775</v>
      </c>
      <c r="B6" s="311">
        <v>95580</v>
      </c>
      <c r="C6" s="288">
        <v>0.95</v>
      </c>
      <c r="D6" s="64">
        <v>0.65</v>
      </c>
      <c r="E6" s="244">
        <v>71</v>
      </c>
      <c r="F6" s="231">
        <v>30</v>
      </c>
      <c r="G6" s="76">
        <v>10</v>
      </c>
      <c r="H6" s="269">
        <v>1200</v>
      </c>
      <c r="I6" s="312">
        <v>1208</v>
      </c>
      <c r="J6" s="290">
        <v>0.62</v>
      </c>
      <c r="K6" s="156">
        <v>26</v>
      </c>
      <c r="L6" s="313">
        <v>6</v>
      </c>
      <c r="M6" s="32">
        <f t="shared" si="0"/>
        <v>747.22</v>
      </c>
      <c r="N6" s="32">
        <f t="shared" si="1"/>
        <v>842.8</v>
      </c>
      <c r="O6" s="832" t="s">
        <v>760</v>
      </c>
      <c r="P6" s="119" t="s">
        <v>439</v>
      </c>
      <c r="Q6" s="160" t="s">
        <v>33</v>
      </c>
      <c r="R6" s="161" t="s">
        <v>33</v>
      </c>
      <c r="S6" s="162" t="s">
        <v>407</v>
      </c>
      <c r="T6" s="163" t="s">
        <v>33</v>
      </c>
      <c r="U6" s="164" t="s">
        <v>33</v>
      </c>
      <c r="V6" s="238" t="s">
        <v>440</v>
      </c>
      <c r="W6" s="239" t="s">
        <v>441</v>
      </c>
      <c r="X6" s="250">
        <v>62</v>
      </c>
      <c r="Y6" s="251">
        <v>70</v>
      </c>
      <c r="Z6" s="151" t="s">
        <v>776</v>
      </c>
    </row>
    <row r="7" spans="1:26" ht="12.75">
      <c r="A7" s="46" t="s">
        <v>811</v>
      </c>
      <c r="B7" s="241">
        <v>33000</v>
      </c>
      <c r="C7" s="284">
        <v>0.96</v>
      </c>
      <c r="D7" s="243">
        <v>0.64</v>
      </c>
      <c r="E7" s="244">
        <v>71</v>
      </c>
      <c r="F7" s="253">
        <v>38</v>
      </c>
      <c r="G7" s="254">
        <v>5</v>
      </c>
      <c r="H7" s="68">
        <v>1800</v>
      </c>
      <c r="I7" s="247">
        <v>1260</v>
      </c>
      <c r="J7" s="70">
        <v>0.63</v>
      </c>
      <c r="K7" s="156">
        <v>26</v>
      </c>
      <c r="L7" s="256">
        <v>3.96</v>
      </c>
      <c r="M7" s="32">
        <f t="shared" si="0"/>
        <v>872.2</v>
      </c>
      <c r="N7" s="32">
        <f t="shared" si="1"/>
        <v>905.2</v>
      </c>
      <c r="O7" s="832" t="s">
        <v>760</v>
      </c>
      <c r="P7" s="119" t="s">
        <v>439</v>
      </c>
      <c r="Q7" s="160" t="s">
        <v>33</v>
      </c>
      <c r="R7" s="161" t="s">
        <v>33</v>
      </c>
      <c r="S7" s="162" t="s">
        <v>407</v>
      </c>
      <c r="T7" s="163" t="s">
        <v>33</v>
      </c>
      <c r="U7" s="164" t="s">
        <v>33</v>
      </c>
      <c r="V7" s="238" t="s">
        <v>440</v>
      </c>
      <c r="W7" s="239" t="s">
        <v>441</v>
      </c>
      <c r="X7" s="250">
        <v>62</v>
      </c>
      <c r="Y7" s="251">
        <v>70</v>
      </c>
      <c r="Z7" s="151" t="s">
        <v>812</v>
      </c>
    </row>
    <row r="8" spans="1:26" ht="12.75">
      <c r="A8" s="46" t="s">
        <v>467</v>
      </c>
      <c r="B8" s="426">
        <v>43980</v>
      </c>
      <c r="C8" s="543">
        <v>0.82</v>
      </c>
      <c r="D8" s="466">
        <v>0.71</v>
      </c>
      <c r="E8" s="355">
        <v>53</v>
      </c>
      <c r="F8" s="51">
        <v>500</v>
      </c>
      <c r="G8" s="254">
        <v>20</v>
      </c>
      <c r="H8" s="68">
        <v>1000</v>
      </c>
      <c r="I8" s="82">
        <v>861</v>
      </c>
      <c r="J8" s="342">
        <v>0.81</v>
      </c>
      <c r="K8" s="544">
        <v>39</v>
      </c>
      <c r="L8" s="425">
        <v>4.7</v>
      </c>
      <c r="M8" s="32">
        <f t="shared" si="0"/>
        <v>874.12</v>
      </c>
      <c r="N8" s="32">
        <f t="shared" si="1"/>
        <v>918.1</v>
      </c>
      <c r="O8" s="836" t="s">
        <v>405</v>
      </c>
      <c r="P8" s="119" t="s">
        <v>439</v>
      </c>
      <c r="Q8" s="160" t="s">
        <v>33</v>
      </c>
      <c r="R8" s="161" t="s">
        <v>33</v>
      </c>
      <c r="S8" s="162" t="s">
        <v>407</v>
      </c>
      <c r="T8" s="163" t="s">
        <v>33</v>
      </c>
      <c r="U8" s="164" t="s">
        <v>33</v>
      </c>
      <c r="V8" s="238" t="s">
        <v>440</v>
      </c>
      <c r="W8" s="239" t="s">
        <v>441</v>
      </c>
      <c r="X8" s="362">
        <v>62</v>
      </c>
      <c r="Y8" s="363">
        <v>70</v>
      </c>
      <c r="Z8" s="151" t="s">
        <v>468</v>
      </c>
    </row>
    <row r="9" spans="1:26" ht="12.75">
      <c r="A9" s="46" t="s">
        <v>465</v>
      </c>
      <c r="B9" s="294">
        <v>39880</v>
      </c>
      <c r="C9" s="587">
        <v>0.8</v>
      </c>
      <c r="D9" s="466">
        <v>0.71</v>
      </c>
      <c r="E9" s="588">
        <v>41</v>
      </c>
      <c r="F9" s="524">
        <v>600</v>
      </c>
      <c r="G9" s="254">
        <v>20</v>
      </c>
      <c r="H9" s="68">
        <v>1000</v>
      </c>
      <c r="I9" s="357">
        <v>838</v>
      </c>
      <c r="J9" s="395">
        <v>0.91</v>
      </c>
      <c r="K9" s="359">
        <v>37</v>
      </c>
      <c r="L9" s="589">
        <v>4.63</v>
      </c>
      <c r="M9" s="32">
        <f t="shared" si="0"/>
        <v>878.62</v>
      </c>
      <c r="N9" s="32">
        <f t="shared" si="1"/>
        <v>918.5</v>
      </c>
      <c r="O9" s="836" t="s">
        <v>405</v>
      </c>
      <c r="P9" s="119" t="s">
        <v>439</v>
      </c>
      <c r="Q9" s="160" t="s">
        <v>33</v>
      </c>
      <c r="R9" s="161" t="s">
        <v>33</v>
      </c>
      <c r="S9" s="162" t="s">
        <v>407</v>
      </c>
      <c r="T9" s="163" t="s">
        <v>33</v>
      </c>
      <c r="U9" s="164" t="s">
        <v>33</v>
      </c>
      <c r="V9" s="238" t="s">
        <v>440</v>
      </c>
      <c r="W9" s="239" t="s">
        <v>441</v>
      </c>
      <c r="X9" s="362">
        <v>62</v>
      </c>
      <c r="Y9" s="363">
        <v>70</v>
      </c>
      <c r="Z9" s="151" t="s">
        <v>466</v>
      </c>
    </row>
    <row r="10" spans="1:26" ht="12.75">
      <c r="A10" s="46" t="s">
        <v>815</v>
      </c>
      <c r="B10" s="241">
        <v>33000</v>
      </c>
      <c r="C10" s="260">
        <v>0.97</v>
      </c>
      <c r="D10" s="243">
        <v>0.64</v>
      </c>
      <c r="E10" s="244">
        <v>71</v>
      </c>
      <c r="F10" s="75">
        <v>50</v>
      </c>
      <c r="G10" s="246">
        <v>12</v>
      </c>
      <c r="H10" s="68">
        <v>1800</v>
      </c>
      <c r="I10" s="247">
        <v>1292</v>
      </c>
      <c r="J10" s="70">
        <v>0.63</v>
      </c>
      <c r="K10" s="156">
        <v>26</v>
      </c>
      <c r="L10" s="279">
        <v>3.75</v>
      </c>
      <c r="M10" s="32">
        <f t="shared" si="0"/>
        <v>914.7</v>
      </c>
      <c r="N10" s="32">
        <f t="shared" si="1"/>
        <v>947.7</v>
      </c>
      <c r="O10" s="832" t="s">
        <v>760</v>
      </c>
      <c r="P10" s="119" t="s">
        <v>439</v>
      </c>
      <c r="Q10" s="160" t="s">
        <v>33</v>
      </c>
      <c r="R10" s="161" t="s">
        <v>33</v>
      </c>
      <c r="S10" s="162" t="s">
        <v>407</v>
      </c>
      <c r="T10" s="163" t="s">
        <v>33</v>
      </c>
      <c r="U10" s="164" t="s">
        <v>33</v>
      </c>
      <c r="V10" s="238" t="s">
        <v>440</v>
      </c>
      <c r="W10" s="239" t="s">
        <v>441</v>
      </c>
      <c r="X10" s="250">
        <v>62</v>
      </c>
      <c r="Y10" s="251">
        <v>70</v>
      </c>
      <c r="Z10" s="151" t="s">
        <v>816</v>
      </c>
    </row>
    <row r="11" spans="1:26" ht="12.75">
      <c r="A11" s="46" t="s">
        <v>817</v>
      </c>
      <c r="B11" s="241">
        <v>33000</v>
      </c>
      <c r="C11" s="242">
        <v>0.98</v>
      </c>
      <c r="D11" s="243">
        <v>0.64</v>
      </c>
      <c r="E11" s="244">
        <v>71</v>
      </c>
      <c r="F11" s="245">
        <v>60</v>
      </c>
      <c r="G11" s="246">
        <v>12</v>
      </c>
      <c r="H11" s="68">
        <v>1800</v>
      </c>
      <c r="I11" s="247">
        <v>1313</v>
      </c>
      <c r="J11" s="70">
        <v>0.63</v>
      </c>
      <c r="K11" s="156">
        <v>26</v>
      </c>
      <c r="L11" s="248">
        <v>3.7</v>
      </c>
      <c r="M11" s="32">
        <f t="shared" si="0"/>
        <v>919.3</v>
      </c>
      <c r="N11" s="32">
        <f t="shared" si="1"/>
        <v>952.3</v>
      </c>
      <c r="O11" s="832" t="s">
        <v>760</v>
      </c>
      <c r="P11" s="119" t="s">
        <v>439</v>
      </c>
      <c r="Q11" s="160" t="s">
        <v>33</v>
      </c>
      <c r="R11" s="161" t="s">
        <v>33</v>
      </c>
      <c r="S11" s="162" t="s">
        <v>407</v>
      </c>
      <c r="T11" s="163" t="s">
        <v>33</v>
      </c>
      <c r="U11" s="164" t="s">
        <v>33</v>
      </c>
      <c r="V11" s="238" t="s">
        <v>440</v>
      </c>
      <c r="W11" s="239" t="s">
        <v>441</v>
      </c>
      <c r="X11" s="250">
        <v>62</v>
      </c>
      <c r="Y11" s="251">
        <v>70</v>
      </c>
      <c r="Z11" s="151" t="s">
        <v>818</v>
      </c>
    </row>
    <row r="12" spans="1:26" ht="12.75">
      <c r="A12" s="46" t="s">
        <v>447</v>
      </c>
      <c r="B12" s="424">
        <v>55880</v>
      </c>
      <c r="C12" s="139">
        <v>0.87</v>
      </c>
      <c r="D12" s="354">
        <v>0.72</v>
      </c>
      <c r="E12" s="355">
        <v>53</v>
      </c>
      <c r="F12" s="81">
        <v>650</v>
      </c>
      <c r="G12" s="254">
        <v>20</v>
      </c>
      <c r="H12" s="68">
        <v>1000</v>
      </c>
      <c r="I12" s="357">
        <v>843</v>
      </c>
      <c r="J12" s="395">
        <v>0.91</v>
      </c>
      <c r="K12" s="359">
        <v>37</v>
      </c>
      <c r="L12" s="330">
        <v>3.6</v>
      </c>
      <c r="M12" s="32">
        <f t="shared" si="0"/>
        <v>898.42000000000007</v>
      </c>
      <c r="N12" s="32">
        <f t="shared" si="1"/>
        <v>954.3</v>
      </c>
      <c r="O12" s="836" t="s">
        <v>405</v>
      </c>
      <c r="P12" s="119" t="s">
        <v>439</v>
      </c>
      <c r="Q12" s="160" t="s">
        <v>33</v>
      </c>
      <c r="R12" s="161" t="s">
        <v>33</v>
      </c>
      <c r="S12" s="162" t="s">
        <v>407</v>
      </c>
      <c r="T12" s="163" t="s">
        <v>33</v>
      </c>
      <c r="U12" s="164" t="s">
        <v>33</v>
      </c>
      <c r="V12" s="238" t="s">
        <v>440</v>
      </c>
      <c r="W12" s="239" t="s">
        <v>441</v>
      </c>
      <c r="X12" s="362">
        <v>62</v>
      </c>
      <c r="Y12" s="363">
        <v>70</v>
      </c>
      <c r="Z12" s="151" t="s">
        <v>448</v>
      </c>
    </row>
    <row r="13" spans="1:26" ht="12.75">
      <c r="A13" s="46" t="s">
        <v>455</v>
      </c>
      <c r="B13" s="392">
        <v>58880</v>
      </c>
      <c r="C13" s="393">
        <v>0.89</v>
      </c>
      <c r="D13" s="354">
        <v>0.72</v>
      </c>
      <c r="E13" s="355">
        <v>53</v>
      </c>
      <c r="F13" s="394">
        <v>663</v>
      </c>
      <c r="G13" s="254">
        <v>20</v>
      </c>
      <c r="H13" s="68">
        <v>1000</v>
      </c>
      <c r="I13" s="357">
        <v>843</v>
      </c>
      <c r="J13" s="395">
        <v>0.91</v>
      </c>
      <c r="K13" s="359">
        <v>37</v>
      </c>
      <c r="L13" s="330">
        <v>3.6</v>
      </c>
      <c r="M13" s="32">
        <f t="shared" si="0"/>
        <v>898.72</v>
      </c>
      <c r="N13" s="32">
        <f t="shared" si="1"/>
        <v>957.59999999999991</v>
      </c>
      <c r="O13" s="836" t="s">
        <v>405</v>
      </c>
      <c r="P13" s="119" t="s">
        <v>439</v>
      </c>
      <c r="Q13" s="160" t="s">
        <v>33</v>
      </c>
      <c r="R13" s="161" t="s">
        <v>33</v>
      </c>
      <c r="S13" s="162" t="s">
        <v>407</v>
      </c>
      <c r="T13" s="163" t="s">
        <v>33</v>
      </c>
      <c r="U13" s="164" t="s">
        <v>33</v>
      </c>
      <c r="V13" s="238" t="s">
        <v>440</v>
      </c>
      <c r="W13" s="239" t="s">
        <v>441</v>
      </c>
      <c r="X13" s="362">
        <v>62</v>
      </c>
      <c r="Y13" s="363">
        <v>70</v>
      </c>
      <c r="Z13" s="151" t="s">
        <v>456</v>
      </c>
    </row>
    <row r="14" spans="1:26" ht="12.75">
      <c r="A14" s="46" t="s">
        <v>453</v>
      </c>
      <c r="B14" s="353">
        <v>63580</v>
      </c>
      <c r="C14" s="228">
        <v>0.91</v>
      </c>
      <c r="D14" s="354">
        <v>0.72</v>
      </c>
      <c r="E14" s="355">
        <v>53</v>
      </c>
      <c r="F14" s="356">
        <v>675</v>
      </c>
      <c r="G14" s="254">
        <v>20</v>
      </c>
      <c r="H14" s="68">
        <v>1000</v>
      </c>
      <c r="I14" s="357">
        <v>843</v>
      </c>
      <c r="J14" s="358">
        <v>0.9</v>
      </c>
      <c r="K14" s="359">
        <v>37</v>
      </c>
      <c r="L14" s="360">
        <v>3.7</v>
      </c>
      <c r="M14" s="32">
        <f t="shared" si="0"/>
        <v>895.22</v>
      </c>
      <c r="N14" s="32">
        <f t="shared" si="1"/>
        <v>958.8</v>
      </c>
      <c r="O14" s="836" t="s">
        <v>405</v>
      </c>
      <c r="P14" s="119" t="s">
        <v>439</v>
      </c>
      <c r="Q14" s="160" t="s">
        <v>33</v>
      </c>
      <c r="R14" s="161" t="s">
        <v>33</v>
      </c>
      <c r="S14" s="162" t="s">
        <v>407</v>
      </c>
      <c r="T14" s="163" t="s">
        <v>33</v>
      </c>
      <c r="U14" s="164" t="s">
        <v>33</v>
      </c>
      <c r="V14" s="238" t="s">
        <v>440</v>
      </c>
      <c r="W14" s="239" t="s">
        <v>441</v>
      </c>
      <c r="X14" s="362">
        <v>62</v>
      </c>
      <c r="Y14" s="363">
        <v>70</v>
      </c>
      <c r="Z14" s="151" t="s">
        <v>454</v>
      </c>
    </row>
    <row r="15" spans="1:26" ht="12.75">
      <c r="A15" s="46" t="s">
        <v>449</v>
      </c>
      <c r="B15" s="424">
        <v>55880</v>
      </c>
      <c r="C15" s="139">
        <v>0.87</v>
      </c>
      <c r="D15" s="354">
        <v>0.72</v>
      </c>
      <c r="E15" s="50">
        <v>71</v>
      </c>
      <c r="F15" s="81">
        <v>650</v>
      </c>
      <c r="G15" s="254">
        <v>20</v>
      </c>
      <c r="H15" s="68">
        <v>1000</v>
      </c>
      <c r="I15" s="357">
        <v>843</v>
      </c>
      <c r="J15" s="395">
        <v>0.91</v>
      </c>
      <c r="K15" s="423">
        <v>31</v>
      </c>
      <c r="L15" s="330">
        <v>3.6</v>
      </c>
      <c r="M15" s="32">
        <f t="shared" si="0"/>
        <v>904.42000000000007</v>
      </c>
      <c r="N15" s="32">
        <f t="shared" si="1"/>
        <v>960.3</v>
      </c>
      <c r="O15" s="836" t="s">
        <v>405</v>
      </c>
      <c r="P15" s="119" t="s">
        <v>439</v>
      </c>
      <c r="Q15" s="160" t="s">
        <v>33</v>
      </c>
      <c r="R15" s="161" t="s">
        <v>33</v>
      </c>
      <c r="S15" s="162" t="s">
        <v>407</v>
      </c>
      <c r="T15" s="163" t="s">
        <v>33</v>
      </c>
      <c r="U15" s="164" t="s">
        <v>33</v>
      </c>
      <c r="V15" s="238" t="s">
        <v>440</v>
      </c>
      <c r="W15" s="239" t="s">
        <v>441</v>
      </c>
      <c r="X15" s="362">
        <v>62</v>
      </c>
      <c r="Y15" s="363">
        <v>70</v>
      </c>
      <c r="Z15" s="151" t="s">
        <v>450</v>
      </c>
    </row>
    <row r="16" spans="1:26" ht="12.75">
      <c r="A16" s="46" t="s">
        <v>451</v>
      </c>
      <c r="B16" s="272">
        <v>75880</v>
      </c>
      <c r="C16" s="139">
        <v>0.87</v>
      </c>
      <c r="D16" s="354">
        <v>0.72</v>
      </c>
      <c r="E16" s="50">
        <v>71</v>
      </c>
      <c r="F16" s="81">
        <v>650</v>
      </c>
      <c r="G16" s="254">
        <v>20</v>
      </c>
      <c r="H16" s="68">
        <v>1000</v>
      </c>
      <c r="I16" s="357">
        <v>843</v>
      </c>
      <c r="J16" s="395">
        <v>0.91</v>
      </c>
      <c r="K16" s="423">
        <v>31</v>
      </c>
      <c r="L16" s="330">
        <v>3.6</v>
      </c>
      <c r="M16" s="32">
        <f t="shared" si="0"/>
        <v>884.42000000000007</v>
      </c>
      <c r="N16" s="32">
        <f t="shared" si="1"/>
        <v>960.3</v>
      </c>
      <c r="O16" s="836" t="s">
        <v>405</v>
      </c>
      <c r="P16" s="119" t="s">
        <v>439</v>
      </c>
      <c r="Q16" s="160" t="s">
        <v>33</v>
      </c>
      <c r="R16" s="161" t="s">
        <v>33</v>
      </c>
      <c r="S16" s="162" t="s">
        <v>407</v>
      </c>
      <c r="T16" s="163" t="s">
        <v>33</v>
      </c>
      <c r="U16" s="164" t="s">
        <v>33</v>
      </c>
      <c r="V16" s="238" t="s">
        <v>440</v>
      </c>
      <c r="W16" s="239" t="s">
        <v>441</v>
      </c>
      <c r="X16" s="362">
        <v>62</v>
      </c>
      <c r="Y16" s="363">
        <v>70</v>
      </c>
      <c r="Z16" s="151" t="s">
        <v>452</v>
      </c>
    </row>
    <row r="17" spans="1:26" ht="12.75">
      <c r="A17" s="46" t="s">
        <v>459</v>
      </c>
      <c r="B17" s="424">
        <v>55880</v>
      </c>
      <c r="C17" s="139">
        <v>0.87</v>
      </c>
      <c r="D17" s="354">
        <v>0.72</v>
      </c>
      <c r="E17" s="50">
        <v>71</v>
      </c>
      <c r="F17" s="81">
        <v>650</v>
      </c>
      <c r="G17" s="254">
        <v>20</v>
      </c>
      <c r="H17" s="68">
        <v>1000</v>
      </c>
      <c r="I17" s="357">
        <v>843</v>
      </c>
      <c r="J17" s="395">
        <v>0.91</v>
      </c>
      <c r="K17" s="359">
        <v>37</v>
      </c>
      <c r="L17" s="425">
        <v>4.7</v>
      </c>
      <c r="M17" s="32">
        <f t="shared" si="0"/>
        <v>905.42000000000007</v>
      </c>
      <c r="N17" s="32">
        <f t="shared" si="1"/>
        <v>961.3</v>
      </c>
      <c r="O17" s="836" t="s">
        <v>405</v>
      </c>
      <c r="P17" s="119" t="s">
        <v>439</v>
      </c>
      <c r="Q17" s="160" t="s">
        <v>33</v>
      </c>
      <c r="R17" s="161" t="s">
        <v>33</v>
      </c>
      <c r="S17" s="162" t="s">
        <v>407</v>
      </c>
      <c r="T17" s="163" t="s">
        <v>33</v>
      </c>
      <c r="U17" s="164" t="s">
        <v>33</v>
      </c>
      <c r="V17" s="238" t="s">
        <v>440</v>
      </c>
      <c r="W17" s="239" t="s">
        <v>441</v>
      </c>
      <c r="X17" s="362">
        <v>62</v>
      </c>
      <c r="Y17" s="363">
        <v>70</v>
      </c>
      <c r="Z17" s="151" t="s">
        <v>460</v>
      </c>
    </row>
    <row r="18" spans="1:26" ht="12.75">
      <c r="A18" s="46" t="s">
        <v>445</v>
      </c>
      <c r="B18" s="460">
        <v>31300</v>
      </c>
      <c r="C18" s="284">
        <v>0.86</v>
      </c>
      <c r="D18" s="105">
        <v>0.88</v>
      </c>
      <c r="E18" s="355">
        <v>53</v>
      </c>
      <c r="F18" s="356">
        <v>675</v>
      </c>
      <c r="G18" s="254">
        <v>20</v>
      </c>
      <c r="H18" s="68">
        <v>1000</v>
      </c>
      <c r="I18" s="457">
        <v>882</v>
      </c>
      <c r="J18" s="458">
        <v>0.86</v>
      </c>
      <c r="K18" s="359">
        <v>37</v>
      </c>
      <c r="L18" s="463">
        <v>4.45</v>
      </c>
      <c r="M18" s="32">
        <f t="shared" si="0"/>
        <v>930.9</v>
      </c>
      <c r="N18" s="32">
        <f t="shared" si="1"/>
        <v>962.2</v>
      </c>
      <c r="O18" s="836" t="s">
        <v>405</v>
      </c>
      <c r="P18" s="119" t="s">
        <v>439</v>
      </c>
      <c r="Q18" s="160" t="s">
        <v>33</v>
      </c>
      <c r="R18" s="161" t="s">
        <v>33</v>
      </c>
      <c r="S18" s="162" t="s">
        <v>407</v>
      </c>
      <c r="T18" s="163" t="s">
        <v>33</v>
      </c>
      <c r="U18" s="164" t="s">
        <v>33</v>
      </c>
      <c r="V18" s="238" t="s">
        <v>440</v>
      </c>
      <c r="W18" s="239" t="s">
        <v>441</v>
      </c>
      <c r="X18" s="362">
        <v>62</v>
      </c>
      <c r="Y18" s="363">
        <v>70</v>
      </c>
      <c r="Z18" s="151" t="s">
        <v>446</v>
      </c>
    </row>
    <row r="19" spans="1:26" ht="12.75">
      <c r="A19" s="46" t="s">
        <v>438</v>
      </c>
      <c r="B19" s="460">
        <v>31300</v>
      </c>
      <c r="C19" s="284">
        <v>0.86</v>
      </c>
      <c r="D19" s="105">
        <v>0.88</v>
      </c>
      <c r="E19" s="50">
        <v>71</v>
      </c>
      <c r="F19" s="356">
        <v>675</v>
      </c>
      <c r="G19" s="254">
        <v>20</v>
      </c>
      <c r="H19" s="68">
        <v>1000</v>
      </c>
      <c r="I19" s="457">
        <v>882</v>
      </c>
      <c r="J19" s="458">
        <v>0.86</v>
      </c>
      <c r="K19" s="461">
        <v>28</v>
      </c>
      <c r="L19" s="462">
        <v>4.3</v>
      </c>
      <c r="M19" s="32">
        <f t="shared" si="0"/>
        <v>932.4</v>
      </c>
      <c r="N19" s="32">
        <f t="shared" si="1"/>
        <v>963.7</v>
      </c>
      <c r="O19" s="836" t="s">
        <v>405</v>
      </c>
      <c r="P19" s="119" t="s">
        <v>439</v>
      </c>
      <c r="Q19" s="160" t="s">
        <v>33</v>
      </c>
      <c r="R19" s="161" t="s">
        <v>33</v>
      </c>
      <c r="S19" s="162" t="s">
        <v>407</v>
      </c>
      <c r="T19" s="163" t="s">
        <v>33</v>
      </c>
      <c r="U19" s="164" t="s">
        <v>33</v>
      </c>
      <c r="V19" s="238" t="s">
        <v>440</v>
      </c>
      <c r="W19" s="239" t="s">
        <v>441</v>
      </c>
      <c r="X19" s="362">
        <v>62</v>
      </c>
      <c r="Y19" s="363">
        <v>70</v>
      </c>
      <c r="Z19" s="151" t="s">
        <v>442</v>
      </c>
    </row>
    <row r="20" spans="1:26" ht="12.75">
      <c r="A20" s="46" t="s">
        <v>484</v>
      </c>
      <c r="B20" s="294">
        <v>40000</v>
      </c>
      <c r="C20" s="284">
        <v>0.86</v>
      </c>
      <c r="D20" s="105">
        <v>0.88</v>
      </c>
      <c r="E20" s="355">
        <v>53</v>
      </c>
      <c r="F20" s="464">
        <v>725</v>
      </c>
      <c r="G20" s="254">
        <v>20</v>
      </c>
      <c r="H20" s="68">
        <v>1000</v>
      </c>
      <c r="I20" s="457">
        <v>888</v>
      </c>
      <c r="J20" s="395">
        <v>0.91</v>
      </c>
      <c r="K20" s="422">
        <v>36</v>
      </c>
      <c r="L20" s="61">
        <v>5.0999999999999996</v>
      </c>
      <c r="M20" s="32">
        <f t="shared" si="0"/>
        <v>924.3</v>
      </c>
      <c r="N20" s="32">
        <f t="shared" si="1"/>
        <v>964.3</v>
      </c>
      <c r="O20" s="836" t="s">
        <v>405</v>
      </c>
      <c r="P20" s="119" t="s">
        <v>439</v>
      </c>
      <c r="Q20" s="160" t="s">
        <v>33</v>
      </c>
      <c r="R20" s="161" t="s">
        <v>33</v>
      </c>
      <c r="S20" s="162" t="s">
        <v>407</v>
      </c>
      <c r="T20" s="163" t="s">
        <v>33</v>
      </c>
      <c r="U20" s="164" t="s">
        <v>33</v>
      </c>
      <c r="V20" s="238" t="s">
        <v>440</v>
      </c>
      <c r="W20" s="239" t="s">
        <v>441</v>
      </c>
      <c r="X20" s="362">
        <v>62</v>
      </c>
      <c r="Y20" s="363">
        <v>70</v>
      </c>
      <c r="Z20" s="151" t="s">
        <v>485</v>
      </c>
    </row>
    <row r="21" spans="1:26" ht="12.75">
      <c r="A21" s="46" t="s">
        <v>457</v>
      </c>
      <c r="B21" s="227">
        <v>167430</v>
      </c>
      <c r="C21" s="139">
        <v>0.87</v>
      </c>
      <c r="D21" s="354">
        <v>0.72</v>
      </c>
      <c r="E21" s="50">
        <v>71</v>
      </c>
      <c r="F21" s="81">
        <v>650</v>
      </c>
      <c r="G21" s="254">
        <v>20</v>
      </c>
      <c r="H21" s="68">
        <v>1000</v>
      </c>
      <c r="I21" s="357">
        <v>843</v>
      </c>
      <c r="J21" s="395">
        <v>0.91</v>
      </c>
      <c r="K21" s="359">
        <v>37</v>
      </c>
      <c r="L21" s="84">
        <v>4</v>
      </c>
      <c r="M21" s="32">
        <f t="shared" si="0"/>
        <v>800.87</v>
      </c>
      <c r="N21" s="32">
        <f t="shared" si="1"/>
        <v>968.3</v>
      </c>
      <c r="O21" s="836" t="s">
        <v>405</v>
      </c>
      <c r="P21" s="119" t="s">
        <v>439</v>
      </c>
      <c r="Q21" s="160" t="s">
        <v>33</v>
      </c>
      <c r="R21" s="161" t="s">
        <v>33</v>
      </c>
      <c r="S21" s="162" t="s">
        <v>407</v>
      </c>
      <c r="T21" s="163" t="s">
        <v>33</v>
      </c>
      <c r="U21" s="164" t="s">
        <v>33</v>
      </c>
      <c r="V21" s="238" t="s">
        <v>440</v>
      </c>
      <c r="W21" s="239" t="s">
        <v>441</v>
      </c>
      <c r="X21" s="362">
        <v>62</v>
      </c>
      <c r="Y21" s="363">
        <v>70</v>
      </c>
      <c r="Z21" s="151" t="s">
        <v>458</v>
      </c>
    </row>
    <row r="22" spans="1:26" ht="12.75">
      <c r="A22" s="46" t="s">
        <v>463</v>
      </c>
      <c r="B22" s="421">
        <v>95880</v>
      </c>
      <c r="C22" s="139">
        <v>0.87</v>
      </c>
      <c r="D22" s="354">
        <v>0.72</v>
      </c>
      <c r="E22" s="50">
        <v>71</v>
      </c>
      <c r="F22" s="81">
        <v>650</v>
      </c>
      <c r="G22" s="254">
        <v>20</v>
      </c>
      <c r="H22" s="68">
        <v>1000</v>
      </c>
      <c r="I22" s="357">
        <v>843</v>
      </c>
      <c r="J22" s="395">
        <v>0.91</v>
      </c>
      <c r="K22" s="422">
        <v>36</v>
      </c>
      <c r="L22" s="310">
        <v>3.68</v>
      </c>
      <c r="M22" s="32">
        <f t="shared" si="0"/>
        <v>873.62</v>
      </c>
      <c r="N22" s="32">
        <f t="shared" si="1"/>
        <v>969.5</v>
      </c>
      <c r="O22" s="836" t="s">
        <v>405</v>
      </c>
      <c r="P22" s="119" t="s">
        <v>439</v>
      </c>
      <c r="Q22" s="160" t="s">
        <v>33</v>
      </c>
      <c r="R22" s="161" t="s">
        <v>33</v>
      </c>
      <c r="S22" s="162" t="s">
        <v>407</v>
      </c>
      <c r="T22" s="163" t="s">
        <v>33</v>
      </c>
      <c r="U22" s="164" t="s">
        <v>33</v>
      </c>
      <c r="V22" s="238" t="s">
        <v>440</v>
      </c>
      <c r="W22" s="239" t="s">
        <v>441</v>
      </c>
      <c r="X22" s="362">
        <v>62</v>
      </c>
      <c r="Y22" s="363">
        <v>70</v>
      </c>
      <c r="Z22" s="151" t="s">
        <v>464</v>
      </c>
    </row>
    <row r="23" spans="1:26" ht="12.75">
      <c r="A23" s="46" t="s">
        <v>461</v>
      </c>
      <c r="B23" s="287">
        <v>85880</v>
      </c>
      <c r="C23" s="139">
        <v>0.87</v>
      </c>
      <c r="D23" s="354">
        <v>0.72</v>
      </c>
      <c r="E23" s="50">
        <v>71</v>
      </c>
      <c r="F23" s="81">
        <v>650</v>
      </c>
      <c r="G23" s="254">
        <v>20</v>
      </c>
      <c r="H23" s="68">
        <v>1000</v>
      </c>
      <c r="I23" s="357">
        <v>843</v>
      </c>
      <c r="J23" s="395">
        <v>0.91</v>
      </c>
      <c r="K23" s="422">
        <v>36</v>
      </c>
      <c r="L23" s="330">
        <v>3.6</v>
      </c>
      <c r="M23" s="32">
        <f t="shared" si="0"/>
        <v>884.42000000000007</v>
      </c>
      <c r="N23" s="32">
        <f t="shared" si="1"/>
        <v>970.3</v>
      </c>
      <c r="O23" s="836" t="s">
        <v>405</v>
      </c>
      <c r="P23" s="119" t="s">
        <v>439</v>
      </c>
      <c r="Q23" s="160" t="s">
        <v>33</v>
      </c>
      <c r="R23" s="161" t="s">
        <v>33</v>
      </c>
      <c r="S23" s="162" t="s">
        <v>407</v>
      </c>
      <c r="T23" s="163" t="s">
        <v>33</v>
      </c>
      <c r="U23" s="164" t="s">
        <v>33</v>
      </c>
      <c r="V23" s="238" t="s">
        <v>440</v>
      </c>
      <c r="W23" s="239" t="s">
        <v>441</v>
      </c>
      <c r="X23" s="362">
        <v>62</v>
      </c>
      <c r="Y23" s="363">
        <v>70</v>
      </c>
      <c r="Z23" s="151" t="s">
        <v>462</v>
      </c>
    </row>
    <row r="24" spans="1:26" ht="12.75">
      <c r="A24" s="46" t="s">
        <v>469</v>
      </c>
      <c r="B24" s="396">
        <v>38580</v>
      </c>
      <c r="C24" s="139">
        <v>0.87</v>
      </c>
      <c r="D24" s="427">
        <v>0.7</v>
      </c>
      <c r="E24" s="355">
        <v>53</v>
      </c>
      <c r="F24" s="432">
        <v>630</v>
      </c>
      <c r="G24" s="429">
        <v>25</v>
      </c>
      <c r="H24" s="68">
        <v>1000</v>
      </c>
      <c r="I24" s="430">
        <v>877</v>
      </c>
      <c r="J24" s="395">
        <v>0.91</v>
      </c>
      <c r="K24" s="359">
        <v>37</v>
      </c>
      <c r="L24" s="433">
        <v>3.95</v>
      </c>
      <c r="M24" s="32">
        <f t="shared" si="0"/>
        <v>936.62</v>
      </c>
      <c r="N24" s="32">
        <f t="shared" si="1"/>
        <v>975.2</v>
      </c>
      <c r="O24" s="836" t="s">
        <v>405</v>
      </c>
      <c r="P24" s="119" t="s">
        <v>439</v>
      </c>
      <c r="Q24" s="160" t="s">
        <v>33</v>
      </c>
      <c r="R24" s="161" t="s">
        <v>33</v>
      </c>
      <c r="S24" s="162" t="s">
        <v>407</v>
      </c>
      <c r="T24" s="163" t="s">
        <v>33</v>
      </c>
      <c r="U24" s="164" t="s">
        <v>33</v>
      </c>
      <c r="V24" s="238" t="s">
        <v>440</v>
      </c>
      <c r="W24" s="239" t="s">
        <v>441</v>
      </c>
      <c r="X24" s="362">
        <v>62</v>
      </c>
      <c r="Y24" s="363">
        <v>70</v>
      </c>
      <c r="Z24" s="151" t="s">
        <v>474</v>
      </c>
    </row>
    <row r="25" spans="1:26" ht="12.75">
      <c r="A25" s="46" t="s">
        <v>477</v>
      </c>
      <c r="B25" s="426">
        <v>43680</v>
      </c>
      <c r="C25" s="139">
        <v>0.87</v>
      </c>
      <c r="D25" s="427">
        <v>0.7</v>
      </c>
      <c r="E25" s="355">
        <v>53</v>
      </c>
      <c r="F25" s="428">
        <v>645</v>
      </c>
      <c r="G25" s="429">
        <v>25</v>
      </c>
      <c r="H25" s="68">
        <v>1000</v>
      </c>
      <c r="I25" s="430">
        <v>877</v>
      </c>
      <c r="J25" s="431">
        <v>0.93</v>
      </c>
      <c r="K25" s="359">
        <v>37</v>
      </c>
      <c r="L25" s="276">
        <v>4.1500000000000004</v>
      </c>
      <c r="M25" s="32">
        <f t="shared" si="0"/>
        <v>933.02</v>
      </c>
      <c r="N25" s="32">
        <f t="shared" si="1"/>
        <v>976.7</v>
      </c>
      <c r="O25" s="836" t="s">
        <v>405</v>
      </c>
      <c r="P25" s="119" t="s">
        <v>439</v>
      </c>
      <c r="Q25" s="160" t="s">
        <v>33</v>
      </c>
      <c r="R25" s="161" t="s">
        <v>33</v>
      </c>
      <c r="S25" s="162" t="s">
        <v>407</v>
      </c>
      <c r="T25" s="163" t="s">
        <v>33</v>
      </c>
      <c r="U25" s="164" t="s">
        <v>33</v>
      </c>
      <c r="V25" s="238" t="s">
        <v>440</v>
      </c>
      <c r="W25" s="239" t="s">
        <v>441</v>
      </c>
      <c r="X25" s="362">
        <v>62</v>
      </c>
      <c r="Y25" s="363">
        <v>70</v>
      </c>
      <c r="Z25" s="151" t="s">
        <v>478</v>
      </c>
    </row>
    <row r="26" spans="1:26" ht="12.75">
      <c r="A26" s="46" t="s">
        <v>475</v>
      </c>
      <c r="B26" s="374">
        <v>41480</v>
      </c>
      <c r="C26" s="139">
        <v>0.87</v>
      </c>
      <c r="D26" s="427">
        <v>0.7</v>
      </c>
      <c r="E26" s="355">
        <v>53</v>
      </c>
      <c r="F26" s="326">
        <v>684</v>
      </c>
      <c r="G26" s="429">
        <v>25</v>
      </c>
      <c r="H26" s="68">
        <v>1000</v>
      </c>
      <c r="I26" s="430">
        <v>877</v>
      </c>
      <c r="J26" s="70">
        <v>0.92</v>
      </c>
      <c r="K26" s="359">
        <v>37</v>
      </c>
      <c r="L26" s="84">
        <v>4</v>
      </c>
      <c r="M26" s="32">
        <f t="shared" si="0"/>
        <v>939.62</v>
      </c>
      <c r="N26" s="32">
        <f t="shared" si="1"/>
        <v>981.1</v>
      </c>
      <c r="O26" s="836" t="s">
        <v>405</v>
      </c>
      <c r="P26" s="119" t="s">
        <v>439</v>
      </c>
      <c r="Q26" s="160" t="s">
        <v>33</v>
      </c>
      <c r="R26" s="161" t="s">
        <v>33</v>
      </c>
      <c r="S26" s="162" t="s">
        <v>407</v>
      </c>
      <c r="T26" s="163" t="s">
        <v>33</v>
      </c>
      <c r="U26" s="164" t="s">
        <v>33</v>
      </c>
      <c r="V26" s="238" t="s">
        <v>440</v>
      </c>
      <c r="W26" s="239" t="s">
        <v>441</v>
      </c>
      <c r="X26" s="362">
        <v>62</v>
      </c>
      <c r="Y26" s="363">
        <v>70</v>
      </c>
      <c r="Z26" s="151" t="s">
        <v>476</v>
      </c>
    </row>
    <row r="27" spans="1:26" ht="12.75">
      <c r="A27" s="46" t="s">
        <v>813</v>
      </c>
      <c r="B27" s="241">
        <v>33000</v>
      </c>
      <c r="C27" s="260">
        <v>0.97</v>
      </c>
      <c r="D27" s="243">
        <v>0.64</v>
      </c>
      <c r="E27" s="244">
        <v>71</v>
      </c>
      <c r="F27" s="277">
        <v>45</v>
      </c>
      <c r="G27" s="131">
        <v>20</v>
      </c>
      <c r="H27" s="68">
        <v>1800</v>
      </c>
      <c r="I27" s="247">
        <v>1260</v>
      </c>
      <c r="J27" s="70">
        <v>0.63</v>
      </c>
      <c r="K27" s="156">
        <v>26</v>
      </c>
      <c r="L27" s="278">
        <v>3.85</v>
      </c>
      <c r="M27" s="32">
        <f t="shared" si="0"/>
        <v>950</v>
      </c>
      <c r="N27" s="32">
        <f t="shared" si="1"/>
        <v>983</v>
      </c>
      <c r="O27" s="832" t="s">
        <v>760</v>
      </c>
      <c r="P27" s="119" t="s">
        <v>439</v>
      </c>
      <c r="Q27" s="160" t="s">
        <v>33</v>
      </c>
      <c r="R27" s="161" t="s">
        <v>33</v>
      </c>
      <c r="S27" s="162" t="s">
        <v>407</v>
      </c>
      <c r="T27" s="163" t="s">
        <v>33</v>
      </c>
      <c r="U27" s="164" t="s">
        <v>33</v>
      </c>
      <c r="V27" s="238" t="s">
        <v>440</v>
      </c>
      <c r="W27" s="239" t="s">
        <v>441</v>
      </c>
      <c r="X27" s="250">
        <v>62</v>
      </c>
      <c r="Y27" s="251">
        <v>70</v>
      </c>
      <c r="Z27" s="151" t="s">
        <v>814</v>
      </c>
    </row>
    <row r="28" spans="1:26" ht="12.75">
      <c r="A28" s="46" t="s">
        <v>833</v>
      </c>
      <c r="B28" s="322">
        <v>50780</v>
      </c>
      <c r="C28" s="153">
        <v>0.84</v>
      </c>
      <c r="D28" s="500">
        <v>0.71</v>
      </c>
      <c r="E28" s="244">
        <v>71</v>
      </c>
      <c r="F28" s="130">
        <v>700</v>
      </c>
      <c r="G28" s="131">
        <v>20</v>
      </c>
      <c r="H28" s="232">
        <v>1000</v>
      </c>
      <c r="I28" s="265">
        <v>882</v>
      </c>
      <c r="J28" s="501">
        <v>0.78</v>
      </c>
      <c r="K28" s="502">
        <v>66</v>
      </c>
      <c r="L28" s="138">
        <v>4.3099999999999996</v>
      </c>
      <c r="M28" s="32">
        <f t="shared" si="0"/>
        <v>964.32</v>
      </c>
      <c r="N28" s="32">
        <f t="shared" si="1"/>
        <v>1015.1</v>
      </c>
      <c r="O28" s="832" t="s">
        <v>760</v>
      </c>
      <c r="P28" s="119" t="s">
        <v>439</v>
      </c>
      <c r="Q28" s="160" t="s">
        <v>33</v>
      </c>
      <c r="R28" s="161" t="s">
        <v>33</v>
      </c>
      <c r="S28" s="162" t="s">
        <v>407</v>
      </c>
      <c r="T28" s="163" t="s">
        <v>33</v>
      </c>
      <c r="U28" s="164" t="s">
        <v>33</v>
      </c>
      <c r="V28" s="238" t="s">
        <v>440</v>
      </c>
      <c r="W28" s="239" t="s">
        <v>441</v>
      </c>
      <c r="X28" s="250">
        <v>62</v>
      </c>
      <c r="Y28" s="251">
        <v>70</v>
      </c>
      <c r="Z28" s="151" t="s">
        <v>834</v>
      </c>
    </row>
    <row r="29" spans="1:26" ht="12.75">
      <c r="A29" s="46" t="s">
        <v>443</v>
      </c>
      <c r="B29" s="424">
        <v>56380</v>
      </c>
      <c r="C29" s="284">
        <v>0.86</v>
      </c>
      <c r="D29" s="105">
        <v>0.88</v>
      </c>
      <c r="E29" s="50">
        <v>71</v>
      </c>
      <c r="F29" s="356">
        <v>675</v>
      </c>
      <c r="G29" s="76">
        <v>30</v>
      </c>
      <c r="H29" s="68">
        <v>1000</v>
      </c>
      <c r="I29" s="457">
        <v>882</v>
      </c>
      <c r="J29" s="458">
        <v>0.86</v>
      </c>
      <c r="K29" s="423">
        <v>31</v>
      </c>
      <c r="L29" s="459">
        <v>3.8</v>
      </c>
      <c r="M29" s="32">
        <f t="shared" si="0"/>
        <v>968.32</v>
      </c>
      <c r="N29" s="32">
        <f t="shared" si="1"/>
        <v>1024.7</v>
      </c>
      <c r="O29" s="836" t="s">
        <v>405</v>
      </c>
      <c r="P29" s="119" t="s">
        <v>439</v>
      </c>
      <c r="Q29" s="160" t="s">
        <v>33</v>
      </c>
      <c r="R29" s="161" t="s">
        <v>33</v>
      </c>
      <c r="S29" s="162" t="s">
        <v>407</v>
      </c>
      <c r="T29" s="163" t="s">
        <v>33</v>
      </c>
      <c r="U29" s="164" t="s">
        <v>33</v>
      </c>
      <c r="V29" s="238" t="s">
        <v>440</v>
      </c>
      <c r="W29" s="239" t="s">
        <v>441</v>
      </c>
      <c r="X29" s="362">
        <v>62</v>
      </c>
      <c r="Y29" s="363">
        <v>70</v>
      </c>
      <c r="Z29" s="151" t="s">
        <v>444</v>
      </c>
    </row>
  </sheetData>
  <autoFilter ref="A2:Z29" xr:uid="{00000000-0009-0000-0000-000019000000}">
    <sortState xmlns:xlrd2="http://schemas.microsoft.com/office/spreadsheetml/2017/richdata2" ref="A2:Z29">
      <sortCondition ref="N2:N29"/>
      <sortCondition ref="P2:P29"/>
    </sortState>
  </autoFilter>
  <conditionalFormatting sqref="B3:B29">
    <cfRule type="colorScale" priority="24">
      <colorScale>
        <cfvo type="min"/>
        <cfvo type="percentile" val="50"/>
        <cfvo type="max"/>
        <color rgb="FF93C47D"/>
        <color rgb="FFD9D9D9"/>
        <color rgb="FFE06666"/>
      </colorScale>
    </cfRule>
  </conditionalFormatting>
  <conditionalFormatting sqref="C3:C29">
    <cfRule type="colorScale" priority="14">
      <colorScale>
        <cfvo type="min"/>
        <cfvo type="percentile" val="50"/>
        <cfvo type="max"/>
        <color rgb="FFEAD1DC"/>
        <color rgb="FFD5A6BD"/>
        <color rgb="FFC27BA0"/>
      </colorScale>
    </cfRule>
  </conditionalFormatting>
  <conditionalFormatting sqref="D3:D29">
    <cfRule type="colorScale" priority="15">
      <colorScale>
        <cfvo type="min"/>
        <cfvo type="percentile" val="50"/>
        <cfvo type="max"/>
        <color rgb="FFD9D2E9"/>
        <color rgb="FFB4A7D6"/>
        <color rgb="FF8E7CC3"/>
      </colorScale>
    </cfRule>
  </conditionalFormatting>
  <conditionalFormatting sqref="E3:E29">
    <cfRule type="colorScale" priority="16">
      <colorScale>
        <cfvo type="min"/>
        <cfvo type="percentile" val="50"/>
        <cfvo type="max"/>
        <color rgb="FFF4CCCC"/>
        <color rgb="FFEA9999"/>
        <color rgb="FFE06666"/>
      </colorScale>
    </cfRule>
  </conditionalFormatting>
  <conditionalFormatting sqref="F3:F29">
    <cfRule type="colorScale" priority="17">
      <colorScale>
        <cfvo type="min"/>
        <cfvo type="percentile" val="50"/>
        <cfvo type="max"/>
        <color rgb="FFD9EAD3"/>
        <color rgb="FFB6D7A8"/>
        <color rgb="FF6AA84F"/>
      </colorScale>
    </cfRule>
  </conditionalFormatting>
  <conditionalFormatting sqref="G3:G29">
    <cfRule type="colorScale" priority="18">
      <colorScale>
        <cfvo type="min"/>
        <cfvo type="percentile" val="50"/>
        <cfvo type="max"/>
        <color rgb="FFD0E0E3"/>
        <color rgb="FFA2C4C9"/>
        <color rgb="FF45818E"/>
      </colorScale>
    </cfRule>
  </conditionalFormatting>
  <conditionalFormatting sqref="H3:H29">
    <cfRule type="colorScale" priority="19">
      <colorScale>
        <cfvo type="min"/>
        <cfvo type="percentile" val="50"/>
        <cfvo type="max"/>
        <color rgb="FFC9DAF8"/>
        <color rgb="FFA4C2F4"/>
        <color rgb="FF3C78D8"/>
      </colorScale>
    </cfRule>
  </conditionalFormatting>
  <conditionalFormatting sqref="I3:I29">
    <cfRule type="colorScale" priority="20">
      <colorScale>
        <cfvo type="min"/>
        <cfvo type="percentile" val="50"/>
        <cfvo type="max"/>
        <color rgb="FFFFF2CC"/>
        <color rgb="FFFFE599"/>
        <color rgb="FFF1C232"/>
      </colorScale>
    </cfRule>
  </conditionalFormatting>
  <conditionalFormatting sqref="J3:J29">
    <cfRule type="colorScale" priority="21">
      <colorScale>
        <cfvo type="min"/>
        <cfvo type="percentile" val="50"/>
        <cfvo type="max"/>
        <color rgb="FFFCE5CD"/>
        <color rgb="FFF9CB9C"/>
        <color rgb="FFE69138"/>
      </colorScale>
    </cfRule>
  </conditionalFormatting>
  <conditionalFormatting sqref="K3:K29">
    <cfRule type="colorScale" priority="22">
      <colorScale>
        <cfvo type="min"/>
        <cfvo type="percentile" val="50"/>
        <cfvo type="max"/>
        <color rgb="FFE6B8AF"/>
        <color rgb="FFDD7E6B"/>
        <color rgb="FFCC4125"/>
      </colorScale>
    </cfRule>
  </conditionalFormatting>
  <conditionalFormatting sqref="L3:L29">
    <cfRule type="colorScale" priority="23">
      <colorScale>
        <cfvo type="min"/>
        <cfvo type="percentile" val="50"/>
        <cfvo type="max"/>
        <color rgb="FFEFEFEF"/>
        <color rgb="FFCCCCCC"/>
        <color rgb="FF666666"/>
      </colorScale>
    </cfRule>
  </conditionalFormatting>
  <conditionalFormatting sqref="M3:M29">
    <cfRule type="colorScale" priority="26">
      <colorScale>
        <cfvo type="min"/>
        <cfvo type="percentile" val="50"/>
        <cfvo type="max"/>
        <color rgb="FF4A86E8"/>
        <color rgb="FFD9D9D9"/>
        <color rgb="FFFF9900"/>
      </colorScale>
    </cfRule>
  </conditionalFormatting>
  <conditionalFormatting sqref="N3:N29">
    <cfRule type="colorScale" priority="25">
      <colorScale>
        <cfvo type="min"/>
        <cfvo type="percentile" val="50"/>
        <cfvo type="max"/>
        <color rgb="FF4A86E8"/>
        <color rgb="FFD9D9D9"/>
        <color rgb="FFFF9900"/>
      </colorScale>
    </cfRule>
  </conditionalFormatting>
  <conditionalFormatting sqref="Q3:Q29 V29">
    <cfRule type="containsBlanks" dxfId="254" priority="2">
      <formula>LEN(TRIM(Q3))=0</formula>
    </cfRule>
  </conditionalFormatting>
  <conditionalFormatting sqref="Q3:Q29">
    <cfRule type="notContainsBlanks" dxfId="253" priority="1">
      <formula>LEN(TRIM(Q3))&gt;0</formula>
    </cfRule>
  </conditionalFormatting>
  <conditionalFormatting sqref="R3:R29">
    <cfRule type="notContainsBlanks" dxfId="252" priority="3">
      <formula>LEN(TRIM(R3))&gt;0</formula>
    </cfRule>
    <cfRule type="containsBlanks" dxfId="251" priority="4">
      <formula>LEN(TRIM(R3))=0</formula>
    </cfRule>
  </conditionalFormatting>
  <conditionalFormatting sqref="S3:S29">
    <cfRule type="notContainsBlanks" dxfId="250" priority="5">
      <formula>LEN(TRIM(S3))&gt;0</formula>
    </cfRule>
    <cfRule type="containsBlanks" dxfId="249" priority="6">
      <formula>LEN(TRIM(S3))=0</formula>
    </cfRule>
  </conditionalFormatting>
  <conditionalFormatting sqref="T3:T29">
    <cfRule type="notContainsBlanks" dxfId="248" priority="7">
      <formula>LEN(TRIM(T3))&gt;0</formula>
    </cfRule>
    <cfRule type="containsBlanks" dxfId="247" priority="8">
      <formula>LEN(TRIM(T3))=0</formula>
    </cfRule>
  </conditionalFormatting>
  <conditionalFormatting sqref="U3:U29">
    <cfRule type="notContainsBlanks" dxfId="246" priority="9">
      <formula>LEN(TRIM(U3))&gt;0</formula>
    </cfRule>
    <cfRule type="containsBlanks" dxfId="245" priority="10">
      <formula>LEN(TRIM(U3))=0</formula>
    </cfRule>
  </conditionalFormatting>
  <conditionalFormatting sqref="V3:V29">
    <cfRule type="notContainsBlanks" dxfId="244" priority="11">
      <formula>LEN(TRIM(V3))&gt;0</formula>
    </cfRule>
    <cfRule type="containsBlanks" dxfId="243" priority="12">
      <formula>LEN(TRIM(V3))=0</formula>
    </cfRule>
  </conditionalFormatting>
  <conditionalFormatting sqref="W3:W29">
    <cfRule type="notContainsBlanks" dxfId="242" priority="13">
      <formula>LEN(TRIM(W3))&gt;0</formula>
    </cfRule>
  </conditionalFormatting>
  <conditionalFormatting sqref="X3:X29">
    <cfRule type="colorScale" priority="27">
      <colorScale>
        <cfvo type="min"/>
        <cfvo type="percentile" val="50"/>
        <cfvo type="max"/>
        <color rgb="FFE06666"/>
        <color rgb="FFD9D9D9"/>
        <color rgb="FF93C47D"/>
      </colorScale>
    </cfRule>
  </conditionalFormatting>
  <conditionalFormatting sqref="Y3:Y29">
    <cfRule type="colorScale" priority="28">
      <colorScale>
        <cfvo type="min"/>
        <cfvo type="percentile" val="50"/>
        <cfvo type="max"/>
        <color rgb="FFE06666"/>
        <color rgb="FFD9D9D9"/>
        <color rgb="FF93C47D"/>
      </colorScale>
    </cfRule>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rgb="FF93C47D"/>
    <outlinePr summaryBelow="0" summaryRight="0"/>
  </sheetPr>
  <dimension ref="A1:Z3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7.5703125" customWidth="1"/>
    <col min="17"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112.5">
      <c r="A2" s="6" t="s">
        <v>1148</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823</v>
      </c>
      <c r="B3" s="449">
        <v>19580</v>
      </c>
      <c r="C3" s="446">
        <v>0.86</v>
      </c>
      <c r="D3" s="64">
        <v>0.65</v>
      </c>
      <c r="E3" s="411">
        <v>40</v>
      </c>
      <c r="F3" s="438">
        <v>200</v>
      </c>
      <c r="G3" s="76">
        <v>10</v>
      </c>
      <c r="H3" s="413">
        <v>900</v>
      </c>
      <c r="I3" s="414">
        <v>618</v>
      </c>
      <c r="J3" s="452">
        <v>0.88</v>
      </c>
      <c r="K3" s="71">
        <v>28</v>
      </c>
      <c r="L3" s="279">
        <v>3.75</v>
      </c>
      <c r="M3" s="32">
        <f t="shared" ref="M3:M30" si="0">(-B3*0.001)+(K3*2)+(-L3*10)+(C3*100)+(D3*100)+(E3)+(F3*0.1)+(G3*2)+(H3*0.1)+(I3*0.1)+(J3*100)+(X3*2)+(Y3*2)</f>
        <v>659.72</v>
      </c>
      <c r="N3" s="32">
        <f t="shared" ref="N3:N30" si="1">(K3*2)+(-L3*10)+(C3*100)+(D3*100)+(E3)+(F3*0.1)+(G3*2)+(H3*0.1)+(I3*0.1)+(J3*100)+(X3*2)+(Y3*2)</f>
        <v>679.3</v>
      </c>
      <c r="O3" s="832" t="s">
        <v>760</v>
      </c>
      <c r="P3" s="657" t="s">
        <v>470</v>
      </c>
      <c r="Q3" s="160" t="s">
        <v>33</v>
      </c>
      <c r="R3" s="161" t="s">
        <v>33</v>
      </c>
      <c r="S3" s="162" t="s">
        <v>46</v>
      </c>
      <c r="T3" s="163" t="s">
        <v>33</v>
      </c>
      <c r="U3" s="164" t="s">
        <v>33</v>
      </c>
      <c r="V3" s="238" t="s">
        <v>260</v>
      </c>
      <c r="W3" s="239" t="s">
        <v>473</v>
      </c>
      <c r="X3" s="614">
        <v>55</v>
      </c>
      <c r="Y3" s="50">
        <v>40</v>
      </c>
      <c r="Z3" s="151" t="s">
        <v>824</v>
      </c>
    </row>
    <row r="4" spans="1:26" ht="12.75">
      <c r="A4" s="46" t="s">
        <v>827</v>
      </c>
      <c r="B4" s="409">
        <v>22960</v>
      </c>
      <c r="C4" s="410">
        <v>0.88</v>
      </c>
      <c r="D4" s="64">
        <v>0.65</v>
      </c>
      <c r="E4" s="411">
        <v>40</v>
      </c>
      <c r="F4" s="412">
        <v>245</v>
      </c>
      <c r="G4" s="76">
        <v>10</v>
      </c>
      <c r="H4" s="413">
        <v>900</v>
      </c>
      <c r="I4" s="414">
        <v>618</v>
      </c>
      <c r="J4" s="132">
        <v>0.89</v>
      </c>
      <c r="K4" s="71">
        <v>28</v>
      </c>
      <c r="L4" s="256">
        <v>3.95</v>
      </c>
      <c r="M4" s="32">
        <f t="shared" si="0"/>
        <v>661.83999999999992</v>
      </c>
      <c r="N4" s="32">
        <f t="shared" si="1"/>
        <v>684.8</v>
      </c>
      <c r="O4" s="832" t="s">
        <v>760</v>
      </c>
      <c r="P4" s="657" t="s">
        <v>470</v>
      </c>
      <c r="Q4" s="160" t="s">
        <v>33</v>
      </c>
      <c r="R4" s="161" t="s">
        <v>33</v>
      </c>
      <c r="S4" s="162" t="s">
        <v>46</v>
      </c>
      <c r="T4" s="163" t="s">
        <v>33</v>
      </c>
      <c r="U4" s="164" t="s">
        <v>33</v>
      </c>
      <c r="V4" s="238" t="s">
        <v>260</v>
      </c>
      <c r="W4" s="239" t="s">
        <v>473</v>
      </c>
      <c r="X4" s="614">
        <v>55</v>
      </c>
      <c r="Y4" s="50">
        <v>40</v>
      </c>
      <c r="Z4" s="151" t="s">
        <v>828</v>
      </c>
    </row>
    <row r="5" spans="1:26" ht="12.75">
      <c r="A5" s="46" t="s">
        <v>825</v>
      </c>
      <c r="B5" s="449">
        <v>19580</v>
      </c>
      <c r="C5" s="446">
        <v>0.86</v>
      </c>
      <c r="D5" s="64">
        <v>0.65</v>
      </c>
      <c r="E5" s="411">
        <v>40</v>
      </c>
      <c r="F5" s="450">
        <v>350</v>
      </c>
      <c r="G5" s="76">
        <v>10</v>
      </c>
      <c r="H5" s="413">
        <v>900</v>
      </c>
      <c r="I5" s="451">
        <v>588</v>
      </c>
      <c r="J5" s="452">
        <v>0.88</v>
      </c>
      <c r="K5" s="156">
        <v>26</v>
      </c>
      <c r="L5" s="279">
        <v>3.75</v>
      </c>
      <c r="M5" s="32">
        <f t="shared" si="0"/>
        <v>667.72</v>
      </c>
      <c r="N5" s="32">
        <f t="shared" si="1"/>
        <v>687.3</v>
      </c>
      <c r="O5" s="832" t="s">
        <v>760</v>
      </c>
      <c r="P5" s="657" t="s">
        <v>470</v>
      </c>
      <c r="Q5" s="160" t="s">
        <v>33</v>
      </c>
      <c r="R5" s="161" t="s">
        <v>33</v>
      </c>
      <c r="S5" s="162" t="s">
        <v>46</v>
      </c>
      <c r="T5" s="163" t="s">
        <v>33</v>
      </c>
      <c r="U5" s="164" t="s">
        <v>33</v>
      </c>
      <c r="V5" s="238" t="s">
        <v>260</v>
      </c>
      <c r="W5" s="239" t="s">
        <v>473</v>
      </c>
      <c r="X5" s="614">
        <v>55</v>
      </c>
      <c r="Y5" s="50">
        <v>40</v>
      </c>
      <c r="Z5" s="151" t="s">
        <v>826</v>
      </c>
    </row>
    <row r="6" spans="1:26" ht="12.75">
      <c r="A6" s="46" t="s">
        <v>854</v>
      </c>
      <c r="B6" s="334">
        <v>26350</v>
      </c>
      <c r="C6" s="320">
        <v>0.93</v>
      </c>
      <c r="D6" s="64">
        <v>0.65</v>
      </c>
      <c r="E6" s="335">
        <v>60</v>
      </c>
      <c r="F6" s="141">
        <v>135</v>
      </c>
      <c r="G6" s="76">
        <v>10</v>
      </c>
      <c r="H6" s="232">
        <v>1000</v>
      </c>
      <c r="I6" s="336">
        <v>872</v>
      </c>
      <c r="J6" s="319">
        <v>0.52</v>
      </c>
      <c r="K6" s="156">
        <v>26</v>
      </c>
      <c r="L6" s="337">
        <v>3.8</v>
      </c>
      <c r="M6" s="32">
        <f t="shared" si="0"/>
        <v>668.34999999999991</v>
      </c>
      <c r="N6" s="32">
        <f t="shared" si="1"/>
        <v>694.7</v>
      </c>
      <c r="O6" s="832" t="s">
        <v>760</v>
      </c>
      <c r="P6" s="119" t="s">
        <v>1055</v>
      </c>
      <c r="Q6" s="160" t="s">
        <v>33</v>
      </c>
      <c r="R6" s="161" t="s">
        <v>33</v>
      </c>
      <c r="S6" s="162" t="s">
        <v>46</v>
      </c>
      <c r="T6" s="163" t="s">
        <v>33</v>
      </c>
      <c r="U6" s="164" t="s">
        <v>33</v>
      </c>
      <c r="V6" s="238" t="s">
        <v>260</v>
      </c>
      <c r="W6" s="303" t="s">
        <v>473</v>
      </c>
      <c r="X6" s="250">
        <v>55</v>
      </c>
      <c r="Y6" s="283">
        <v>40</v>
      </c>
      <c r="Z6" s="151" t="s">
        <v>855</v>
      </c>
    </row>
    <row r="7" spans="1:26" ht="12.75">
      <c r="A7" s="46" t="s">
        <v>851</v>
      </c>
      <c r="B7" s="338">
        <v>24850</v>
      </c>
      <c r="C7" s="320">
        <v>0.93</v>
      </c>
      <c r="D7" s="64">
        <v>0.65</v>
      </c>
      <c r="E7" s="335">
        <v>60</v>
      </c>
      <c r="F7" s="66">
        <v>150</v>
      </c>
      <c r="G7" s="76">
        <v>10</v>
      </c>
      <c r="H7" s="232">
        <v>1000</v>
      </c>
      <c r="I7" s="336">
        <v>872</v>
      </c>
      <c r="J7" s="339">
        <v>0.57999999999999996</v>
      </c>
      <c r="K7" s="156">
        <v>26</v>
      </c>
      <c r="L7" s="337">
        <v>3.8</v>
      </c>
      <c r="M7" s="32">
        <f t="shared" si="0"/>
        <v>677.34999999999991</v>
      </c>
      <c r="N7" s="32">
        <f t="shared" si="1"/>
        <v>702.19999999999993</v>
      </c>
      <c r="O7" s="832" t="s">
        <v>760</v>
      </c>
      <c r="P7" s="119" t="s">
        <v>1055</v>
      </c>
      <c r="Q7" s="160" t="s">
        <v>33</v>
      </c>
      <c r="R7" s="161" t="s">
        <v>33</v>
      </c>
      <c r="S7" s="162" t="s">
        <v>46</v>
      </c>
      <c r="T7" s="163" t="s">
        <v>33</v>
      </c>
      <c r="U7" s="164" t="s">
        <v>33</v>
      </c>
      <c r="V7" s="238" t="s">
        <v>260</v>
      </c>
      <c r="W7" s="303" t="s">
        <v>473</v>
      </c>
      <c r="X7" s="250">
        <v>55</v>
      </c>
      <c r="Y7" s="283">
        <v>40</v>
      </c>
      <c r="Z7" s="151" t="s">
        <v>853</v>
      </c>
    </row>
    <row r="8" spans="1:26" ht="12.75">
      <c r="A8" s="46" t="s">
        <v>829</v>
      </c>
      <c r="B8" s="449">
        <v>19580</v>
      </c>
      <c r="C8" s="446">
        <v>0.86</v>
      </c>
      <c r="D8" s="64">
        <v>0.65</v>
      </c>
      <c r="E8" s="411">
        <v>40</v>
      </c>
      <c r="F8" s="455">
        <v>270</v>
      </c>
      <c r="G8" s="131">
        <v>20</v>
      </c>
      <c r="H8" s="413">
        <v>900</v>
      </c>
      <c r="I8" s="414">
        <v>618</v>
      </c>
      <c r="J8" s="452">
        <v>0.88</v>
      </c>
      <c r="K8" s="71">
        <v>27</v>
      </c>
      <c r="L8" s="456">
        <v>3.6</v>
      </c>
      <c r="M8" s="32">
        <f t="shared" si="0"/>
        <v>686.22</v>
      </c>
      <c r="N8" s="32">
        <f t="shared" si="1"/>
        <v>705.8</v>
      </c>
      <c r="O8" s="832" t="s">
        <v>760</v>
      </c>
      <c r="P8" s="657" t="s">
        <v>470</v>
      </c>
      <c r="Q8" s="160" t="s">
        <v>33</v>
      </c>
      <c r="R8" s="161" t="s">
        <v>33</v>
      </c>
      <c r="S8" s="162" t="s">
        <v>46</v>
      </c>
      <c r="T8" s="163" t="s">
        <v>33</v>
      </c>
      <c r="U8" s="164" t="s">
        <v>33</v>
      </c>
      <c r="V8" s="238" t="s">
        <v>260</v>
      </c>
      <c r="W8" s="239" t="s">
        <v>473</v>
      </c>
      <c r="X8" s="614">
        <v>55</v>
      </c>
      <c r="Y8" s="50">
        <v>40</v>
      </c>
      <c r="Z8" s="151" t="s">
        <v>830</v>
      </c>
    </row>
    <row r="9" spans="1:26" ht="12.75">
      <c r="A9" s="46" t="s">
        <v>801</v>
      </c>
      <c r="B9" s="364">
        <v>21560</v>
      </c>
      <c r="C9" s="349">
        <v>0.91</v>
      </c>
      <c r="D9" s="64">
        <v>0.65</v>
      </c>
      <c r="E9" s="65">
        <v>86</v>
      </c>
      <c r="F9" s="365">
        <v>25</v>
      </c>
      <c r="G9" s="254">
        <v>5</v>
      </c>
      <c r="H9" s="317">
        <v>1100</v>
      </c>
      <c r="I9" s="265">
        <v>888</v>
      </c>
      <c r="J9" s="366">
        <v>0.56999999999999995</v>
      </c>
      <c r="K9" s="156">
        <v>26</v>
      </c>
      <c r="L9" s="337">
        <v>3.8</v>
      </c>
      <c r="M9" s="32">
        <f t="shared" si="0"/>
        <v>692.74</v>
      </c>
      <c r="N9" s="32">
        <f t="shared" si="1"/>
        <v>714.3</v>
      </c>
      <c r="O9" s="832" t="s">
        <v>760</v>
      </c>
      <c r="P9" s="119" t="s">
        <v>1055</v>
      </c>
      <c r="Q9" s="160" t="s">
        <v>33</v>
      </c>
      <c r="R9" s="161" t="s">
        <v>33</v>
      </c>
      <c r="S9" s="162" t="s">
        <v>46</v>
      </c>
      <c r="T9" s="163" t="s">
        <v>33</v>
      </c>
      <c r="U9" s="164" t="s">
        <v>33</v>
      </c>
      <c r="V9" s="238" t="s">
        <v>260</v>
      </c>
      <c r="W9" s="303" t="s">
        <v>473</v>
      </c>
      <c r="X9" s="250">
        <v>55</v>
      </c>
      <c r="Y9" s="283">
        <v>40</v>
      </c>
      <c r="Z9" s="151" t="s">
        <v>803</v>
      </c>
    </row>
    <row r="10" spans="1:26" ht="12.75">
      <c r="A10" s="46" t="s">
        <v>784</v>
      </c>
      <c r="B10" s="94">
        <v>22590</v>
      </c>
      <c r="C10" s="349">
        <v>0.91</v>
      </c>
      <c r="D10" s="268">
        <v>0.66</v>
      </c>
      <c r="E10" s="113">
        <v>79</v>
      </c>
      <c r="F10" s="350">
        <v>28</v>
      </c>
      <c r="G10" s="254">
        <v>5</v>
      </c>
      <c r="H10" s="317">
        <v>1100</v>
      </c>
      <c r="I10" s="351">
        <v>798</v>
      </c>
      <c r="J10" s="281">
        <v>0.71</v>
      </c>
      <c r="K10" s="156">
        <v>26</v>
      </c>
      <c r="L10" s="248">
        <v>3.7</v>
      </c>
      <c r="M10" s="32">
        <f t="shared" si="0"/>
        <v>692.01</v>
      </c>
      <c r="N10" s="32">
        <f t="shared" si="1"/>
        <v>714.6</v>
      </c>
      <c r="O10" s="832" t="s">
        <v>760</v>
      </c>
      <c r="P10" s="119" t="s">
        <v>1055</v>
      </c>
      <c r="Q10" s="160" t="s">
        <v>33</v>
      </c>
      <c r="R10" s="161" t="s">
        <v>33</v>
      </c>
      <c r="S10" s="162" t="s">
        <v>46</v>
      </c>
      <c r="T10" s="163" t="s">
        <v>33</v>
      </c>
      <c r="U10" s="164" t="s">
        <v>33</v>
      </c>
      <c r="V10" s="238" t="s">
        <v>260</v>
      </c>
      <c r="W10" s="303" t="s">
        <v>473</v>
      </c>
      <c r="X10" s="250">
        <v>55</v>
      </c>
      <c r="Y10" s="283">
        <v>40</v>
      </c>
      <c r="Z10" s="151" t="s">
        <v>787</v>
      </c>
    </row>
    <row r="11" spans="1:26" ht="12.75">
      <c r="A11" s="46" t="s">
        <v>519</v>
      </c>
      <c r="B11" s="513">
        <v>17880</v>
      </c>
      <c r="C11" s="514">
        <v>0.83</v>
      </c>
      <c r="D11" s="229">
        <v>0.65</v>
      </c>
      <c r="E11" s="143">
        <v>40</v>
      </c>
      <c r="F11" s="474">
        <v>700</v>
      </c>
      <c r="G11" s="254">
        <v>20</v>
      </c>
      <c r="H11" s="515">
        <v>900</v>
      </c>
      <c r="I11" s="516">
        <v>618</v>
      </c>
      <c r="J11" s="517">
        <v>0.82</v>
      </c>
      <c r="K11" s="156">
        <v>27</v>
      </c>
      <c r="L11" s="313">
        <v>3.86</v>
      </c>
      <c r="M11" s="32">
        <f t="shared" si="0"/>
        <v>719.31999999999994</v>
      </c>
      <c r="N11" s="32">
        <f t="shared" si="1"/>
        <v>737.2</v>
      </c>
      <c r="O11" s="836" t="s">
        <v>405</v>
      </c>
      <c r="P11" s="657" t="s">
        <v>470</v>
      </c>
      <c r="Q11" s="160" t="s">
        <v>33</v>
      </c>
      <c r="R11" s="161" t="s">
        <v>33</v>
      </c>
      <c r="S11" s="162" t="s">
        <v>46</v>
      </c>
      <c r="T11" s="163" t="s">
        <v>33</v>
      </c>
      <c r="U11" s="164" t="s">
        <v>33</v>
      </c>
      <c r="V11" s="238" t="s">
        <v>260</v>
      </c>
      <c r="W11" s="239" t="s">
        <v>473</v>
      </c>
      <c r="X11" s="614">
        <v>55</v>
      </c>
      <c r="Y11" s="50">
        <v>40</v>
      </c>
      <c r="Z11" s="151" t="s">
        <v>522</v>
      </c>
    </row>
    <row r="12" spans="1:26" ht="12.75">
      <c r="A12" s="46" t="s">
        <v>831</v>
      </c>
      <c r="B12" s="453">
        <v>25580</v>
      </c>
      <c r="C12" s="446">
        <v>0.86</v>
      </c>
      <c r="D12" s="64">
        <v>0.65</v>
      </c>
      <c r="E12" s="411">
        <v>40</v>
      </c>
      <c r="F12" s="454">
        <v>600</v>
      </c>
      <c r="G12" s="131">
        <v>20</v>
      </c>
      <c r="H12" s="413">
        <v>900</v>
      </c>
      <c r="I12" s="414">
        <v>618</v>
      </c>
      <c r="J12" s="452">
        <v>0.88</v>
      </c>
      <c r="K12" s="71">
        <v>27</v>
      </c>
      <c r="L12" s="248">
        <v>3.7</v>
      </c>
      <c r="M12" s="32">
        <f t="shared" si="0"/>
        <v>712.22</v>
      </c>
      <c r="N12" s="32">
        <f t="shared" si="1"/>
        <v>737.8</v>
      </c>
      <c r="O12" s="832" t="s">
        <v>760</v>
      </c>
      <c r="P12" s="657" t="s">
        <v>470</v>
      </c>
      <c r="Q12" s="160" t="s">
        <v>33</v>
      </c>
      <c r="R12" s="161" t="s">
        <v>33</v>
      </c>
      <c r="S12" s="162" t="s">
        <v>46</v>
      </c>
      <c r="T12" s="163" t="s">
        <v>33</v>
      </c>
      <c r="U12" s="164" t="s">
        <v>33</v>
      </c>
      <c r="V12" s="238" t="s">
        <v>260</v>
      </c>
      <c r="W12" s="239" t="s">
        <v>473</v>
      </c>
      <c r="X12" s="614">
        <v>55</v>
      </c>
      <c r="Y12" s="50">
        <v>40</v>
      </c>
      <c r="Z12" s="151" t="s">
        <v>832</v>
      </c>
    </row>
    <row r="13" spans="1:26" ht="12.75">
      <c r="A13" s="46" t="s">
        <v>496</v>
      </c>
      <c r="B13" s="449">
        <v>8780</v>
      </c>
      <c r="C13" s="410">
        <v>0.7</v>
      </c>
      <c r="D13" s="354">
        <v>0.72</v>
      </c>
      <c r="E13" s="143">
        <v>40</v>
      </c>
      <c r="F13" s="524">
        <v>600</v>
      </c>
      <c r="G13" s="76">
        <v>30</v>
      </c>
      <c r="H13" s="515">
        <v>900</v>
      </c>
      <c r="I13" s="612">
        <v>601</v>
      </c>
      <c r="J13" s="70">
        <v>0.92</v>
      </c>
      <c r="K13" s="741">
        <v>34</v>
      </c>
      <c r="L13" s="314">
        <v>3.3</v>
      </c>
      <c r="M13" s="32">
        <f t="shared" si="0"/>
        <v>760.32</v>
      </c>
      <c r="N13" s="32">
        <f t="shared" si="1"/>
        <v>769.1</v>
      </c>
      <c r="O13" s="836" t="s">
        <v>405</v>
      </c>
      <c r="P13" s="657" t="s">
        <v>470</v>
      </c>
      <c r="Q13" s="160" t="s">
        <v>33</v>
      </c>
      <c r="R13" s="161" t="s">
        <v>33</v>
      </c>
      <c r="S13" s="162" t="s">
        <v>46</v>
      </c>
      <c r="T13" s="163" t="s">
        <v>33</v>
      </c>
      <c r="U13" s="164" t="s">
        <v>33</v>
      </c>
      <c r="V13" s="238" t="s">
        <v>260</v>
      </c>
      <c r="W13" s="239" t="s">
        <v>473</v>
      </c>
      <c r="X13" s="614">
        <v>55</v>
      </c>
      <c r="Y13" s="50">
        <v>40</v>
      </c>
      <c r="Z13" s="151" t="s">
        <v>497</v>
      </c>
    </row>
    <row r="14" spans="1:26" ht="12.75">
      <c r="A14" s="46" t="s">
        <v>500</v>
      </c>
      <c r="B14" s="449">
        <v>8780</v>
      </c>
      <c r="C14" s="410">
        <v>0.7</v>
      </c>
      <c r="D14" s="354">
        <v>0.72</v>
      </c>
      <c r="E14" s="143">
        <v>40</v>
      </c>
      <c r="F14" s="524">
        <v>600</v>
      </c>
      <c r="G14" s="76">
        <v>30</v>
      </c>
      <c r="H14" s="515">
        <v>900</v>
      </c>
      <c r="I14" s="612">
        <v>601</v>
      </c>
      <c r="J14" s="70">
        <v>0.92</v>
      </c>
      <c r="K14" s="741">
        <v>34</v>
      </c>
      <c r="L14" s="314">
        <v>3.3</v>
      </c>
      <c r="M14" s="32">
        <f t="shared" si="0"/>
        <v>760.32</v>
      </c>
      <c r="N14" s="32">
        <f t="shared" si="1"/>
        <v>769.1</v>
      </c>
      <c r="O14" s="836" t="s">
        <v>405</v>
      </c>
      <c r="P14" s="657" t="s">
        <v>470</v>
      </c>
      <c r="Q14" s="160" t="s">
        <v>33</v>
      </c>
      <c r="R14" s="161" t="s">
        <v>33</v>
      </c>
      <c r="S14" s="162" t="s">
        <v>46</v>
      </c>
      <c r="T14" s="163" t="s">
        <v>33</v>
      </c>
      <c r="U14" s="164" t="s">
        <v>33</v>
      </c>
      <c r="V14" s="238" t="s">
        <v>260</v>
      </c>
      <c r="W14" s="239" t="s">
        <v>473</v>
      </c>
      <c r="X14" s="614">
        <v>55</v>
      </c>
      <c r="Y14" s="50">
        <v>40</v>
      </c>
      <c r="Z14" s="151" t="s">
        <v>501</v>
      </c>
    </row>
    <row r="15" spans="1:26" ht="12.75">
      <c r="A15" s="46" t="s">
        <v>498</v>
      </c>
      <c r="B15" s="739">
        <v>28780</v>
      </c>
      <c r="C15" s="410">
        <v>0.7</v>
      </c>
      <c r="D15" s="354">
        <v>0.72</v>
      </c>
      <c r="E15" s="143">
        <v>40</v>
      </c>
      <c r="F15" s="524">
        <v>600</v>
      </c>
      <c r="G15" s="76">
        <v>30</v>
      </c>
      <c r="H15" s="515">
        <v>900</v>
      </c>
      <c r="I15" s="612">
        <v>601</v>
      </c>
      <c r="J15" s="70">
        <v>0.92</v>
      </c>
      <c r="K15" s="740">
        <v>44</v>
      </c>
      <c r="L15" s="314">
        <v>3.3</v>
      </c>
      <c r="M15" s="32">
        <f t="shared" si="0"/>
        <v>760.32</v>
      </c>
      <c r="N15" s="32">
        <f t="shared" si="1"/>
        <v>789.1</v>
      </c>
      <c r="O15" s="836" t="s">
        <v>405</v>
      </c>
      <c r="P15" s="657" t="s">
        <v>470</v>
      </c>
      <c r="Q15" s="160" t="s">
        <v>33</v>
      </c>
      <c r="R15" s="161" t="s">
        <v>33</v>
      </c>
      <c r="S15" s="162" t="s">
        <v>46</v>
      </c>
      <c r="T15" s="163" t="s">
        <v>33</v>
      </c>
      <c r="U15" s="164" t="s">
        <v>33</v>
      </c>
      <c r="V15" s="238" t="s">
        <v>260</v>
      </c>
      <c r="W15" s="239" t="s">
        <v>473</v>
      </c>
      <c r="X15" s="614">
        <v>55</v>
      </c>
      <c r="Y15" s="50">
        <v>40</v>
      </c>
      <c r="Z15" s="151" t="s">
        <v>499</v>
      </c>
    </row>
    <row r="16" spans="1:26" ht="12.75">
      <c r="A16" s="46" t="s">
        <v>502</v>
      </c>
      <c r="B16" s="739">
        <v>28780</v>
      </c>
      <c r="C16" s="410">
        <v>0.7</v>
      </c>
      <c r="D16" s="354">
        <v>0.72</v>
      </c>
      <c r="E16" s="143">
        <v>40</v>
      </c>
      <c r="F16" s="524">
        <v>600</v>
      </c>
      <c r="G16" s="76">
        <v>30</v>
      </c>
      <c r="H16" s="515">
        <v>900</v>
      </c>
      <c r="I16" s="612">
        <v>601</v>
      </c>
      <c r="J16" s="70">
        <v>0.92</v>
      </c>
      <c r="K16" s="740">
        <v>44</v>
      </c>
      <c r="L16" s="314">
        <v>3.3</v>
      </c>
      <c r="M16" s="32">
        <f t="shared" si="0"/>
        <v>760.32</v>
      </c>
      <c r="N16" s="32">
        <f t="shared" si="1"/>
        <v>789.1</v>
      </c>
      <c r="O16" s="836" t="s">
        <v>405</v>
      </c>
      <c r="P16" s="657" t="s">
        <v>470</v>
      </c>
      <c r="Q16" s="160" t="s">
        <v>33</v>
      </c>
      <c r="R16" s="161" t="s">
        <v>33</v>
      </c>
      <c r="S16" s="162" t="s">
        <v>46</v>
      </c>
      <c r="T16" s="163" t="s">
        <v>33</v>
      </c>
      <c r="U16" s="164" t="s">
        <v>33</v>
      </c>
      <c r="V16" s="238" t="s">
        <v>260</v>
      </c>
      <c r="W16" s="239" t="s">
        <v>473</v>
      </c>
      <c r="X16" s="614">
        <v>55</v>
      </c>
      <c r="Y16" s="50">
        <v>40</v>
      </c>
      <c r="Z16" s="151" t="s">
        <v>503</v>
      </c>
    </row>
    <row r="17" spans="1:26" ht="12.75">
      <c r="A17" s="46" t="s">
        <v>504</v>
      </c>
      <c r="B17" s="687">
        <v>26540</v>
      </c>
      <c r="C17" s="754">
        <v>0.69</v>
      </c>
      <c r="D17" s="354">
        <v>0.72</v>
      </c>
      <c r="E17" s="143">
        <v>40</v>
      </c>
      <c r="F17" s="377">
        <v>620</v>
      </c>
      <c r="G17" s="76">
        <v>30</v>
      </c>
      <c r="H17" s="515">
        <v>900</v>
      </c>
      <c r="I17" s="612">
        <v>601</v>
      </c>
      <c r="J17" s="70">
        <v>0.92</v>
      </c>
      <c r="K17" s="740">
        <v>44</v>
      </c>
      <c r="L17" s="314">
        <v>3.3</v>
      </c>
      <c r="M17" s="32">
        <f t="shared" si="0"/>
        <v>763.56000000000006</v>
      </c>
      <c r="N17" s="32">
        <f t="shared" si="1"/>
        <v>790.1</v>
      </c>
      <c r="O17" s="836" t="s">
        <v>405</v>
      </c>
      <c r="P17" s="657" t="s">
        <v>470</v>
      </c>
      <c r="Q17" s="160" t="s">
        <v>33</v>
      </c>
      <c r="R17" s="161" t="s">
        <v>33</v>
      </c>
      <c r="S17" s="162" t="s">
        <v>46</v>
      </c>
      <c r="T17" s="163" t="s">
        <v>33</v>
      </c>
      <c r="U17" s="164" t="s">
        <v>33</v>
      </c>
      <c r="V17" s="238" t="s">
        <v>260</v>
      </c>
      <c r="W17" s="239" t="s">
        <v>473</v>
      </c>
      <c r="X17" s="614">
        <v>55</v>
      </c>
      <c r="Y17" s="50">
        <v>40</v>
      </c>
      <c r="Z17" s="151" t="s">
        <v>505</v>
      </c>
    </row>
    <row r="18" spans="1:26" ht="12.75">
      <c r="A18" s="46" t="s">
        <v>494</v>
      </c>
      <c r="B18" s="241">
        <v>22650</v>
      </c>
      <c r="C18" s="767">
        <v>0.67</v>
      </c>
      <c r="D18" s="354">
        <v>0.72</v>
      </c>
      <c r="E18" s="143">
        <v>40</v>
      </c>
      <c r="F18" s="524">
        <v>600</v>
      </c>
      <c r="G18" s="76">
        <v>30</v>
      </c>
      <c r="H18" s="515">
        <v>900</v>
      </c>
      <c r="I18" s="612">
        <v>601</v>
      </c>
      <c r="J18" s="431">
        <v>0.93</v>
      </c>
      <c r="K18" s="768">
        <v>46</v>
      </c>
      <c r="L18" s="314">
        <v>3.3</v>
      </c>
      <c r="M18" s="32">
        <f t="shared" si="0"/>
        <v>768.45</v>
      </c>
      <c r="N18" s="32">
        <f t="shared" si="1"/>
        <v>791.1</v>
      </c>
      <c r="O18" s="836" t="s">
        <v>405</v>
      </c>
      <c r="P18" s="657" t="s">
        <v>470</v>
      </c>
      <c r="Q18" s="160" t="s">
        <v>33</v>
      </c>
      <c r="R18" s="161" t="s">
        <v>33</v>
      </c>
      <c r="S18" s="162" t="s">
        <v>46</v>
      </c>
      <c r="T18" s="163" t="s">
        <v>33</v>
      </c>
      <c r="U18" s="164" t="s">
        <v>33</v>
      </c>
      <c r="V18" s="238" t="s">
        <v>260</v>
      </c>
      <c r="W18" s="239" t="s">
        <v>473</v>
      </c>
      <c r="X18" s="614">
        <v>55</v>
      </c>
      <c r="Y18" s="50">
        <v>40</v>
      </c>
      <c r="Z18" s="151" t="s">
        <v>495</v>
      </c>
    </row>
    <row r="19" spans="1:26" ht="12.75">
      <c r="A19" s="46" t="s">
        <v>506</v>
      </c>
      <c r="B19" s="241">
        <v>22650</v>
      </c>
      <c r="C19" s="767">
        <v>0.67</v>
      </c>
      <c r="D19" s="354">
        <v>0.72</v>
      </c>
      <c r="E19" s="143">
        <v>40</v>
      </c>
      <c r="F19" s="524">
        <v>600</v>
      </c>
      <c r="G19" s="76">
        <v>30</v>
      </c>
      <c r="H19" s="515">
        <v>900</v>
      </c>
      <c r="I19" s="612">
        <v>601</v>
      </c>
      <c r="J19" s="431">
        <v>0.93</v>
      </c>
      <c r="K19" s="768">
        <v>46</v>
      </c>
      <c r="L19" s="487">
        <v>3.2</v>
      </c>
      <c r="M19" s="32">
        <f t="shared" si="0"/>
        <v>769.45</v>
      </c>
      <c r="N19" s="32">
        <f t="shared" si="1"/>
        <v>792.1</v>
      </c>
      <c r="O19" s="836" t="s">
        <v>405</v>
      </c>
      <c r="P19" s="657" t="s">
        <v>470</v>
      </c>
      <c r="Q19" s="160" t="s">
        <v>33</v>
      </c>
      <c r="R19" s="161" t="s">
        <v>33</v>
      </c>
      <c r="S19" s="162" t="s">
        <v>46</v>
      </c>
      <c r="T19" s="163" t="s">
        <v>33</v>
      </c>
      <c r="U19" s="164" t="s">
        <v>33</v>
      </c>
      <c r="V19" s="238" t="s">
        <v>260</v>
      </c>
      <c r="W19" s="239" t="s">
        <v>473</v>
      </c>
      <c r="X19" s="614">
        <v>55</v>
      </c>
      <c r="Y19" s="50">
        <v>40</v>
      </c>
      <c r="Z19" s="151" t="s">
        <v>507</v>
      </c>
    </row>
    <row r="20" spans="1:26" ht="12.75">
      <c r="A20" s="46" t="s">
        <v>486</v>
      </c>
      <c r="B20" s="494">
        <v>33860</v>
      </c>
      <c r="C20" s="716">
        <v>0.73</v>
      </c>
      <c r="D20" s="354">
        <v>0.72</v>
      </c>
      <c r="E20" s="143">
        <v>40</v>
      </c>
      <c r="F20" s="524">
        <v>600</v>
      </c>
      <c r="G20" s="76">
        <v>30</v>
      </c>
      <c r="H20" s="515">
        <v>900</v>
      </c>
      <c r="I20" s="612">
        <v>601</v>
      </c>
      <c r="J20" s="70">
        <v>0.92</v>
      </c>
      <c r="K20" s="613">
        <v>50</v>
      </c>
      <c r="L20" s="330">
        <v>3.6</v>
      </c>
      <c r="M20" s="32">
        <f t="shared" si="0"/>
        <v>767.24</v>
      </c>
      <c r="N20" s="32">
        <f t="shared" si="1"/>
        <v>801.1</v>
      </c>
      <c r="O20" s="836" t="s">
        <v>405</v>
      </c>
      <c r="P20" s="657" t="s">
        <v>470</v>
      </c>
      <c r="Q20" s="160" t="s">
        <v>33</v>
      </c>
      <c r="R20" s="161" t="s">
        <v>33</v>
      </c>
      <c r="S20" s="162" t="s">
        <v>46</v>
      </c>
      <c r="T20" s="163" t="s">
        <v>33</v>
      </c>
      <c r="U20" s="164" t="s">
        <v>33</v>
      </c>
      <c r="V20" s="238" t="s">
        <v>260</v>
      </c>
      <c r="W20" s="239" t="s">
        <v>473</v>
      </c>
      <c r="X20" s="614">
        <v>55</v>
      </c>
      <c r="Y20" s="50">
        <v>40</v>
      </c>
      <c r="Z20" s="151" t="s">
        <v>487</v>
      </c>
    </row>
    <row r="21" spans="1:26" ht="12.75">
      <c r="A21" s="46" t="s">
        <v>490</v>
      </c>
      <c r="B21" s="687">
        <v>26550</v>
      </c>
      <c r="C21" s="757">
        <v>0.68</v>
      </c>
      <c r="D21" s="476">
        <v>0.8</v>
      </c>
      <c r="E21" s="382">
        <v>39</v>
      </c>
      <c r="F21" s="524">
        <v>600</v>
      </c>
      <c r="G21" s="76">
        <v>30</v>
      </c>
      <c r="H21" s="515">
        <v>900</v>
      </c>
      <c r="I21" s="154">
        <v>563</v>
      </c>
      <c r="J21" s="70">
        <v>0.92</v>
      </c>
      <c r="K21" s="613">
        <v>50</v>
      </c>
      <c r="L21" s="487">
        <v>3.2</v>
      </c>
      <c r="M21" s="32">
        <f t="shared" si="0"/>
        <v>776.75</v>
      </c>
      <c r="N21" s="32">
        <f t="shared" si="1"/>
        <v>803.3</v>
      </c>
      <c r="O21" s="836" t="s">
        <v>405</v>
      </c>
      <c r="P21" s="657" t="s">
        <v>470</v>
      </c>
      <c r="Q21" s="160" t="s">
        <v>33</v>
      </c>
      <c r="R21" s="161" t="s">
        <v>33</v>
      </c>
      <c r="S21" s="162" t="s">
        <v>46</v>
      </c>
      <c r="T21" s="163" t="s">
        <v>33</v>
      </c>
      <c r="U21" s="164" t="s">
        <v>33</v>
      </c>
      <c r="V21" s="238" t="s">
        <v>260</v>
      </c>
      <c r="W21" s="239" t="s">
        <v>473</v>
      </c>
      <c r="X21" s="614">
        <v>55</v>
      </c>
      <c r="Y21" s="50">
        <v>40</v>
      </c>
      <c r="Z21" s="151" t="s">
        <v>491</v>
      </c>
    </row>
    <row r="22" spans="1:26" ht="12.75">
      <c r="A22" s="46" t="s">
        <v>488</v>
      </c>
      <c r="B22" s="294">
        <v>38980</v>
      </c>
      <c r="C22" s="344">
        <v>0.79</v>
      </c>
      <c r="D22" s="354">
        <v>0.72</v>
      </c>
      <c r="E22" s="143">
        <v>40</v>
      </c>
      <c r="F22" s="432">
        <v>630</v>
      </c>
      <c r="G22" s="76">
        <v>30</v>
      </c>
      <c r="H22" s="515">
        <v>900</v>
      </c>
      <c r="I22" s="612">
        <v>601</v>
      </c>
      <c r="J22" s="431">
        <v>0.93</v>
      </c>
      <c r="K22" s="613">
        <v>50</v>
      </c>
      <c r="L22" s="337">
        <v>2.76</v>
      </c>
      <c r="M22" s="32">
        <f t="shared" si="0"/>
        <v>780.52</v>
      </c>
      <c r="N22" s="32">
        <f t="shared" si="1"/>
        <v>819.5</v>
      </c>
      <c r="O22" s="836" t="s">
        <v>405</v>
      </c>
      <c r="P22" s="657" t="s">
        <v>470</v>
      </c>
      <c r="Q22" s="160" t="s">
        <v>33</v>
      </c>
      <c r="R22" s="161" t="s">
        <v>33</v>
      </c>
      <c r="S22" s="162" t="s">
        <v>46</v>
      </c>
      <c r="T22" s="163" t="s">
        <v>33</v>
      </c>
      <c r="U22" s="164" t="s">
        <v>33</v>
      </c>
      <c r="V22" s="238" t="s">
        <v>260</v>
      </c>
      <c r="W22" s="239" t="s">
        <v>473</v>
      </c>
      <c r="X22" s="614">
        <v>55</v>
      </c>
      <c r="Y22" s="50">
        <v>40</v>
      </c>
      <c r="Z22" s="151" t="s">
        <v>489</v>
      </c>
    </row>
    <row r="23" spans="1:26" ht="12.75">
      <c r="A23" s="46" t="s">
        <v>516</v>
      </c>
      <c r="B23" s="435">
        <v>35860</v>
      </c>
      <c r="C23" s="670">
        <v>0.77</v>
      </c>
      <c r="D23" s="354">
        <v>0.72</v>
      </c>
      <c r="E23" s="143">
        <v>40</v>
      </c>
      <c r="F23" s="524">
        <v>600</v>
      </c>
      <c r="G23" s="535">
        <v>40</v>
      </c>
      <c r="H23" s="515">
        <v>900</v>
      </c>
      <c r="I23" s="671">
        <v>622</v>
      </c>
      <c r="J23" s="70">
        <v>0.92</v>
      </c>
      <c r="K23" s="569">
        <v>55</v>
      </c>
      <c r="L23" s="570">
        <v>4.8</v>
      </c>
      <c r="M23" s="32">
        <f t="shared" si="0"/>
        <v>789.33999999999992</v>
      </c>
      <c r="N23" s="32">
        <f t="shared" si="1"/>
        <v>825.2</v>
      </c>
      <c r="O23" s="833" t="s">
        <v>517</v>
      </c>
      <c r="P23" s="657" t="s">
        <v>470</v>
      </c>
      <c r="Q23" s="160" t="s">
        <v>33</v>
      </c>
      <c r="R23" s="161" t="s">
        <v>33</v>
      </c>
      <c r="S23" s="162" t="s">
        <v>46</v>
      </c>
      <c r="T23" s="163" t="s">
        <v>33</v>
      </c>
      <c r="U23" s="164" t="s">
        <v>33</v>
      </c>
      <c r="V23" s="238" t="s">
        <v>260</v>
      </c>
      <c r="W23" s="239" t="s">
        <v>473</v>
      </c>
      <c r="X23" s="614">
        <v>55</v>
      </c>
      <c r="Y23" s="50">
        <v>40</v>
      </c>
      <c r="Z23" s="151" t="s">
        <v>518</v>
      </c>
    </row>
    <row r="24" spans="1:26" ht="12.75">
      <c r="A24" s="46" t="s">
        <v>469</v>
      </c>
      <c r="B24" s="396">
        <v>38580</v>
      </c>
      <c r="C24" s="139">
        <v>0.87</v>
      </c>
      <c r="D24" s="427">
        <v>0.7</v>
      </c>
      <c r="E24" s="355">
        <v>53</v>
      </c>
      <c r="F24" s="432">
        <v>630</v>
      </c>
      <c r="G24" s="429">
        <v>25</v>
      </c>
      <c r="H24" s="68">
        <v>1000</v>
      </c>
      <c r="I24" s="430">
        <v>877</v>
      </c>
      <c r="J24" s="395">
        <v>0.91</v>
      </c>
      <c r="K24" s="359">
        <v>37</v>
      </c>
      <c r="L24" s="433">
        <v>3.95</v>
      </c>
      <c r="M24" s="32">
        <f t="shared" si="0"/>
        <v>787.62</v>
      </c>
      <c r="N24" s="32">
        <f t="shared" si="1"/>
        <v>826.2</v>
      </c>
      <c r="O24" s="836" t="s">
        <v>405</v>
      </c>
      <c r="P24" s="119" t="s">
        <v>1055</v>
      </c>
      <c r="Q24" s="160" t="s">
        <v>33</v>
      </c>
      <c r="R24" s="161" t="s">
        <v>33</v>
      </c>
      <c r="S24" s="162" t="s">
        <v>46</v>
      </c>
      <c r="T24" s="163" t="s">
        <v>33</v>
      </c>
      <c r="U24" s="164" t="s">
        <v>33</v>
      </c>
      <c r="V24" s="238" t="s">
        <v>260</v>
      </c>
      <c r="W24" s="303" t="s">
        <v>473</v>
      </c>
      <c r="X24" s="250">
        <v>55</v>
      </c>
      <c r="Y24" s="283">
        <v>40</v>
      </c>
      <c r="Z24" s="151" t="s">
        <v>474</v>
      </c>
    </row>
    <row r="25" spans="1:26" ht="12.75">
      <c r="A25" s="46" t="s">
        <v>477</v>
      </c>
      <c r="B25" s="426">
        <v>43680</v>
      </c>
      <c r="C25" s="139">
        <v>0.87</v>
      </c>
      <c r="D25" s="427">
        <v>0.7</v>
      </c>
      <c r="E25" s="355">
        <v>53</v>
      </c>
      <c r="F25" s="428">
        <v>645</v>
      </c>
      <c r="G25" s="429">
        <v>25</v>
      </c>
      <c r="H25" s="68">
        <v>1000</v>
      </c>
      <c r="I25" s="430">
        <v>877</v>
      </c>
      <c r="J25" s="431">
        <v>0.93</v>
      </c>
      <c r="K25" s="359">
        <v>37</v>
      </c>
      <c r="L25" s="276">
        <v>4.1500000000000004</v>
      </c>
      <c r="M25" s="32">
        <f t="shared" si="0"/>
        <v>784.02</v>
      </c>
      <c r="N25" s="32">
        <f t="shared" si="1"/>
        <v>827.7</v>
      </c>
      <c r="O25" s="836" t="s">
        <v>405</v>
      </c>
      <c r="P25" s="119" t="s">
        <v>1055</v>
      </c>
      <c r="Q25" s="160" t="s">
        <v>33</v>
      </c>
      <c r="R25" s="161" t="s">
        <v>33</v>
      </c>
      <c r="S25" s="162" t="s">
        <v>46</v>
      </c>
      <c r="T25" s="163" t="s">
        <v>33</v>
      </c>
      <c r="U25" s="164" t="s">
        <v>33</v>
      </c>
      <c r="V25" s="238" t="s">
        <v>260</v>
      </c>
      <c r="W25" s="303" t="s">
        <v>473</v>
      </c>
      <c r="X25" s="250">
        <v>55</v>
      </c>
      <c r="Y25" s="283">
        <v>40</v>
      </c>
      <c r="Z25" s="151" t="s">
        <v>478</v>
      </c>
    </row>
    <row r="26" spans="1:26" ht="12.75">
      <c r="A26" s="46" t="s">
        <v>492</v>
      </c>
      <c r="B26" s="669">
        <v>66550</v>
      </c>
      <c r="C26" s="670">
        <v>0.77</v>
      </c>
      <c r="D26" s="476">
        <v>0.8</v>
      </c>
      <c r="E26" s="382">
        <v>39</v>
      </c>
      <c r="F26" s="524">
        <v>600</v>
      </c>
      <c r="G26" s="76">
        <v>30</v>
      </c>
      <c r="H26" s="515">
        <v>900</v>
      </c>
      <c r="I26" s="154">
        <v>563</v>
      </c>
      <c r="J26" s="70">
        <v>0.92</v>
      </c>
      <c r="K26" s="569">
        <v>55</v>
      </c>
      <c r="L26" s="620">
        <v>2.5</v>
      </c>
      <c r="M26" s="32">
        <f t="shared" si="0"/>
        <v>762.75</v>
      </c>
      <c r="N26" s="32">
        <f t="shared" si="1"/>
        <v>829.3</v>
      </c>
      <c r="O26" s="836" t="s">
        <v>405</v>
      </c>
      <c r="P26" s="657" t="s">
        <v>470</v>
      </c>
      <c r="Q26" s="160" t="s">
        <v>33</v>
      </c>
      <c r="R26" s="161" t="s">
        <v>33</v>
      </c>
      <c r="S26" s="162" t="s">
        <v>46</v>
      </c>
      <c r="T26" s="163" t="s">
        <v>33</v>
      </c>
      <c r="U26" s="164" t="s">
        <v>33</v>
      </c>
      <c r="V26" s="238" t="s">
        <v>260</v>
      </c>
      <c r="W26" s="239" t="s">
        <v>473</v>
      </c>
      <c r="X26" s="614">
        <v>55</v>
      </c>
      <c r="Y26" s="50">
        <v>40</v>
      </c>
      <c r="Z26" s="151" t="s">
        <v>493</v>
      </c>
    </row>
    <row r="27" spans="1:26" ht="12.75">
      <c r="A27" s="46" t="s">
        <v>475</v>
      </c>
      <c r="B27" s="374">
        <v>41480</v>
      </c>
      <c r="C27" s="139">
        <v>0.87</v>
      </c>
      <c r="D27" s="427">
        <v>0.7</v>
      </c>
      <c r="E27" s="355">
        <v>53</v>
      </c>
      <c r="F27" s="326">
        <v>684</v>
      </c>
      <c r="G27" s="429">
        <v>25</v>
      </c>
      <c r="H27" s="68">
        <v>1000</v>
      </c>
      <c r="I27" s="430">
        <v>877</v>
      </c>
      <c r="J27" s="70">
        <v>0.92</v>
      </c>
      <c r="K27" s="359">
        <v>37</v>
      </c>
      <c r="L27" s="84">
        <v>4</v>
      </c>
      <c r="M27" s="32">
        <f t="shared" si="0"/>
        <v>790.61999999999989</v>
      </c>
      <c r="N27" s="32">
        <f t="shared" si="1"/>
        <v>832.1</v>
      </c>
      <c r="O27" s="836" t="s">
        <v>405</v>
      </c>
      <c r="P27" s="119" t="s">
        <v>1055</v>
      </c>
      <c r="Q27" s="160" t="s">
        <v>33</v>
      </c>
      <c r="R27" s="161" t="s">
        <v>33</v>
      </c>
      <c r="S27" s="162" t="s">
        <v>46</v>
      </c>
      <c r="T27" s="163" t="s">
        <v>33</v>
      </c>
      <c r="U27" s="164" t="s">
        <v>33</v>
      </c>
      <c r="V27" s="238" t="s">
        <v>260</v>
      </c>
      <c r="W27" s="303" t="s">
        <v>473</v>
      </c>
      <c r="X27" s="250">
        <v>55</v>
      </c>
      <c r="Y27" s="283">
        <v>40</v>
      </c>
      <c r="Z27" s="151" t="s">
        <v>476</v>
      </c>
    </row>
    <row r="28" spans="1:26" ht="12.75">
      <c r="A28" s="46" t="s">
        <v>508</v>
      </c>
      <c r="B28" s="272">
        <v>75930</v>
      </c>
      <c r="C28" s="636">
        <v>0.78</v>
      </c>
      <c r="D28" s="64">
        <v>0.76</v>
      </c>
      <c r="E28" s="382">
        <v>39</v>
      </c>
      <c r="F28" s="524">
        <v>600</v>
      </c>
      <c r="G28" s="76">
        <v>30</v>
      </c>
      <c r="H28" s="68">
        <v>1000</v>
      </c>
      <c r="I28" s="637">
        <v>689</v>
      </c>
      <c r="J28" s="70">
        <v>0.92</v>
      </c>
      <c r="K28" s="619">
        <v>66</v>
      </c>
      <c r="L28" s="138">
        <v>3.5</v>
      </c>
      <c r="M28" s="32">
        <f t="shared" si="0"/>
        <v>784.97</v>
      </c>
      <c r="N28" s="32">
        <f t="shared" si="1"/>
        <v>860.9</v>
      </c>
      <c r="O28" s="836" t="s">
        <v>405</v>
      </c>
      <c r="P28" s="657" t="s">
        <v>470</v>
      </c>
      <c r="Q28" s="160" t="s">
        <v>33</v>
      </c>
      <c r="R28" s="161" t="s">
        <v>33</v>
      </c>
      <c r="S28" s="162" t="s">
        <v>46</v>
      </c>
      <c r="T28" s="163" t="s">
        <v>33</v>
      </c>
      <c r="U28" s="164" t="s">
        <v>33</v>
      </c>
      <c r="V28" s="238" t="s">
        <v>260</v>
      </c>
      <c r="W28" s="239" t="s">
        <v>473</v>
      </c>
      <c r="X28" s="614">
        <v>55</v>
      </c>
      <c r="Y28" s="50">
        <v>40</v>
      </c>
      <c r="Z28" s="151" t="s">
        <v>513</v>
      </c>
    </row>
    <row r="29" spans="1:26" ht="12.75">
      <c r="A29" s="46" t="s">
        <v>514</v>
      </c>
      <c r="B29" s="635">
        <v>96880</v>
      </c>
      <c r="C29" s="636">
        <v>0.78</v>
      </c>
      <c r="D29" s="64">
        <v>0.76</v>
      </c>
      <c r="E29" s="143">
        <v>40</v>
      </c>
      <c r="F29" s="474">
        <v>700</v>
      </c>
      <c r="G29" s="76">
        <v>30</v>
      </c>
      <c r="H29" s="68">
        <v>1000</v>
      </c>
      <c r="I29" s="637">
        <v>689</v>
      </c>
      <c r="J29" s="70">
        <v>0.92</v>
      </c>
      <c r="K29" s="619">
        <v>66</v>
      </c>
      <c r="L29" s="523">
        <v>3.4</v>
      </c>
      <c r="M29" s="32">
        <f t="shared" si="0"/>
        <v>776.02</v>
      </c>
      <c r="N29" s="32">
        <f t="shared" si="1"/>
        <v>872.9</v>
      </c>
      <c r="O29" s="836" t="s">
        <v>405</v>
      </c>
      <c r="P29" s="657" t="s">
        <v>470</v>
      </c>
      <c r="Q29" s="160" t="s">
        <v>33</v>
      </c>
      <c r="R29" s="161" t="s">
        <v>33</v>
      </c>
      <c r="S29" s="162" t="s">
        <v>46</v>
      </c>
      <c r="T29" s="163" t="s">
        <v>33</v>
      </c>
      <c r="U29" s="164" t="s">
        <v>33</v>
      </c>
      <c r="V29" s="238" t="s">
        <v>260</v>
      </c>
      <c r="W29" s="239" t="s">
        <v>473</v>
      </c>
      <c r="X29" s="614">
        <v>55</v>
      </c>
      <c r="Y29" s="50">
        <v>40</v>
      </c>
      <c r="Z29" s="151" t="s">
        <v>515</v>
      </c>
    </row>
    <row r="30" spans="1:26" ht="12.75">
      <c r="A30" s="46" t="s">
        <v>745</v>
      </c>
      <c r="B30" s="449">
        <v>24580</v>
      </c>
      <c r="C30" s="153">
        <v>0.74</v>
      </c>
      <c r="D30" s="323">
        <v>0.72</v>
      </c>
      <c r="E30" s="699">
        <v>41</v>
      </c>
      <c r="F30" s="51">
        <v>600</v>
      </c>
      <c r="G30" s="131">
        <v>100</v>
      </c>
      <c r="H30" s="77">
        <v>900</v>
      </c>
      <c r="I30" s="154">
        <v>614</v>
      </c>
      <c r="J30" s="132">
        <v>0.92</v>
      </c>
      <c r="K30" s="700">
        <v>55</v>
      </c>
      <c r="L30" s="456">
        <v>7.4</v>
      </c>
      <c r="M30" s="32">
        <f t="shared" si="0"/>
        <v>891.82</v>
      </c>
      <c r="N30" s="32">
        <f t="shared" si="1"/>
        <v>916.4</v>
      </c>
      <c r="O30" s="834" t="s">
        <v>746</v>
      </c>
      <c r="P30" s="657" t="s">
        <v>470</v>
      </c>
      <c r="Q30" s="160" t="s">
        <v>33</v>
      </c>
      <c r="R30" s="161" t="s">
        <v>33</v>
      </c>
      <c r="S30" s="162" t="s">
        <v>46</v>
      </c>
      <c r="T30" s="163" t="s">
        <v>33</v>
      </c>
      <c r="U30" s="164" t="s">
        <v>33</v>
      </c>
      <c r="V30" s="238" t="s">
        <v>260</v>
      </c>
      <c r="W30" s="239" t="s">
        <v>473</v>
      </c>
      <c r="X30" s="166">
        <v>55</v>
      </c>
      <c r="Y30" s="50">
        <v>40</v>
      </c>
      <c r="Z30" s="151" t="s">
        <v>747</v>
      </c>
    </row>
  </sheetData>
  <autoFilter ref="A2:Z30" xr:uid="{00000000-0009-0000-0000-00001A000000}">
    <sortState xmlns:xlrd2="http://schemas.microsoft.com/office/spreadsheetml/2017/richdata2" ref="A2:Z30">
      <sortCondition ref="N2:N30"/>
      <sortCondition ref="O2:O30"/>
      <sortCondition ref="P2:P30"/>
    </sortState>
  </autoFilter>
  <conditionalFormatting sqref="B3:B30">
    <cfRule type="colorScale" priority="24">
      <colorScale>
        <cfvo type="min"/>
        <cfvo type="percentile" val="50"/>
        <cfvo type="max"/>
        <color rgb="FF93C47D"/>
        <color rgb="FFD9D9D9"/>
        <color rgb="FFE06666"/>
      </colorScale>
    </cfRule>
  </conditionalFormatting>
  <conditionalFormatting sqref="C3:C30">
    <cfRule type="colorScale" priority="14">
      <colorScale>
        <cfvo type="min"/>
        <cfvo type="percentile" val="50"/>
        <cfvo type="max"/>
        <color rgb="FFEAD1DC"/>
        <color rgb="FFD5A6BD"/>
        <color rgb="FFC27BA0"/>
      </colorScale>
    </cfRule>
  </conditionalFormatting>
  <conditionalFormatting sqref="D3:D30">
    <cfRule type="colorScale" priority="15">
      <colorScale>
        <cfvo type="min"/>
        <cfvo type="percentile" val="50"/>
        <cfvo type="max"/>
        <color rgb="FFD9D2E9"/>
        <color rgb="FFB4A7D6"/>
        <color rgb="FF8E7CC3"/>
      </colorScale>
    </cfRule>
  </conditionalFormatting>
  <conditionalFormatting sqref="E3:E30">
    <cfRule type="colorScale" priority="16">
      <colorScale>
        <cfvo type="min"/>
        <cfvo type="percentile" val="50"/>
        <cfvo type="max"/>
        <color rgb="FFF4CCCC"/>
        <color rgb="FFEA9999"/>
        <color rgb="FFE06666"/>
      </colorScale>
    </cfRule>
  </conditionalFormatting>
  <conditionalFormatting sqref="F3:F30">
    <cfRule type="colorScale" priority="17">
      <colorScale>
        <cfvo type="min"/>
        <cfvo type="percentile" val="50"/>
        <cfvo type="max"/>
        <color rgb="FFD9EAD3"/>
        <color rgb="FFB6D7A8"/>
        <color rgb="FF6AA84F"/>
      </colorScale>
    </cfRule>
  </conditionalFormatting>
  <conditionalFormatting sqref="G3:G30">
    <cfRule type="colorScale" priority="18">
      <colorScale>
        <cfvo type="min"/>
        <cfvo type="percentile" val="50"/>
        <cfvo type="max"/>
        <color rgb="FFD0E0E3"/>
        <color rgb="FFA2C4C9"/>
        <color rgb="FF45818E"/>
      </colorScale>
    </cfRule>
  </conditionalFormatting>
  <conditionalFormatting sqref="H3:H30">
    <cfRule type="colorScale" priority="19">
      <colorScale>
        <cfvo type="min"/>
        <cfvo type="percentile" val="50"/>
        <cfvo type="max"/>
        <color rgb="FFC9DAF8"/>
        <color rgb="FFA4C2F4"/>
        <color rgb="FF3C78D8"/>
      </colorScale>
    </cfRule>
  </conditionalFormatting>
  <conditionalFormatting sqref="I3:I30">
    <cfRule type="colorScale" priority="20">
      <colorScale>
        <cfvo type="min"/>
        <cfvo type="percentile" val="50"/>
        <cfvo type="max"/>
        <color rgb="FFFFF2CC"/>
        <color rgb="FFFFE599"/>
        <color rgb="FFF1C232"/>
      </colorScale>
    </cfRule>
  </conditionalFormatting>
  <conditionalFormatting sqref="J3:J30">
    <cfRule type="colorScale" priority="21">
      <colorScale>
        <cfvo type="min"/>
        <cfvo type="percentile" val="50"/>
        <cfvo type="max"/>
        <color rgb="FFFCE5CD"/>
        <color rgb="FFF9CB9C"/>
        <color rgb="FFE69138"/>
      </colorScale>
    </cfRule>
  </conditionalFormatting>
  <conditionalFormatting sqref="K3:K30">
    <cfRule type="colorScale" priority="22">
      <colorScale>
        <cfvo type="min"/>
        <cfvo type="percentile" val="50"/>
        <cfvo type="max"/>
        <color rgb="FFE6B8AF"/>
        <color rgb="FFDD7E6B"/>
        <color rgb="FFCC4125"/>
      </colorScale>
    </cfRule>
  </conditionalFormatting>
  <conditionalFormatting sqref="L3:L30">
    <cfRule type="colorScale" priority="23">
      <colorScale>
        <cfvo type="min"/>
        <cfvo type="percentile" val="50"/>
        <cfvo type="max"/>
        <color rgb="FFEFEFEF"/>
        <color rgb="FFCCCCCC"/>
        <color rgb="FF666666"/>
      </colorScale>
    </cfRule>
  </conditionalFormatting>
  <conditionalFormatting sqref="M3:M30">
    <cfRule type="colorScale" priority="26">
      <colorScale>
        <cfvo type="min"/>
        <cfvo type="percentile" val="50"/>
        <cfvo type="max"/>
        <color rgb="FF4A86E8"/>
        <color rgb="FFD9D9D9"/>
        <color rgb="FFFF9900"/>
      </colorScale>
    </cfRule>
  </conditionalFormatting>
  <conditionalFormatting sqref="N3:N30 M24:M30">
    <cfRule type="colorScale" priority="25">
      <colorScale>
        <cfvo type="min"/>
        <cfvo type="percentile" val="50"/>
        <cfvo type="max"/>
        <color rgb="FF4A86E8"/>
        <color rgb="FFD9D9D9"/>
        <color rgb="FFFF9900"/>
      </colorScale>
    </cfRule>
  </conditionalFormatting>
  <conditionalFormatting sqref="Q3:Q30 V24:V30">
    <cfRule type="containsBlanks" dxfId="241" priority="2">
      <formula>LEN(TRIM(Q3))=0</formula>
    </cfRule>
  </conditionalFormatting>
  <conditionalFormatting sqref="Q3:Q30">
    <cfRule type="notContainsBlanks" dxfId="240" priority="1">
      <formula>LEN(TRIM(Q3))&gt;0</formula>
    </cfRule>
  </conditionalFormatting>
  <conditionalFormatting sqref="R3:R30">
    <cfRule type="notContainsBlanks" dxfId="239" priority="3">
      <formula>LEN(TRIM(R3))&gt;0</formula>
    </cfRule>
    <cfRule type="containsBlanks" dxfId="238" priority="4">
      <formula>LEN(TRIM(R3))=0</formula>
    </cfRule>
  </conditionalFormatting>
  <conditionalFormatting sqref="S3:S30">
    <cfRule type="notContainsBlanks" dxfId="237" priority="5">
      <formula>LEN(TRIM(S3))&gt;0</formula>
    </cfRule>
    <cfRule type="containsBlanks" dxfId="236" priority="6">
      <formula>LEN(TRIM(S3))=0</formula>
    </cfRule>
  </conditionalFormatting>
  <conditionalFormatting sqref="T3:T30">
    <cfRule type="notContainsBlanks" dxfId="235" priority="7">
      <formula>LEN(TRIM(T3))&gt;0</formula>
    </cfRule>
    <cfRule type="containsBlanks" dxfId="234" priority="8">
      <formula>LEN(TRIM(T3))=0</formula>
    </cfRule>
  </conditionalFormatting>
  <conditionalFormatting sqref="U3:U30">
    <cfRule type="notContainsBlanks" dxfId="233" priority="9">
      <formula>LEN(TRIM(U3))&gt;0</formula>
    </cfRule>
    <cfRule type="containsBlanks" dxfId="232" priority="10">
      <formula>LEN(TRIM(U3))=0</formula>
    </cfRule>
  </conditionalFormatting>
  <conditionalFormatting sqref="V3:V30">
    <cfRule type="notContainsBlanks" dxfId="231" priority="11">
      <formula>LEN(TRIM(V3))&gt;0</formula>
    </cfRule>
    <cfRule type="containsBlanks" dxfId="230" priority="12">
      <formula>LEN(TRIM(V3))=0</formula>
    </cfRule>
  </conditionalFormatting>
  <conditionalFormatting sqref="W3:W30">
    <cfRule type="notContainsBlanks" dxfId="229" priority="13">
      <formula>LEN(TRIM(W3))&gt;0</formula>
    </cfRule>
  </conditionalFormatting>
  <conditionalFormatting sqref="X3:X30">
    <cfRule type="colorScale" priority="27">
      <colorScale>
        <cfvo type="min"/>
        <cfvo type="percentile" val="50"/>
        <cfvo type="max"/>
        <color rgb="FFE06666"/>
        <color rgb="FFD9D9D9"/>
        <color rgb="FF93C47D"/>
      </colorScale>
    </cfRule>
  </conditionalFormatting>
  <conditionalFormatting sqref="Y3:Y30">
    <cfRule type="colorScale" priority="28">
      <colorScale>
        <cfvo type="min"/>
        <cfvo type="percentile" val="50"/>
        <cfvo type="max"/>
        <color rgb="FFE06666"/>
        <color rgb="FFD9D9D9"/>
        <color rgb="FF93C47D"/>
      </colorScale>
    </cfRule>
  </conditionalFormatting>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93C47D"/>
    <outlinePr summaryBelow="0" summaryRight="0"/>
  </sheetPr>
  <dimension ref="A1:Z1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7.5703125" customWidth="1"/>
    <col min="17"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112.5">
      <c r="A2" s="6" t="s">
        <v>1149</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183</v>
      </c>
      <c r="B3" s="674">
        <v>8560</v>
      </c>
      <c r="C3" s="719">
        <v>0.72</v>
      </c>
      <c r="D3" s="721">
        <v>0.75</v>
      </c>
      <c r="E3" s="532">
        <v>25</v>
      </c>
      <c r="F3" s="720">
        <v>230</v>
      </c>
      <c r="G3" s="582">
        <v>7</v>
      </c>
      <c r="H3" s="77">
        <v>300</v>
      </c>
      <c r="I3" s="693">
        <v>355</v>
      </c>
      <c r="J3" s="722">
        <v>0.82</v>
      </c>
      <c r="K3" s="87">
        <v>32</v>
      </c>
      <c r="L3" s="310">
        <v>1.08</v>
      </c>
      <c r="M3" s="32">
        <f t="shared" ref="M3:M10" si="0">(-B3*0.001)+(K3*2)+(-L3*10)+(C3*100)+(D3*100)+(E3)+(F3*0.1)+(G3*5)+(H3*0.1)+(I3*0.1)+(J3*100)+(X3*2)+(Y3*2)</f>
        <v>530.14</v>
      </c>
      <c r="N3" s="32">
        <f t="shared" ref="N3:N10" si="1">(K3*2)+(-L3*10)+(C3*100)+(D3*100)+(E3)+(F3*0.1)+(G3*5)+(H3*0.1)+(I3*0.1)+(J3*100)+(X3*2)+(Y3*2)</f>
        <v>538.70000000000005</v>
      </c>
      <c r="O3" s="236" t="s">
        <v>31</v>
      </c>
      <c r="P3" s="380" t="s">
        <v>1052</v>
      </c>
      <c r="Q3" s="160" t="s">
        <v>33</v>
      </c>
      <c r="R3" s="161" t="s">
        <v>35</v>
      </c>
      <c r="S3" s="165"/>
      <c r="T3" s="165"/>
      <c r="U3" s="165"/>
      <c r="V3" s="165"/>
      <c r="W3" s="303" t="s">
        <v>93</v>
      </c>
      <c r="X3" s="390">
        <v>24</v>
      </c>
      <c r="Y3" s="368">
        <v>30</v>
      </c>
      <c r="Z3" s="151" t="s">
        <v>185</v>
      </c>
    </row>
    <row r="4" spans="1:26" ht="12.75">
      <c r="A4" s="46" t="s">
        <v>209</v>
      </c>
      <c r="B4" s="384">
        <v>9860</v>
      </c>
      <c r="C4" s="104">
        <v>0.59</v>
      </c>
      <c r="D4" s="756">
        <v>0.79</v>
      </c>
      <c r="E4" s="708">
        <v>20</v>
      </c>
      <c r="F4" s="253">
        <v>210</v>
      </c>
      <c r="G4" s="386">
        <v>8</v>
      </c>
      <c r="H4" s="387">
        <v>400</v>
      </c>
      <c r="I4" s="388">
        <v>552</v>
      </c>
      <c r="J4" s="722">
        <v>0.82</v>
      </c>
      <c r="K4" s="71">
        <v>33</v>
      </c>
      <c r="L4" s="603">
        <v>0.85</v>
      </c>
      <c r="M4" s="32">
        <f t="shared" si="0"/>
        <v>551.83999999999992</v>
      </c>
      <c r="N4" s="32">
        <f t="shared" si="1"/>
        <v>561.70000000000005</v>
      </c>
      <c r="O4" s="236" t="s">
        <v>31</v>
      </c>
      <c r="P4" s="119" t="s">
        <v>92</v>
      </c>
      <c r="Q4" s="160" t="s">
        <v>33</v>
      </c>
      <c r="R4" s="161" t="s">
        <v>35</v>
      </c>
      <c r="S4" s="165"/>
      <c r="T4" s="165"/>
      <c r="U4" s="165"/>
      <c r="V4" s="165"/>
      <c r="W4" s="239" t="s">
        <v>93</v>
      </c>
      <c r="X4" s="390">
        <v>24</v>
      </c>
      <c r="Y4" s="391">
        <v>30</v>
      </c>
      <c r="Z4" s="151" t="s">
        <v>210</v>
      </c>
    </row>
    <row r="5" spans="1:26" ht="12.75">
      <c r="A5" s="46" t="s">
        <v>211</v>
      </c>
      <c r="B5" s="322">
        <v>12350</v>
      </c>
      <c r="C5" s="792">
        <v>0.64</v>
      </c>
      <c r="D5" s="756">
        <v>0.79</v>
      </c>
      <c r="E5" s="708">
        <v>20</v>
      </c>
      <c r="F5" s="692">
        <v>240</v>
      </c>
      <c r="G5" s="386">
        <v>8</v>
      </c>
      <c r="H5" s="387">
        <v>400</v>
      </c>
      <c r="I5" s="388">
        <v>552</v>
      </c>
      <c r="J5" s="70">
        <v>0.84</v>
      </c>
      <c r="K5" s="71">
        <v>33</v>
      </c>
      <c r="L5" s="603">
        <v>0.85</v>
      </c>
      <c r="M5" s="32">
        <f t="shared" si="0"/>
        <v>559.34999999999991</v>
      </c>
      <c r="N5" s="32">
        <f t="shared" si="1"/>
        <v>571.70000000000005</v>
      </c>
      <c r="O5" s="236" t="s">
        <v>31</v>
      </c>
      <c r="P5" s="119" t="s">
        <v>92</v>
      </c>
      <c r="Q5" s="160" t="s">
        <v>33</v>
      </c>
      <c r="R5" s="161" t="s">
        <v>35</v>
      </c>
      <c r="S5" s="165"/>
      <c r="T5" s="165"/>
      <c r="U5" s="165"/>
      <c r="V5" s="165"/>
      <c r="W5" s="239" t="s">
        <v>93</v>
      </c>
      <c r="X5" s="390">
        <v>24</v>
      </c>
      <c r="Y5" s="391">
        <v>30</v>
      </c>
      <c r="Z5" s="151" t="s">
        <v>212</v>
      </c>
    </row>
    <row r="6" spans="1:26" ht="12.75">
      <c r="A6" s="46" t="s">
        <v>91</v>
      </c>
      <c r="B6" s="384">
        <v>9850</v>
      </c>
      <c r="C6" s="228">
        <v>0.89</v>
      </c>
      <c r="D6" s="385">
        <v>0.88</v>
      </c>
      <c r="E6" s="113">
        <v>21</v>
      </c>
      <c r="F6" s="245">
        <v>305</v>
      </c>
      <c r="G6" s="386">
        <v>8</v>
      </c>
      <c r="H6" s="387">
        <v>400</v>
      </c>
      <c r="I6" s="388">
        <v>552</v>
      </c>
      <c r="J6" s="389">
        <v>0.78</v>
      </c>
      <c r="K6" s="71">
        <v>33</v>
      </c>
      <c r="L6" s="282">
        <v>0.95</v>
      </c>
      <c r="M6" s="32">
        <f t="shared" si="0"/>
        <v>596.34999999999991</v>
      </c>
      <c r="N6" s="32">
        <f t="shared" si="1"/>
        <v>606.20000000000005</v>
      </c>
      <c r="O6" s="236" t="s">
        <v>31</v>
      </c>
      <c r="P6" s="119" t="s">
        <v>92</v>
      </c>
      <c r="Q6" s="160" t="s">
        <v>33</v>
      </c>
      <c r="R6" s="161" t="s">
        <v>35</v>
      </c>
      <c r="S6" s="165"/>
      <c r="T6" s="165"/>
      <c r="U6" s="165"/>
      <c r="V6" s="165"/>
      <c r="W6" s="239" t="s">
        <v>93</v>
      </c>
      <c r="X6" s="390">
        <v>24</v>
      </c>
      <c r="Y6" s="391">
        <v>30</v>
      </c>
      <c r="Z6" s="151" t="s">
        <v>94</v>
      </c>
    </row>
    <row r="7" spans="1:26" ht="12.75">
      <c r="A7" s="27" t="s">
        <v>375</v>
      </c>
      <c r="B7" s="28">
        <v>18560</v>
      </c>
      <c r="C7" s="29">
        <v>0.83</v>
      </c>
      <c r="D7" s="29">
        <v>0.86</v>
      </c>
      <c r="E7" s="30">
        <v>18</v>
      </c>
      <c r="F7" s="30">
        <v>650</v>
      </c>
      <c r="G7" s="30">
        <v>64</v>
      </c>
      <c r="H7" s="30">
        <v>300</v>
      </c>
      <c r="I7" s="30">
        <v>420</v>
      </c>
      <c r="J7" s="29">
        <v>0.93</v>
      </c>
      <c r="K7" s="30">
        <v>85</v>
      </c>
      <c r="L7" s="31">
        <v>2.2999999999999998</v>
      </c>
      <c r="M7" s="32">
        <f t="shared" si="0"/>
        <v>973.44</v>
      </c>
      <c r="N7" s="32">
        <f t="shared" si="1"/>
        <v>992</v>
      </c>
      <c r="O7" s="40" t="s">
        <v>340</v>
      </c>
      <c r="P7" s="380" t="s">
        <v>1052</v>
      </c>
      <c r="Q7" s="36" t="s">
        <v>33</v>
      </c>
      <c r="R7" s="36" t="s">
        <v>35</v>
      </c>
      <c r="S7" s="36"/>
      <c r="T7" s="41"/>
      <c r="U7" s="42"/>
      <c r="V7" s="42"/>
      <c r="W7" s="37" t="s">
        <v>93</v>
      </c>
      <c r="X7" s="38">
        <v>24</v>
      </c>
      <c r="Y7" s="38">
        <v>30</v>
      </c>
      <c r="Z7" s="39" t="s">
        <v>376</v>
      </c>
    </row>
    <row r="8" spans="1:26" ht="12.75">
      <c r="A8" s="27" t="s">
        <v>377</v>
      </c>
      <c r="B8" s="28">
        <v>15840</v>
      </c>
      <c r="C8" s="29">
        <v>0.56000000000000005</v>
      </c>
      <c r="D8" s="29">
        <v>0.82</v>
      </c>
      <c r="E8" s="30">
        <v>21</v>
      </c>
      <c r="F8" s="30">
        <v>880</v>
      </c>
      <c r="G8" s="30">
        <v>71</v>
      </c>
      <c r="H8" s="30">
        <v>500</v>
      </c>
      <c r="I8" s="30">
        <v>630</v>
      </c>
      <c r="J8" s="29">
        <v>0.94</v>
      </c>
      <c r="K8" s="30">
        <v>68</v>
      </c>
      <c r="L8" s="31">
        <v>3.64</v>
      </c>
      <c r="M8" s="32">
        <f t="shared" si="0"/>
        <v>1000.76</v>
      </c>
      <c r="N8" s="32">
        <f t="shared" si="1"/>
        <v>1016.6</v>
      </c>
      <c r="O8" s="40" t="s">
        <v>340</v>
      </c>
      <c r="P8" s="34" t="s">
        <v>92</v>
      </c>
      <c r="Q8" s="44" t="s">
        <v>33</v>
      </c>
      <c r="R8" s="44" t="s">
        <v>35</v>
      </c>
      <c r="S8" s="36"/>
      <c r="T8" s="36"/>
      <c r="U8" s="37"/>
      <c r="V8" s="37"/>
      <c r="W8" s="41" t="s">
        <v>93</v>
      </c>
      <c r="X8" s="38">
        <v>24</v>
      </c>
      <c r="Y8" s="38">
        <v>30</v>
      </c>
      <c r="Z8" s="39" t="s">
        <v>379</v>
      </c>
    </row>
    <row r="9" spans="1:26" ht="12.75">
      <c r="A9" s="27" t="s">
        <v>380</v>
      </c>
      <c r="B9" s="28">
        <v>18180</v>
      </c>
      <c r="C9" s="29">
        <v>0.61</v>
      </c>
      <c r="D9" s="29">
        <v>0.82</v>
      </c>
      <c r="E9" s="30">
        <v>21</v>
      </c>
      <c r="F9" s="30">
        <v>900</v>
      </c>
      <c r="G9" s="30">
        <v>71</v>
      </c>
      <c r="H9" s="30">
        <v>500</v>
      </c>
      <c r="I9" s="30">
        <v>630</v>
      </c>
      <c r="J9" s="29">
        <v>0.94</v>
      </c>
      <c r="K9" s="30">
        <v>68</v>
      </c>
      <c r="L9" s="31">
        <v>3.65</v>
      </c>
      <c r="M9" s="32">
        <f t="shared" si="0"/>
        <v>1005.3199999999999</v>
      </c>
      <c r="N9" s="32">
        <f t="shared" si="1"/>
        <v>1023.5</v>
      </c>
      <c r="O9" s="40" t="s">
        <v>340</v>
      </c>
      <c r="P9" s="34" t="s">
        <v>92</v>
      </c>
      <c r="Q9" s="36" t="s">
        <v>33</v>
      </c>
      <c r="R9" s="36" t="s">
        <v>35</v>
      </c>
      <c r="S9" s="36"/>
      <c r="T9" s="41"/>
      <c r="U9" s="42"/>
      <c r="V9" s="42"/>
      <c r="W9" s="41" t="s">
        <v>93</v>
      </c>
      <c r="X9" s="38">
        <v>24</v>
      </c>
      <c r="Y9" s="38">
        <v>30</v>
      </c>
      <c r="Z9" s="39" t="s">
        <v>381</v>
      </c>
    </row>
    <row r="10" spans="1:26" ht="12.75">
      <c r="A10" s="27" t="s">
        <v>382</v>
      </c>
      <c r="B10" s="28">
        <v>20580</v>
      </c>
      <c r="C10" s="29">
        <v>0.64</v>
      </c>
      <c r="D10" s="29">
        <v>0.82</v>
      </c>
      <c r="E10" s="30">
        <v>21</v>
      </c>
      <c r="F10" s="30">
        <v>880</v>
      </c>
      <c r="G10" s="30">
        <v>71</v>
      </c>
      <c r="H10" s="30">
        <v>500</v>
      </c>
      <c r="I10" s="30">
        <v>630</v>
      </c>
      <c r="J10" s="29">
        <v>0.94</v>
      </c>
      <c r="K10" s="30">
        <v>68</v>
      </c>
      <c r="L10" s="31">
        <v>3.6</v>
      </c>
      <c r="M10" s="32">
        <f t="shared" si="0"/>
        <v>1004.4200000000001</v>
      </c>
      <c r="N10" s="32">
        <f t="shared" si="1"/>
        <v>1025</v>
      </c>
      <c r="O10" s="40" t="s">
        <v>340</v>
      </c>
      <c r="P10" s="34" t="s">
        <v>92</v>
      </c>
      <c r="Q10" s="36" t="s">
        <v>33</v>
      </c>
      <c r="R10" s="36" t="s">
        <v>35</v>
      </c>
      <c r="S10" s="36"/>
      <c r="T10" s="41"/>
      <c r="U10" s="42"/>
      <c r="V10" s="42"/>
      <c r="W10" s="41" t="s">
        <v>93</v>
      </c>
      <c r="X10" s="38">
        <v>24</v>
      </c>
      <c r="Y10" s="38">
        <v>30</v>
      </c>
      <c r="Z10" s="39" t="s">
        <v>383</v>
      </c>
    </row>
  </sheetData>
  <autoFilter ref="A2:Z10" xr:uid="{00000000-0009-0000-0000-00001B000000}">
    <sortState xmlns:xlrd2="http://schemas.microsoft.com/office/spreadsheetml/2017/richdata2" ref="A2:Z10">
      <sortCondition ref="N2:N10"/>
      <sortCondition ref="P2:P10"/>
    </sortState>
  </autoFilter>
  <conditionalFormatting sqref="B3:B10">
    <cfRule type="colorScale" priority="24">
      <colorScale>
        <cfvo type="min"/>
        <cfvo type="percentile" val="50"/>
        <cfvo type="max"/>
        <color rgb="FF93C47D"/>
        <color rgb="FFD9D9D9"/>
        <color rgb="FFE06666"/>
      </colorScale>
    </cfRule>
  </conditionalFormatting>
  <conditionalFormatting sqref="C3:C10">
    <cfRule type="colorScale" priority="14">
      <colorScale>
        <cfvo type="min"/>
        <cfvo type="percentile" val="50"/>
        <cfvo type="max"/>
        <color rgb="FFEAD1DC"/>
        <color rgb="FFD5A6BD"/>
        <color rgb="FFC27BA0"/>
      </colorScale>
    </cfRule>
  </conditionalFormatting>
  <conditionalFormatting sqref="D3:D10">
    <cfRule type="colorScale" priority="15">
      <colorScale>
        <cfvo type="min"/>
        <cfvo type="percentile" val="50"/>
        <cfvo type="max"/>
        <color rgb="FFD9D2E9"/>
        <color rgb="FFB4A7D6"/>
        <color rgb="FF8E7CC3"/>
      </colorScale>
    </cfRule>
  </conditionalFormatting>
  <conditionalFormatting sqref="E3:E10">
    <cfRule type="colorScale" priority="16">
      <colorScale>
        <cfvo type="min"/>
        <cfvo type="percentile" val="50"/>
        <cfvo type="max"/>
        <color rgb="FFF4CCCC"/>
        <color rgb="FFEA9999"/>
        <color rgb="FFE06666"/>
      </colorScale>
    </cfRule>
  </conditionalFormatting>
  <conditionalFormatting sqref="F3:F10">
    <cfRule type="colorScale" priority="17">
      <colorScale>
        <cfvo type="min"/>
        <cfvo type="percentile" val="50"/>
        <cfvo type="max"/>
        <color rgb="FFD9EAD3"/>
        <color rgb="FFB6D7A8"/>
        <color rgb="FF6AA84F"/>
      </colorScale>
    </cfRule>
  </conditionalFormatting>
  <conditionalFormatting sqref="G3:G10">
    <cfRule type="colorScale" priority="18">
      <colorScale>
        <cfvo type="min"/>
        <cfvo type="percentile" val="50"/>
        <cfvo type="max"/>
        <color rgb="FFD0E0E3"/>
        <color rgb="FFA2C4C9"/>
        <color rgb="FF45818E"/>
      </colorScale>
    </cfRule>
  </conditionalFormatting>
  <conditionalFormatting sqref="H3:H10">
    <cfRule type="colorScale" priority="19">
      <colorScale>
        <cfvo type="min"/>
        <cfvo type="percentile" val="50"/>
        <cfvo type="max"/>
        <color rgb="FFC9DAF8"/>
        <color rgb="FFA4C2F4"/>
        <color rgb="FF3C78D8"/>
      </colorScale>
    </cfRule>
  </conditionalFormatting>
  <conditionalFormatting sqref="I3:I10">
    <cfRule type="colorScale" priority="20">
      <colorScale>
        <cfvo type="min"/>
        <cfvo type="percentile" val="50"/>
        <cfvo type="max"/>
        <color rgb="FFFFF2CC"/>
        <color rgb="FFFFE599"/>
        <color rgb="FFF1C232"/>
      </colorScale>
    </cfRule>
  </conditionalFormatting>
  <conditionalFormatting sqref="J3:J10">
    <cfRule type="colorScale" priority="21">
      <colorScale>
        <cfvo type="min"/>
        <cfvo type="percentile" val="50"/>
        <cfvo type="max"/>
        <color rgb="FFFCE5CD"/>
        <color rgb="FFF9CB9C"/>
        <color rgb="FFE69138"/>
      </colorScale>
    </cfRule>
  </conditionalFormatting>
  <conditionalFormatting sqref="K3:K10">
    <cfRule type="colorScale" priority="22">
      <colorScale>
        <cfvo type="min"/>
        <cfvo type="percentile" val="50"/>
        <cfvo type="max"/>
        <color rgb="FFE6B8AF"/>
        <color rgb="FFDD7E6B"/>
        <color rgb="FFCC4125"/>
      </colorScale>
    </cfRule>
  </conditionalFormatting>
  <conditionalFormatting sqref="L3:L10">
    <cfRule type="colorScale" priority="23">
      <colorScale>
        <cfvo type="min"/>
        <cfvo type="percentile" val="50"/>
        <cfvo type="max"/>
        <color rgb="FFEFEFEF"/>
        <color rgb="FFCCCCCC"/>
        <color rgb="FF666666"/>
      </colorScale>
    </cfRule>
  </conditionalFormatting>
  <conditionalFormatting sqref="M3:M10">
    <cfRule type="colorScale" priority="26">
      <colorScale>
        <cfvo type="min"/>
        <cfvo type="percentile" val="50"/>
        <cfvo type="max"/>
        <color rgb="FF4A86E8"/>
        <color rgb="FFD9D9D9"/>
        <color rgb="FFFF9900"/>
      </colorScale>
    </cfRule>
  </conditionalFormatting>
  <conditionalFormatting sqref="N3:N10">
    <cfRule type="colorScale" priority="25">
      <colorScale>
        <cfvo type="min"/>
        <cfvo type="percentile" val="50"/>
        <cfvo type="max"/>
        <color rgb="FF4A86E8"/>
        <color rgb="FFD9D9D9"/>
        <color rgb="FFFF9900"/>
      </colorScale>
    </cfRule>
  </conditionalFormatting>
  <conditionalFormatting sqref="Q3:Q10 V9:V10">
    <cfRule type="containsBlanks" dxfId="228" priority="2">
      <formula>LEN(TRIM(Q3))=0</formula>
    </cfRule>
  </conditionalFormatting>
  <conditionalFormatting sqref="Q3:Q10">
    <cfRule type="notContainsBlanks" dxfId="227" priority="1">
      <formula>LEN(TRIM(Q3))&gt;0</formula>
    </cfRule>
  </conditionalFormatting>
  <conditionalFormatting sqref="R3:R10">
    <cfRule type="notContainsBlanks" dxfId="226" priority="3">
      <formula>LEN(TRIM(R3))&gt;0</formula>
    </cfRule>
    <cfRule type="containsBlanks" dxfId="225" priority="4">
      <formula>LEN(TRIM(R3))=0</formula>
    </cfRule>
  </conditionalFormatting>
  <conditionalFormatting sqref="S3:S10">
    <cfRule type="notContainsBlanks" dxfId="224" priority="5">
      <formula>LEN(TRIM(S3))&gt;0</formula>
    </cfRule>
    <cfRule type="containsBlanks" dxfId="223" priority="6">
      <formula>LEN(TRIM(S3))=0</formula>
    </cfRule>
  </conditionalFormatting>
  <conditionalFormatting sqref="T3:T10">
    <cfRule type="notContainsBlanks" dxfId="222" priority="7">
      <formula>LEN(TRIM(T3))&gt;0</formula>
    </cfRule>
    <cfRule type="containsBlanks" dxfId="221" priority="8">
      <formula>LEN(TRIM(T3))=0</formula>
    </cfRule>
  </conditionalFormatting>
  <conditionalFormatting sqref="U3:U10">
    <cfRule type="notContainsBlanks" dxfId="220" priority="9">
      <formula>LEN(TRIM(U3))&gt;0</formula>
    </cfRule>
    <cfRule type="containsBlanks" dxfId="219" priority="10">
      <formula>LEN(TRIM(U3))=0</formula>
    </cfRule>
  </conditionalFormatting>
  <conditionalFormatting sqref="V3:V10">
    <cfRule type="notContainsBlanks" dxfId="218" priority="11">
      <formula>LEN(TRIM(V3))&gt;0</formula>
    </cfRule>
    <cfRule type="containsBlanks" dxfId="217" priority="12">
      <formula>LEN(TRIM(V3))=0</formula>
    </cfRule>
  </conditionalFormatting>
  <conditionalFormatting sqref="W3:W10">
    <cfRule type="notContainsBlanks" dxfId="216" priority="13">
      <formula>LEN(TRIM(W3))&gt;0</formula>
    </cfRule>
  </conditionalFormatting>
  <conditionalFormatting sqref="X3:X10">
    <cfRule type="colorScale" priority="27">
      <colorScale>
        <cfvo type="min"/>
        <cfvo type="percentile" val="50"/>
        <cfvo type="max"/>
        <color rgb="FFE06666"/>
        <color rgb="FFD9D9D9"/>
        <color rgb="FF93C47D"/>
      </colorScale>
    </cfRule>
  </conditionalFormatting>
  <conditionalFormatting sqref="Y3:Y10">
    <cfRule type="colorScale" priority="28">
      <colorScale>
        <cfvo type="min"/>
        <cfvo type="percentile" val="50"/>
        <cfvo type="max"/>
        <color rgb="FFE06666"/>
        <color rgb="FFD9D9D9"/>
        <color rgb="FF93C47D"/>
      </colorScale>
    </cfRule>
  </conditionalFormatting>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tabColor rgb="FF93C47D"/>
    <outlinePr summaryBelow="0" summaryRight="0"/>
  </sheetPr>
  <dimension ref="A1:Z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6" customWidth="1"/>
    <col min="17"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106.5">
      <c r="A2" s="6" t="s">
        <v>1150</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109</v>
      </c>
      <c r="B3" s="307">
        <v>15280</v>
      </c>
      <c r="C3" s="63">
        <v>0.74</v>
      </c>
      <c r="D3" s="64">
        <v>0.82</v>
      </c>
      <c r="E3" s="65">
        <v>23</v>
      </c>
      <c r="F3" s="701">
        <v>550</v>
      </c>
      <c r="G3" s="567">
        <v>20</v>
      </c>
      <c r="H3" s="68">
        <v>600</v>
      </c>
      <c r="I3" s="69">
        <v>678</v>
      </c>
      <c r="J3" s="70">
        <v>0.84</v>
      </c>
      <c r="K3" s="71">
        <v>33</v>
      </c>
      <c r="L3" s="248">
        <v>0.61</v>
      </c>
      <c r="M3" s="32">
        <f t="shared" ref="M3:M5" si="0">(-B3*0.001)+(K3*2)+(-L3*10)+(C3*100)+(D3*100)+(E3)+(F3*0.1)+(G3*5)+(H3*0.1)+(I3*0.1)+(J3*100)+(X3*2)+(Y3*2)</f>
        <v>720.42000000000007</v>
      </c>
      <c r="N3" s="32">
        <f t="shared" ref="N3:N5" si="1">(K3*2)+(-L3*10)+(C3*100)+(D3*100)+(E3)+(F3*0.1)+(G3*5)+(H3*0.1)+(I3*0.1)+(J3*100)+(X3*2)+(Y3*2)</f>
        <v>735.69999999999993</v>
      </c>
      <c r="O3" s="236" t="s">
        <v>31</v>
      </c>
      <c r="P3" s="119" t="s">
        <v>110</v>
      </c>
      <c r="Q3" s="160" t="s">
        <v>33</v>
      </c>
      <c r="R3" s="161" t="s">
        <v>111</v>
      </c>
      <c r="S3" s="162" t="s">
        <v>33</v>
      </c>
      <c r="T3" s="163" t="s">
        <v>112</v>
      </c>
      <c r="U3" s="165"/>
      <c r="V3" s="165"/>
      <c r="W3" s="239" t="s">
        <v>113</v>
      </c>
      <c r="X3" s="614">
        <v>42</v>
      </c>
      <c r="Y3" s="50">
        <v>23</v>
      </c>
      <c r="Z3" s="151" t="s">
        <v>114</v>
      </c>
    </row>
    <row r="4" spans="1:26" ht="12.75">
      <c r="A4" s="27" t="s">
        <v>384</v>
      </c>
      <c r="B4" s="28">
        <v>37500</v>
      </c>
      <c r="C4" s="29">
        <v>0.83</v>
      </c>
      <c r="D4" s="29">
        <v>0.88</v>
      </c>
      <c r="E4" s="30">
        <v>23</v>
      </c>
      <c r="F4" s="30">
        <v>950</v>
      </c>
      <c r="G4" s="30">
        <v>40</v>
      </c>
      <c r="H4" s="30">
        <v>400</v>
      </c>
      <c r="I4" s="30">
        <v>420</v>
      </c>
      <c r="J4" s="29">
        <v>0.89</v>
      </c>
      <c r="K4" s="30">
        <v>78</v>
      </c>
      <c r="L4" s="31">
        <v>2.1</v>
      </c>
      <c r="M4" s="32">
        <f t="shared" si="0"/>
        <v>887.5</v>
      </c>
      <c r="N4" s="32">
        <f t="shared" si="1"/>
        <v>925</v>
      </c>
      <c r="O4" s="40" t="s">
        <v>340</v>
      </c>
      <c r="P4" s="34" t="s">
        <v>110</v>
      </c>
      <c r="Q4" s="160" t="s">
        <v>33</v>
      </c>
      <c r="R4" s="36" t="s">
        <v>111</v>
      </c>
      <c r="S4" s="162" t="s">
        <v>33</v>
      </c>
      <c r="T4" s="36" t="s">
        <v>112</v>
      </c>
      <c r="U4" s="37"/>
      <c r="V4" s="37"/>
      <c r="W4" s="41" t="s">
        <v>113</v>
      </c>
      <c r="X4" s="43">
        <v>42</v>
      </c>
      <c r="Y4" s="50">
        <v>23</v>
      </c>
      <c r="Z4" s="39" t="s">
        <v>385</v>
      </c>
    </row>
    <row r="5" spans="1:26" ht="12.75">
      <c r="A5" s="27" t="s">
        <v>386</v>
      </c>
      <c r="B5" s="28">
        <v>39880</v>
      </c>
      <c r="C5" s="29">
        <v>0.76</v>
      </c>
      <c r="D5" s="29">
        <v>0.84</v>
      </c>
      <c r="E5" s="30">
        <v>23</v>
      </c>
      <c r="F5" s="30">
        <v>900</v>
      </c>
      <c r="G5" s="30">
        <v>50</v>
      </c>
      <c r="H5" s="30">
        <v>800</v>
      </c>
      <c r="I5" s="30">
        <v>756</v>
      </c>
      <c r="J5" s="29">
        <v>0.91</v>
      </c>
      <c r="K5" s="30">
        <v>108</v>
      </c>
      <c r="L5" s="31">
        <v>2.78</v>
      </c>
      <c r="M5" s="32">
        <f t="shared" si="0"/>
        <v>1047.92</v>
      </c>
      <c r="N5" s="32">
        <f t="shared" si="1"/>
        <v>1087.8000000000002</v>
      </c>
      <c r="O5" s="40" t="s">
        <v>340</v>
      </c>
      <c r="P5" s="34" t="s">
        <v>110</v>
      </c>
      <c r="Q5" s="36" t="s">
        <v>33</v>
      </c>
      <c r="R5" s="36" t="s">
        <v>111</v>
      </c>
      <c r="S5" s="36" t="s">
        <v>33</v>
      </c>
      <c r="T5" s="36" t="s">
        <v>112</v>
      </c>
      <c r="U5" s="37"/>
      <c r="V5" s="37"/>
      <c r="W5" s="41" t="s">
        <v>113</v>
      </c>
      <c r="X5" s="38">
        <v>42</v>
      </c>
      <c r="Y5" s="38">
        <v>23</v>
      </c>
      <c r="Z5" s="39" t="s">
        <v>387</v>
      </c>
    </row>
  </sheetData>
  <autoFilter ref="A2:Z5" xr:uid="{00000000-0009-0000-0000-00001C000000}">
    <sortState xmlns:xlrd2="http://schemas.microsoft.com/office/spreadsheetml/2017/richdata2" ref="A2:Z5">
      <sortCondition ref="P2:P5"/>
      <sortCondition ref="N2:N5"/>
    </sortState>
  </autoFilter>
  <conditionalFormatting sqref="B3:B5">
    <cfRule type="colorScale" priority="25">
      <colorScale>
        <cfvo type="min"/>
        <cfvo type="percentile" val="50"/>
        <cfvo type="max"/>
        <color rgb="FF93C47D"/>
        <color rgb="FFD9D9D9"/>
        <color rgb="FFE06666"/>
      </colorScale>
    </cfRule>
  </conditionalFormatting>
  <conditionalFormatting sqref="C3:C5">
    <cfRule type="colorScale" priority="14">
      <colorScale>
        <cfvo type="min"/>
        <cfvo type="percentile" val="50"/>
        <cfvo type="max"/>
        <color rgb="FFEAD1DC"/>
        <color rgb="FFD5A6BD"/>
        <color rgb="FFC27BA0"/>
      </colorScale>
    </cfRule>
  </conditionalFormatting>
  <conditionalFormatting sqref="D3:D5">
    <cfRule type="colorScale" priority="15">
      <colorScale>
        <cfvo type="min"/>
        <cfvo type="percentile" val="50"/>
        <cfvo type="max"/>
        <color rgb="FFD9D2E9"/>
        <color rgb="FFB4A7D6"/>
        <color rgb="FF8E7CC3"/>
      </colorScale>
    </cfRule>
  </conditionalFormatting>
  <conditionalFormatting sqref="E3:E5">
    <cfRule type="colorScale" priority="16">
      <colorScale>
        <cfvo type="min"/>
        <cfvo type="percentile" val="50"/>
        <cfvo type="max"/>
        <color rgb="FFF4CCCC"/>
        <color rgb="FFEA9999"/>
        <color rgb="FFE06666"/>
      </colorScale>
    </cfRule>
  </conditionalFormatting>
  <conditionalFormatting sqref="F3:F5">
    <cfRule type="colorScale" priority="17">
      <colorScale>
        <cfvo type="min"/>
        <cfvo type="percentile" val="50"/>
        <cfvo type="max"/>
        <color rgb="FFD9EAD3"/>
        <color rgb="FFB6D7A8"/>
        <color rgb="FF6AA84F"/>
      </colorScale>
    </cfRule>
  </conditionalFormatting>
  <conditionalFormatting sqref="G3:G5">
    <cfRule type="colorScale" priority="18">
      <colorScale>
        <cfvo type="min"/>
        <cfvo type="percentile" val="50"/>
        <cfvo type="max"/>
        <color rgb="FFD0E0E3"/>
        <color rgb="FFA2C4C9"/>
        <color rgb="FF45818E"/>
      </colorScale>
    </cfRule>
  </conditionalFormatting>
  <conditionalFormatting sqref="H3:H5">
    <cfRule type="colorScale" priority="19">
      <colorScale>
        <cfvo type="min"/>
        <cfvo type="percentile" val="50"/>
        <cfvo type="max"/>
        <color rgb="FFC9DAF8"/>
        <color rgb="FFA4C2F4"/>
        <color rgb="FF3C78D8"/>
      </colorScale>
    </cfRule>
  </conditionalFormatting>
  <conditionalFormatting sqref="I3:I5">
    <cfRule type="colorScale" priority="20">
      <colorScale>
        <cfvo type="min"/>
        <cfvo type="percentile" val="50"/>
        <cfvo type="max"/>
        <color rgb="FFFFF2CC"/>
        <color rgb="FFFFE599"/>
        <color rgb="FFF1C232"/>
      </colorScale>
    </cfRule>
  </conditionalFormatting>
  <conditionalFormatting sqref="J3:J5">
    <cfRule type="colorScale" priority="21">
      <colorScale>
        <cfvo type="min"/>
        <cfvo type="percentile" val="50"/>
        <cfvo type="max"/>
        <color rgb="FFFCE5CD"/>
        <color rgb="FFF9CB9C"/>
        <color rgb="FFE69138"/>
      </colorScale>
    </cfRule>
  </conditionalFormatting>
  <conditionalFormatting sqref="K3:K5">
    <cfRule type="colorScale" priority="22">
      <colorScale>
        <cfvo type="min"/>
        <cfvo type="percentile" val="50"/>
        <cfvo type="max"/>
        <color rgb="FFE6B8AF"/>
        <color rgb="FFDD7E6B"/>
        <color rgb="FFCC4125"/>
      </colorScale>
    </cfRule>
  </conditionalFormatting>
  <conditionalFormatting sqref="L3:L5">
    <cfRule type="colorScale" priority="23">
      <colorScale>
        <cfvo type="min"/>
        <cfvo type="percentile" val="50"/>
        <cfvo type="max"/>
        <color rgb="FFEFEFEF"/>
        <color rgb="FFCCCCCC"/>
        <color rgb="FF666666"/>
      </colorScale>
    </cfRule>
  </conditionalFormatting>
  <conditionalFormatting sqref="M3:M5">
    <cfRule type="colorScale" priority="27">
      <colorScale>
        <cfvo type="min"/>
        <cfvo type="percentile" val="50"/>
        <cfvo type="max"/>
        <color rgb="FF4A86E8"/>
        <color rgb="FFD9D9D9"/>
        <color rgb="FFFF9900"/>
      </colorScale>
    </cfRule>
  </conditionalFormatting>
  <conditionalFormatting sqref="N3:N5">
    <cfRule type="colorScale" priority="26">
      <colorScale>
        <cfvo type="min"/>
        <cfvo type="percentile" val="50"/>
        <cfvo type="max"/>
        <color rgb="FF4A86E8"/>
        <color rgb="FFD9D9D9"/>
        <color rgb="FFFF9900"/>
      </colorScale>
    </cfRule>
  </conditionalFormatting>
  <conditionalFormatting sqref="P3:P5">
    <cfRule type="notContainsBlanks" dxfId="215" priority="24">
      <formula>LEN(TRIM(P3))&gt;0</formula>
    </cfRule>
  </conditionalFormatting>
  <conditionalFormatting sqref="Q3:Q5">
    <cfRule type="notContainsBlanks" dxfId="214" priority="1">
      <formula>LEN(TRIM(Q3))&gt;0</formula>
    </cfRule>
    <cfRule type="containsBlanks" dxfId="213" priority="2">
      <formula>LEN(TRIM(Q3))=0</formula>
    </cfRule>
  </conditionalFormatting>
  <conditionalFormatting sqref="R3:R5">
    <cfRule type="notContainsBlanks" dxfId="212" priority="3">
      <formula>LEN(TRIM(R3))&gt;0</formula>
    </cfRule>
    <cfRule type="containsBlanks" dxfId="211" priority="4">
      <formula>LEN(TRIM(R3))=0</formula>
    </cfRule>
  </conditionalFormatting>
  <conditionalFormatting sqref="S3:S5">
    <cfRule type="notContainsBlanks" dxfId="210" priority="5">
      <formula>LEN(TRIM(S3))&gt;0</formula>
    </cfRule>
    <cfRule type="containsBlanks" dxfId="209" priority="6">
      <formula>LEN(TRIM(S3))=0</formula>
    </cfRule>
  </conditionalFormatting>
  <conditionalFormatting sqref="T3:T5">
    <cfRule type="notContainsBlanks" dxfId="208" priority="7">
      <formula>LEN(TRIM(T3))&gt;0</formula>
    </cfRule>
    <cfRule type="containsBlanks" dxfId="207" priority="8">
      <formula>LEN(TRIM(T3))=0</formula>
    </cfRule>
  </conditionalFormatting>
  <conditionalFormatting sqref="U3:U5">
    <cfRule type="notContainsBlanks" dxfId="206" priority="9">
      <formula>LEN(TRIM(U3))&gt;0</formula>
    </cfRule>
    <cfRule type="containsBlanks" dxfId="205" priority="10">
      <formula>LEN(TRIM(U3))=0</formula>
    </cfRule>
  </conditionalFormatting>
  <conditionalFormatting sqref="V3:V5">
    <cfRule type="notContainsBlanks" dxfId="204" priority="11">
      <formula>LEN(TRIM(V3))&gt;0</formula>
    </cfRule>
    <cfRule type="containsBlanks" dxfId="203" priority="12">
      <formula>LEN(TRIM(V3))=0</formula>
    </cfRule>
  </conditionalFormatting>
  <conditionalFormatting sqref="W3:W5">
    <cfRule type="notContainsBlanks" dxfId="202" priority="13">
      <formula>LEN(TRIM(W3))&gt;0</formula>
    </cfRule>
  </conditionalFormatting>
  <conditionalFormatting sqref="X3:X5">
    <cfRule type="colorScale" priority="28">
      <colorScale>
        <cfvo type="min"/>
        <cfvo type="percentile" val="50"/>
        <cfvo type="max"/>
        <color rgb="FFE06666"/>
        <color rgb="FFD9D9D9"/>
        <color rgb="FF93C47D"/>
      </colorScale>
    </cfRule>
  </conditionalFormatting>
  <conditionalFormatting sqref="Y3:Y5">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CC4125"/>
    <outlinePr summaryBelow="0" summaryRight="0"/>
  </sheetPr>
  <dimension ref="A1:AB88"/>
  <sheetViews>
    <sheetView workbookViewId="0">
      <pane xSplit="1" ySplit="2" topLeftCell="B3" activePane="bottomRight" state="frozen"/>
      <selection pane="topRight" activeCell="B1" sqref="B1"/>
      <selection pane="bottomLeft" activeCell="A3" sqref="A3"/>
      <selection pane="bottomRight" activeCell="A4" sqref="A4"/>
    </sheetView>
  </sheetViews>
  <sheetFormatPr defaultColWidth="12.5703125" defaultRowHeight="15.75" customHeight="1"/>
  <cols>
    <col min="1" max="1" width="29.7109375" customWidth="1"/>
    <col min="2" max="2" width="7.42578125" customWidth="1"/>
    <col min="3" max="12" width="5.42578125" customWidth="1"/>
    <col min="13" max="14" width="6.140625" customWidth="1"/>
    <col min="15" max="15" width="8.42578125" customWidth="1"/>
    <col min="16" max="16" width="6.85546875" customWidth="1"/>
    <col min="17" max="17" width="7.28515625" customWidth="1"/>
    <col min="18" max="27" width="5.42578125" customWidth="1"/>
    <col min="28" max="28" width="39" customWidth="1"/>
  </cols>
  <sheetData>
    <row r="1" spans="1:28" ht="21" customHeight="1">
      <c r="A1" s="3"/>
      <c r="B1" s="4"/>
      <c r="C1" s="4"/>
      <c r="D1" s="4"/>
      <c r="E1" s="4"/>
      <c r="F1" s="4"/>
      <c r="G1" s="4"/>
      <c r="H1" s="4"/>
      <c r="I1" s="4"/>
      <c r="J1" s="4"/>
      <c r="K1" s="4"/>
      <c r="L1" s="4"/>
      <c r="M1" s="4"/>
      <c r="N1" s="4"/>
      <c r="O1" s="4"/>
      <c r="P1" s="4"/>
      <c r="Q1" s="4"/>
      <c r="R1" s="4"/>
      <c r="S1" s="4"/>
      <c r="T1" s="4"/>
      <c r="U1" s="4"/>
      <c r="V1" s="4"/>
      <c r="W1" s="4"/>
      <c r="X1" s="4"/>
      <c r="Y1" s="4"/>
      <c r="Z1" s="4"/>
      <c r="AA1" s="4"/>
      <c r="AB1" s="5" t="s">
        <v>2</v>
      </c>
    </row>
    <row r="2" spans="1:28" ht="74.25">
      <c r="A2" s="6" t="s">
        <v>3</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7" t="s">
        <v>18</v>
      </c>
      <c r="Q2" s="18" t="s">
        <v>19</v>
      </c>
      <c r="R2" s="19" t="s">
        <v>20</v>
      </c>
      <c r="S2" s="20" t="s">
        <v>21</v>
      </c>
      <c r="T2" s="21" t="s">
        <v>22</v>
      </c>
      <c r="U2" s="12" t="s">
        <v>23</v>
      </c>
      <c r="V2" s="22" t="s">
        <v>24</v>
      </c>
      <c r="W2" s="23" t="s">
        <v>25</v>
      </c>
      <c r="X2" s="24" t="s">
        <v>26</v>
      </c>
      <c r="Y2" s="25" t="s">
        <v>27</v>
      </c>
      <c r="Z2" s="7" t="s">
        <v>28</v>
      </c>
      <c r="AA2" s="7" t="s">
        <v>29</v>
      </c>
      <c r="AB2" s="26" t="s">
        <v>2</v>
      </c>
    </row>
    <row r="3" spans="1:28" ht="12.75">
      <c r="A3" s="27" t="s">
        <v>30</v>
      </c>
      <c r="B3" s="28">
        <v>26960</v>
      </c>
      <c r="C3" s="29">
        <v>0.77</v>
      </c>
      <c r="D3" s="29">
        <v>0.82</v>
      </c>
      <c r="E3" s="30">
        <v>24</v>
      </c>
      <c r="F3" s="30">
        <v>400</v>
      </c>
      <c r="G3" s="30">
        <v>18</v>
      </c>
      <c r="H3" s="30">
        <v>400</v>
      </c>
      <c r="I3" s="30">
        <v>315</v>
      </c>
      <c r="J3" s="29">
        <v>0.84</v>
      </c>
      <c r="K3" s="30">
        <v>37</v>
      </c>
      <c r="L3" s="31">
        <v>0.89</v>
      </c>
      <c r="M3" s="32">
        <f>(-B3*0.001)+(K3*2)+(-L3*10)+(C3*100)+(D3*100)+(E3)+(F3*0.1)+(G3*2)+(H3*0.1)+(I3*0.1)+(J3*100)+(Z3*2)+(AA3*2)</f>
        <v>572.64</v>
      </c>
      <c r="N3" s="32">
        <f>(K3*2)+(-L3*10)+(C3*100)+(D3*100)+(E3)+(F3*0.1)+(G3*2)+(H3*0.1)+(I3*0.1)+(J3*100)+(Z3*2)+(AA3*2)</f>
        <v>599.6</v>
      </c>
      <c r="O3" s="33" t="s">
        <v>31</v>
      </c>
      <c r="P3" s="34" t="s">
        <v>32</v>
      </c>
      <c r="Q3" s="35"/>
      <c r="R3" s="36" t="s">
        <v>33</v>
      </c>
      <c r="S3" s="36" t="s">
        <v>33</v>
      </c>
      <c r="T3" s="36" t="s">
        <v>33</v>
      </c>
      <c r="U3" s="36" t="s">
        <v>34</v>
      </c>
      <c r="V3" s="37"/>
      <c r="W3" s="37"/>
      <c r="X3" s="36" t="s">
        <v>35</v>
      </c>
      <c r="Y3" s="36"/>
      <c r="Z3" s="38">
        <v>36</v>
      </c>
      <c r="AA3" s="38">
        <v>24</v>
      </c>
      <c r="AB3" s="39" t="s">
        <v>36</v>
      </c>
    </row>
    <row r="4" spans="1:28" ht="12.75">
      <c r="A4" s="27" t="s">
        <v>30</v>
      </c>
      <c r="B4" s="28">
        <v>26960</v>
      </c>
      <c r="C4" s="29">
        <v>0.77</v>
      </c>
      <c r="D4" s="29">
        <v>0.82</v>
      </c>
      <c r="E4" s="30">
        <v>24</v>
      </c>
      <c r="F4" s="30">
        <v>400</v>
      </c>
      <c r="G4" s="30">
        <v>18</v>
      </c>
      <c r="H4" s="30">
        <v>400</v>
      </c>
      <c r="I4" s="30">
        <v>315</v>
      </c>
      <c r="J4" s="29">
        <v>0.84</v>
      </c>
      <c r="K4" s="30">
        <v>37</v>
      </c>
      <c r="L4" s="31">
        <v>1.28</v>
      </c>
      <c r="M4" s="32" t="s">
        <v>37</v>
      </c>
      <c r="N4" s="32" t="s">
        <v>38</v>
      </c>
      <c r="O4" s="33" t="s">
        <v>31</v>
      </c>
      <c r="P4" s="34" t="s">
        <v>32</v>
      </c>
      <c r="Q4" s="35"/>
      <c r="R4" s="36" t="s">
        <v>33</v>
      </c>
      <c r="S4" s="36" t="s">
        <v>33</v>
      </c>
      <c r="T4" s="36" t="s">
        <v>33</v>
      </c>
      <c r="U4" s="36" t="s">
        <v>34</v>
      </c>
      <c r="V4" s="37"/>
      <c r="W4" s="37"/>
      <c r="X4" s="36" t="s">
        <v>35</v>
      </c>
      <c r="Y4" s="36"/>
      <c r="Z4" s="38">
        <v>36</v>
      </c>
      <c r="AA4" s="38">
        <v>24</v>
      </c>
      <c r="AB4" s="39" t="s">
        <v>39</v>
      </c>
    </row>
    <row r="5" spans="1:28" ht="12.75">
      <c r="A5" s="27" t="s">
        <v>30</v>
      </c>
      <c r="B5" s="28">
        <v>26960</v>
      </c>
      <c r="C5" s="29">
        <v>0.77</v>
      </c>
      <c r="D5" s="29">
        <v>0.82</v>
      </c>
      <c r="E5" s="30">
        <v>24</v>
      </c>
      <c r="F5" s="30">
        <v>400</v>
      </c>
      <c r="G5" s="30">
        <v>18</v>
      </c>
      <c r="H5" s="30">
        <v>400</v>
      </c>
      <c r="I5" s="30">
        <v>315</v>
      </c>
      <c r="J5" s="29">
        <v>0.84</v>
      </c>
      <c r="K5" s="30">
        <v>37</v>
      </c>
      <c r="L5" s="31">
        <v>1</v>
      </c>
      <c r="M5" s="32" t="s">
        <v>37</v>
      </c>
      <c r="N5" s="32" t="s">
        <v>38</v>
      </c>
      <c r="O5" s="33" t="s">
        <v>31</v>
      </c>
      <c r="P5" s="34" t="s">
        <v>32</v>
      </c>
      <c r="Q5" s="35"/>
      <c r="R5" s="36" t="s">
        <v>33</v>
      </c>
      <c r="S5" s="36" t="s">
        <v>33</v>
      </c>
      <c r="T5" s="36" t="s">
        <v>33</v>
      </c>
      <c r="U5" s="36" t="s">
        <v>34</v>
      </c>
      <c r="V5" s="37"/>
      <c r="W5" s="37"/>
      <c r="X5" s="36" t="s">
        <v>35</v>
      </c>
      <c r="Y5" s="36"/>
      <c r="Z5" s="38">
        <v>36</v>
      </c>
      <c r="AA5" s="38">
        <v>24</v>
      </c>
      <c r="AB5" s="39" t="s">
        <v>40</v>
      </c>
    </row>
    <row r="6" spans="1:28" ht="12.75">
      <c r="A6" s="27" t="s">
        <v>41</v>
      </c>
      <c r="B6" s="28">
        <v>9380</v>
      </c>
      <c r="C6" s="29">
        <v>0.56000000000000005</v>
      </c>
      <c r="D6" s="29">
        <v>0.82</v>
      </c>
      <c r="E6" s="30">
        <v>17</v>
      </c>
      <c r="F6" s="30">
        <v>650</v>
      </c>
      <c r="G6" s="30">
        <v>20</v>
      </c>
      <c r="H6" s="30">
        <v>300</v>
      </c>
      <c r="I6" s="30">
        <v>381</v>
      </c>
      <c r="J6" s="29">
        <v>0.91</v>
      </c>
      <c r="K6" s="30">
        <v>42</v>
      </c>
      <c r="L6" s="31">
        <v>1.02</v>
      </c>
      <c r="M6" s="32">
        <f t="shared" ref="M6:M26" si="0">(-B6*0.001)+(K6*2)+(-L6*10)+(C6*100)+(D6*100)+(E6)+(F6*0.1)+(G6*2)+(H6*0.1)+(I6*0.1)+(J6*100)+(Z6*2)+(AA6*2)</f>
        <v>639.52</v>
      </c>
      <c r="N6" s="32">
        <f t="shared" ref="N6:N26" si="1">(K6*2)+(-L6*10)+(C6*100)+(D6*100)+(E6)+(F6*0.1)+(G6*2)+(H6*0.1)+(I6*0.1)+(J6*100)+(Z6*2)+(AA6*2)</f>
        <v>648.90000000000009</v>
      </c>
      <c r="O6" s="40" t="s">
        <v>42</v>
      </c>
      <c r="P6" s="34" t="s">
        <v>43</v>
      </c>
      <c r="Q6" s="34" t="s">
        <v>44</v>
      </c>
      <c r="R6" s="36" t="s">
        <v>45</v>
      </c>
      <c r="S6" s="36" t="s">
        <v>33</v>
      </c>
      <c r="T6" s="36" t="s">
        <v>46</v>
      </c>
      <c r="U6" s="41" t="s">
        <v>47</v>
      </c>
      <c r="V6" s="42"/>
      <c r="W6" s="42"/>
      <c r="X6" s="41" t="s">
        <v>48</v>
      </c>
      <c r="Y6" s="41" t="s">
        <v>49</v>
      </c>
      <c r="Z6" s="43">
        <v>38</v>
      </c>
      <c r="AA6" s="43">
        <v>40</v>
      </c>
      <c r="AB6" s="39" t="s">
        <v>50</v>
      </c>
    </row>
    <row r="7" spans="1:28" ht="12.75">
      <c r="A7" s="27" t="s">
        <v>51</v>
      </c>
      <c r="B7" s="28">
        <v>9380</v>
      </c>
      <c r="C7" s="29">
        <v>0.56000000000000005</v>
      </c>
      <c r="D7" s="29">
        <v>0.82</v>
      </c>
      <c r="E7" s="30">
        <v>17</v>
      </c>
      <c r="F7" s="30">
        <v>650</v>
      </c>
      <c r="G7" s="30">
        <v>20</v>
      </c>
      <c r="H7" s="30">
        <v>300</v>
      </c>
      <c r="I7" s="30">
        <v>381</v>
      </c>
      <c r="J7" s="29">
        <v>0.91</v>
      </c>
      <c r="K7" s="30">
        <v>42</v>
      </c>
      <c r="L7" s="31">
        <v>1.02</v>
      </c>
      <c r="M7" s="32">
        <f t="shared" si="0"/>
        <v>609.52</v>
      </c>
      <c r="N7" s="32">
        <f t="shared" si="1"/>
        <v>618.90000000000009</v>
      </c>
      <c r="O7" s="40" t="s">
        <v>42</v>
      </c>
      <c r="P7" s="34" t="s">
        <v>43</v>
      </c>
      <c r="Q7" s="35"/>
      <c r="R7" s="36" t="s">
        <v>52</v>
      </c>
      <c r="S7" s="36" t="s">
        <v>33</v>
      </c>
      <c r="T7" s="36" t="s">
        <v>46</v>
      </c>
      <c r="U7" s="36"/>
      <c r="V7" s="37"/>
      <c r="W7" s="37"/>
      <c r="X7" s="41" t="s">
        <v>48</v>
      </c>
      <c r="Y7" s="36"/>
      <c r="Z7" s="38">
        <v>30</v>
      </c>
      <c r="AA7" s="38">
        <v>33</v>
      </c>
      <c r="AB7" s="39" t="s">
        <v>53</v>
      </c>
    </row>
    <row r="8" spans="1:28" ht="12.75">
      <c r="A8" s="27" t="s">
        <v>54</v>
      </c>
      <c r="B8" s="28">
        <v>9380</v>
      </c>
      <c r="C8" s="29">
        <v>0.56000000000000005</v>
      </c>
      <c r="D8" s="29">
        <v>0.82</v>
      </c>
      <c r="E8" s="30">
        <v>17</v>
      </c>
      <c r="F8" s="30">
        <v>650</v>
      </c>
      <c r="G8" s="30">
        <v>20</v>
      </c>
      <c r="H8" s="30">
        <v>300</v>
      </c>
      <c r="I8" s="30">
        <v>381</v>
      </c>
      <c r="J8" s="29">
        <v>0.91</v>
      </c>
      <c r="K8" s="30">
        <v>42</v>
      </c>
      <c r="L8" s="31">
        <v>1</v>
      </c>
      <c r="M8" s="32">
        <f t="shared" si="0"/>
        <v>609.72</v>
      </c>
      <c r="N8" s="32">
        <f t="shared" si="1"/>
        <v>619.1</v>
      </c>
      <c r="O8" s="40" t="s">
        <v>42</v>
      </c>
      <c r="P8" s="34" t="s">
        <v>43</v>
      </c>
      <c r="Q8" s="35"/>
      <c r="R8" s="36" t="s">
        <v>52</v>
      </c>
      <c r="S8" s="36" t="s">
        <v>33</v>
      </c>
      <c r="T8" s="36" t="s">
        <v>46</v>
      </c>
      <c r="U8" s="36"/>
      <c r="V8" s="37"/>
      <c r="W8" s="37"/>
      <c r="X8" s="41" t="s">
        <v>48</v>
      </c>
      <c r="Y8" s="36"/>
      <c r="Z8" s="38">
        <v>30</v>
      </c>
      <c r="AA8" s="38">
        <v>33</v>
      </c>
      <c r="AB8" s="39" t="s">
        <v>55</v>
      </c>
    </row>
    <row r="9" spans="1:28" ht="12.75">
      <c r="A9" s="27" t="s">
        <v>56</v>
      </c>
      <c r="B9" s="28">
        <v>7120</v>
      </c>
      <c r="C9" s="29">
        <v>0.67</v>
      </c>
      <c r="D9" s="29">
        <v>0.84</v>
      </c>
      <c r="E9" s="30">
        <v>21</v>
      </c>
      <c r="F9" s="30">
        <v>325</v>
      </c>
      <c r="G9" s="30">
        <v>15</v>
      </c>
      <c r="H9" s="30">
        <v>400</v>
      </c>
      <c r="I9" s="30">
        <v>476</v>
      </c>
      <c r="J9" s="29">
        <v>0.84</v>
      </c>
      <c r="K9" s="30">
        <v>33</v>
      </c>
      <c r="L9" s="31">
        <v>0.95</v>
      </c>
      <c r="M9" s="32">
        <f t="shared" si="0"/>
        <v>611.48</v>
      </c>
      <c r="N9" s="32">
        <f t="shared" si="1"/>
        <v>618.6</v>
      </c>
      <c r="O9" s="33" t="s">
        <v>31</v>
      </c>
      <c r="P9" s="34" t="s">
        <v>44</v>
      </c>
      <c r="Q9" s="34" t="s">
        <v>43</v>
      </c>
      <c r="R9" s="36" t="s">
        <v>57</v>
      </c>
      <c r="S9" s="36" t="s">
        <v>33</v>
      </c>
      <c r="T9" s="36" t="s">
        <v>46</v>
      </c>
      <c r="U9" s="36" t="s">
        <v>47</v>
      </c>
      <c r="V9" s="42"/>
      <c r="W9" s="42"/>
      <c r="X9" s="41" t="s">
        <v>49</v>
      </c>
      <c r="Y9" s="41" t="s">
        <v>48</v>
      </c>
      <c r="Z9" s="43">
        <v>38</v>
      </c>
      <c r="AA9" s="43">
        <v>40</v>
      </c>
      <c r="AB9" s="39" t="s">
        <v>58</v>
      </c>
    </row>
    <row r="10" spans="1:28" ht="12.75">
      <c r="A10" s="27" t="s">
        <v>59</v>
      </c>
      <c r="B10" s="28">
        <v>8290</v>
      </c>
      <c r="C10" s="29">
        <v>0.67</v>
      </c>
      <c r="D10" s="29">
        <v>0.84</v>
      </c>
      <c r="E10" s="30">
        <v>21</v>
      </c>
      <c r="F10" s="30">
        <v>363</v>
      </c>
      <c r="G10" s="30">
        <v>15</v>
      </c>
      <c r="H10" s="30">
        <v>400</v>
      </c>
      <c r="I10" s="30">
        <v>476</v>
      </c>
      <c r="J10" s="29">
        <v>0.84</v>
      </c>
      <c r="K10" s="30">
        <v>33</v>
      </c>
      <c r="L10" s="31">
        <v>0.95</v>
      </c>
      <c r="M10" s="32">
        <f t="shared" si="0"/>
        <v>614.11</v>
      </c>
      <c r="N10" s="32">
        <f t="shared" si="1"/>
        <v>622.40000000000009</v>
      </c>
      <c r="O10" s="33" t="s">
        <v>31</v>
      </c>
      <c r="P10" s="34" t="s">
        <v>44</v>
      </c>
      <c r="Q10" s="34" t="s">
        <v>43</v>
      </c>
      <c r="R10" s="36" t="s">
        <v>57</v>
      </c>
      <c r="S10" s="36" t="s">
        <v>33</v>
      </c>
      <c r="T10" s="36" t="s">
        <v>46</v>
      </c>
      <c r="U10" s="36" t="s">
        <v>47</v>
      </c>
      <c r="V10" s="42"/>
      <c r="W10" s="42"/>
      <c r="X10" s="41" t="s">
        <v>49</v>
      </c>
      <c r="Y10" s="41" t="s">
        <v>48</v>
      </c>
      <c r="Z10" s="43">
        <v>38</v>
      </c>
      <c r="AA10" s="43">
        <v>40</v>
      </c>
      <c r="AB10" s="39" t="s">
        <v>60</v>
      </c>
    </row>
    <row r="11" spans="1:28" ht="12.75">
      <c r="A11" s="27" t="s">
        <v>61</v>
      </c>
      <c r="B11" s="28">
        <v>9390</v>
      </c>
      <c r="C11" s="29">
        <v>0.7</v>
      </c>
      <c r="D11" s="29">
        <v>0.84</v>
      </c>
      <c r="E11" s="30">
        <v>21</v>
      </c>
      <c r="F11" s="30">
        <v>330</v>
      </c>
      <c r="G11" s="30">
        <v>15</v>
      </c>
      <c r="H11" s="30">
        <v>400</v>
      </c>
      <c r="I11" s="30">
        <v>476</v>
      </c>
      <c r="J11" s="29">
        <v>0.87</v>
      </c>
      <c r="K11" s="30">
        <v>33</v>
      </c>
      <c r="L11" s="31">
        <v>0.95</v>
      </c>
      <c r="M11" s="32">
        <f t="shared" si="0"/>
        <v>615.71</v>
      </c>
      <c r="N11" s="32">
        <f t="shared" si="1"/>
        <v>625.1</v>
      </c>
      <c r="O11" s="33" t="s">
        <v>31</v>
      </c>
      <c r="P11" s="34" t="s">
        <v>44</v>
      </c>
      <c r="Q11" s="35"/>
      <c r="R11" s="36" t="s">
        <v>62</v>
      </c>
      <c r="S11" s="36" t="s">
        <v>33</v>
      </c>
      <c r="T11" s="36" t="s">
        <v>33</v>
      </c>
      <c r="U11" s="36" t="s">
        <v>47</v>
      </c>
      <c r="V11" s="37"/>
      <c r="W11" s="37"/>
      <c r="X11" s="41" t="s">
        <v>49</v>
      </c>
      <c r="Y11" s="36"/>
      <c r="Z11" s="38">
        <v>38</v>
      </c>
      <c r="AA11" s="38">
        <v>40</v>
      </c>
      <c r="AB11" s="39" t="s">
        <v>63</v>
      </c>
    </row>
    <row r="12" spans="1:28" ht="12.75">
      <c r="A12" s="27" t="s">
        <v>64</v>
      </c>
      <c r="B12" s="28">
        <v>11650</v>
      </c>
      <c r="C12" s="29">
        <v>0.73</v>
      </c>
      <c r="D12" s="29">
        <v>0.84</v>
      </c>
      <c r="E12" s="30">
        <v>21</v>
      </c>
      <c r="F12" s="30">
        <v>325</v>
      </c>
      <c r="G12" s="30">
        <v>15</v>
      </c>
      <c r="H12" s="30">
        <v>400</v>
      </c>
      <c r="I12" s="30">
        <v>476</v>
      </c>
      <c r="J12" s="29">
        <v>0.85</v>
      </c>
      <c r="K12" s="30">
        <v>33</v>
      </c>
      <c r="L12" s="31">
        <v>1.26</v>
      </c>
      <c r="M12" s="32">
        <f t="shared" si="0"/>
        <v>694.85</v>
      </c>
      <c r="N12" s="32">
        <f t="shared" si="1"/>
        <v>706.5</v>
      </c>
      <c r="O12" s="33" t="s">
        <v>31</v>
      </c>
      <c r="P12" s="34" t="s">
        <v>44</v>
      </c>
      <c r="Q12" s="34" t="s">
        <v>43</v>
      </c>
      <c r="R12" s="36" t="s">
        <v>57</v>
      </c>
      <c r="S12" s="36" t="s">
        <v>65</v>
      </c>
      <c r="T12" s="36" t="s">
        <v>33</v>
      </c>
      <c r="U12" s="36" t="s">
        <v>47</v>
      </c>
      <c r="V12" s="42"/>
      <c r="W12" s="42"/>
      <c r="X12" s="41" t="s">
        <v>49</v>
      </c>
      <c r="Y12" s="41" t="s">
        <v>66</v>
      </c>
      <c r="Z12" s="43">
        <v>38</v>
      </c>
      <c r="AA12" s="43">
        <v>82</v>
      </c>
      <c r="AB12" s="39" t="s">
        <v>67</v>
      </c>
    </row>
    <row r="13" spans="1:28" ht="12.75">
      <c r="A13" s="27" t="s">
        <v>68</v>
      </c>
      <c r="B13" s="28">
        <v>9960</v>
      </c>
      <c r="C13" s="29">
        <v>0.63</v>
      </c>
      <c r="D13" s="29">
        <v>0.75</v>
      </c>
      <c r="E13" s="30">
        <v>21</v>
      </c>
      <c r="F13" s="30">
        <v>350</v>
      </c>
      <c r="G13" s="30">
        <v>13</v>
      </c>
      <c r="H13" s="30">
        <v>400</v>
      </c>
      <c r="I13" s="30">
        <v>473</v>
      </c>
      <c r="J13" s="29">
        <v>0.89</v>
      </c>
      <c r="K13" s="30">
        <v>35</v>
      </c>
      <c r="L13" s="31">
        <v>0.97</v>
      </c>
      <c r="M13" s="32">
        <f t="shared" si="0"/>
        <v>602.6400000000001</v>
      </c>
      <c r="N13" s="32">
        <f t="shared" si="1"/>
        <v>612.6</v>
      </c>
      <c r="O13" s="33" t="s">
        <v>31</v>
      </c>
      <c r="P13" s="34" t="s">
        <v>44</v>
      </c>
      <c r="Q13" s="34" t="s">
        <v>43</v>
      </c>
      <c r="R13" s="36" t="s">
        <v>57</v>
      </c>
      <c r="S13" s="36" t="s">
        <v>33</v>
      </c>
      <c r="T13" s="36" t="s">
        <v>46</v>
      </c>
      <c r="U13" s="36" t="s">
        <v>47</v>
      </c>
      <c r="V13" s="42"/>
      <c r="W13" s="42"/>
      <c r="X13" s="41" t="s">
        <v>49</v>
      </c>
      <c r="Y13" s="41" t="s">
        <v>48</v>
      </c>
      <c r="Z13" s="43">
        <v>38</v>
      </c>
      <c r="AA13" s="43">
        <v>40</v>
      </c>
      <c r="AB13" s="39" t="s">
        <v>69</v>
      </c>
    </row>
    <row r="14" spans="1:28" ht="12.75">
      <c r="A14" s="27" t="s">
        <v>70</v>
      </c>
      <c r="B14" s="28">
        <v>8650</v>
      </c>
      <c r="C14" s="29">
        <v>0.63</v>
      </c>
      <c r="D14" s="29">
        <v>0.82</v>
      </c>
      <c r="E14" s="30">
        <v>21</v>
      </c>
      <c r="F14" s="30">
        <v>265</v>
      </c>
      <c r="G14" s="30">
        <v>13</v>
      </c>
      <c r="H14" s="30">
        <v>400</v>
      </c>
      <c r="I14" s="30">
        <v>473</v>
      </c>
      <c r="J14" s="29">
        <v>0.79</v>
      </c>
      <c r="K14" s="30">
        <v>33</v>
      </c>
      <c r="L14" s="31">
        <v>0.97</v>
      </c>
      <c r="M14" s="32">
        <f t="shared" si="0"/>
        <v>588.45000000000005</v>
      </c>
      <c r="N14" s="32">
        <f t="shared" si="1"/>
        <v>597.1</v>
      </c>
      <c r="O14" s="33" t="s">
        <v>31</v>
      </c>
      <c r="P14" s="34" t="s">
        <v>44</v>
      </c>
      <c r="Q14" s="34" t="s">
        <v>43</v>
      </c>
      <c r="R14" s="36" t="s">
        <v>57</v>
      </c>
      <c r="S14" s="36" t="s">
        <v>33</v>
      </c>
      <c r="T14" s="36" t="s">
        <v>46</v>
      </c>
      <c r="U14" s="36" t="s">
        <v>47</v>
      </c>
      <c r="V14" s="42"/>
      <c r="W14" s="42"/>
      <c r="X14" s="41" t="s">
        <v>49</v>
      </c>
      <c r="Y14" s="41" t="s">
        <v>48</v>
      </c>
      <c r="Z14" s="43">
        <v>38</v>
      </c>
      <c r="AA14" s="43">
        <v>40</v>
      </c>
      <c r="AB14" s="39" t="s">
        <v>71</v>
      </c>
    </row>
    <row r="15" spans="1:28" ht="12.75">
      <c r="A15" s="27" t="s">
        <v>72</v>
      </c>
      <c r="B15" s="28">
        <v>9330</v>
      </c>
      <c r="C15" s="29">
        <v>0.62</v>
      </c>
      <c r="D15" s="29">
        <v>0.85</v>
      </c>
      <c r="E15" s="30">
        <v>17</v>
      </c>
      <c r="F15" s="30">
        <v>305</v>
      </c>
      <c r="G15" s="30">
        <v>8</v>
      </c>
      <c r="H15" s="30">
        <v>300</v>
      </c>
      <c r="I15" s="30">
        <v>381</v>
      </c>
      <c r="J15" s="29">
        <v>0.86</v>
      </c>
      <c r="K15" s="30">
        <v>42</v>
      </c>
      <c r="L15" s="31">
        <v>0.73</v>
      </c>
      <c r="M15" s="32">
        <f t="shared" si="0"/>
        <v>587.97</v>
      </c>
      <c r="N15" s="32">
        <f t="shared" si="1"/>
        <v>597.29999999999995</v>
      </c>
      <c r="O15" s="33" t="s">
        <v>31</v>
      </c>
      <c r="P15" s="34" t="s">
        <v>43</v>
      </c>
      <c r="Q15" s="34" t="s">
        <v>44</v>
      </c>
      <c r="R15" s="36" t="s">
        <v>45</v>
      </c>
      <c r="S15" s="36" t="s">
        <v>33</v>
      </c>
      <c r="T15" s="36" t="s">
        <v>46</v>
      </c>
      <c r="U15" s="41" t="s">
        <v>47</v>
      </c>
      <c r="V15" s="42"/>
      <c r="W15" s="42"/>
      <c r="X15" s="41" t="s">
        <v>48</v>
      </c>
      <c r="Y15" s="41" t="s">
        <v>49</v>
      </c>
      <c r="Z15" s="43">
        <v>38</v>
      </c>
      <c r="AA15" s="43">
        <v>40</v>
      </c>
      <c r="AB15" s="39" t="s">
        <v>73</v>
      </c>
    </row>
    <row r="16" spans="1:28" ht="12.75">
      <c r="A16" s="27" t="s">
        <v>74</v>
      </c>
      <c r="B16" s="28">
        <v>8560</v>
      </c>
      <c r="C16" s="29">
        <v>0.59</v>
      </c>
      <c r="D16" s="29">
        <v>0.83</v>
      </c>
      <c r="E16" s="30">
        <v>27</v>
      </c>
      <c r="F16" s="30">
        <v>230</v>
      </c>
      <c r="G16" s="30">
        <v>7</v>
      </c>
      <c r="H16" s="30">
        <v>300</v>
      </c>
      <c r="I16" s="30">
        <v>355</v>
      </c>
      <c r="J16" s="29">
        <v>0.82</v>
      </c>
      <c r="K16" s="30">
        <v>31</v>
      </c>
      <c r="L16" s="31">
        <v>1.08</v>
      </c>
      <c r="M16" s="32">
        <f t="shared" si="0"/>
        <v>572.14</v>
      </c>
      <c r="N16" s="32">
        <f t="shared" si="1"/>
        <v>580.70000000000005</v>
      </c>
      <c r="O16" s="33" t="s">
        <v>31</v>
      </c>
      <c r="P16" s="34" t="s">
        <v>75</v>
      </c>
      <c r="Q16" s="35"/>
      <c r="R16" s="44" t="s">
        <v>76</v>
      </c>
      <c r="S16" s="44" t="s">
        <v>65</v>
      </c>
      <c r="T16" s="36"/>
      <c r="U16" s="36"/>
      <c r="V16" s="37"/>
      <c r="W16" s="37"/>
      <c r="X16" s="41" t="s">
        <v>77</v>
      </c>
      <c r="Y16" s="36"/>
      <c r="Z16" s="38">
        <v>19</v>
      </c>
      <c r="AA16" s="38">
        <v>69</v>
      </c>
      <c r="AB16" s="39" t="s">
        <v>78</v>
      </c>
    </row>
    <row r="17" spans="1:28" ht="12.75">
      <c r="A17" s="27" t="s">
        <v>79</v>
      </c>
      <c r="B17" s="28">
        <v>8560</v>
      </c>
      <c r="C17" s="29">
        <v>0.59</v>
      </c>
      <c r="D17" s="29">
        <v>0.83</v>
      </c>
      <c r="E17" s="30">
        <v>27</v>
      </c>
      <c r="F17" s="30">
        <v>230</v>
      </c>
      <c r="G17" s="30">
        <v>7</v>
      </c>
      <c r="H17" s="30">
        <v>300</v>
      </c>
      <c r="I17" s="30">
        <v>355</v>
      </c>
      <c r="J17" s="29">
        <v>0.82</v>
      </c>
      <c r="K17" s="30">
        <v>31</v>
      </c>
      <c r="L17" s="31">
        <v>1.08</v>
      </c>
      <c r="M17" s="32">
        <f t="shared" si="0"/>
        <v>572.14</v>
      </c>
      <c r="N17" s="32">
        <f t="shared" si="1"/>
        <v>580.70000000000005</v>
      </c>
      <c r="O17" s="33" t="s">
        <v>31</v>
      </c>
      <c r="P17" s="34" t="s">
        <v>75</v>
      </c>
      <c r="Q17" s="35"/>
      <c r="R17" s="44" t="s">
        <v>76</v>
      </c>
      <c r="S17" s="44" t="s">
        <v>65</v>
      </c>
      <c r="T17" s="36"/>
      <c r="U17" s="36"/>
      <c r="V17" s="37"/>
      <c r="W17" s="37"/>
      <c r="X17" s="41" t="s">
        <v>77</v>
      </c>
      <c r="Y17" s="36"/>
      <c r="Z17" s="38">
        <v>19</v>
      </c>
      <c r="AA17" s="38">
        <v>69</v>
      </c>
      <c r="AB17" s="39" t="s">
        <v>80</v>
      </c>
    </row>
    <row r="18" spans="1:28" ht="12.75">
      <c r="A18" s="27" t="s">
        <v>81</v>
      </c>
      <c r="B18" s="28">
        <v>9416</v>
      </c>
      <c r="C18" s="29">
        <v>0.6</v>
      </c>
      <c r="D18" s="29">
        <v>0.83</v>
      </c>
      <c r="E18" s="30">
        <v>27</v>
      </c>
      <c r="F18" s="30">
        <v>232</v>
      </c>
      <c r="G18" s="30">
        <v>7</v>
      </c>
      <c r="H18" s="30">
        <v>300</v>
      </c>
      <c r="I18" s="30">
        <v>355</v>
      </c>
      <c r="J18" s="29">
        <v>0.83</v>
      </c>
      <c r="K18" s="30">
        <v>32</v>
      </c>
      <c r="L18" s="31">
        <v>1.08</v>
      </c>
      <c r="M18" s="32">
        <f t="shared" si="0"/>
        <v>575.48399999999992</v>
      </c>
      <c r="N18" s="32">
        <f t="shared" si="1"/>
        <v>584.9</v>
      </c>
      <c r="O18" s="33" t="s">
        <v>31</v>
      </c>
      <c r="P18" s="34" t="s">
        <v>75</v>
      </c>
      <c r="Q18" s="35"/>
      <c r="R18" s="44" t="s">
        <v>76</v>
      </c>
      <c r="S18" s="44" t="s">
        <v>65</v>
      </c>
      <c r="T18" s="36"/>
      <c r="U18" s="36"/>
      <c r="V18" s="37"/>
      <c r="W18" s="37"/>
      <c r="X18" s="41" t="s">
        <v>77</v>
      </c>
      <c r="Y18" s="36"/>
      <c r="Z18" s="38">
        <v>19</v>
      </c>
      <c r="AA18" s="38">
        <v>69</v>
      </c>
      <c r="AB18" s="39" t="s">
        <v>82</v>
      </c>
    </row>
    <row r="19" spans="1:28" ht="12.75">
      <c r="A19" s="27" t="s">
        <v>83</v>
      </c>
      <c r="B19" s="28">
        <v>12860</v>
      </c>
      <c r="C19" s="29">
        <v>0.63</v>
      </c>
      <c r="D19" s="29">
        <v>0.83</v>
      </c>
      <c r="E19" s="30">
        <v>27</v>
      </c>
      <c r="F19" s="30">
        <v>250</v>
      </c>
      <c r="G19" s="30">
        <v>7</v>
      </c>
      <c r="H19" s="30">
        <v>300</v>
      </c>
      <c r="I19" s="30">
        <v>355</v>
      </c>
      <c r="J19" s="29">
        <v>0.84</v>
      </c>
      <c r="K19" s="30">
        <v>31</v>
      </c>
      <c r="L19" s="31">
        <v>1.1100000000000001</v>
      </c>
      <c r="M19" s="32">
        <f t="shared" si="0"/>
        <v>575.54</v>
      </c>
      <c r="N19" s="32">
        <f t="shared" si="1"/>
        <v>588.4</v>
      </c>
      <c r="O19" s="33" t="s">
        <v>31</v>
      </c>
      <c r="P19" s="34" t="s">
        <v>75</v>
      </c>
      <c r="Q19" s="35"/>
      <c r="R19" s="44" t="s">
        <v>76</v>
      </c>
      <c r="S19" s="44" t="s">
        <v>65</v>
      </c>
      <c r="T19" s="36"/>
      <c r="U19" s="36"/>
      <c r="V19" s="37"/>
      <c r="W19" s="37"/>
      <c r="X19" s="41" t="s">
        <v>77</v>
      </c>
      <c r="Y19" s="36"/>
      <c r="Z19" s="38">
        <v>19</v>
      </c>
      <c r="AA19" s="38">
        <v>69</v>
      </c>
      <c r="AB19" s="39" t="s">
        <v>84</v>
      </c>
    </row>
    <row r="20" spans="1:28" ht="12.75">
      <c r="A20" s="27" t="s">
        <v>85</v>
      </c>
      <c r="B20" s="28">
        <v>14860</v>
      </c>
      <c r="C20" s="29">
        <v>0.7</v>
      </c>
      <c r="D20" s="29">
        <v>0.83</v>
      </c>
      <c r="E20" s="30">
        <v>27</v>
      </c>
      <c r="F20" s="30">
        <v>240</v>
      </c>
      <c r="G20" s="30">
        <v>7</v>
      </c>
      <c r="H20" s="30">
        <v>300</v>
      </c>
      <c r="I20" s="30">
        <v>355</v>
      </c>
      <c r="J20" s="29">
        <v>0.88</v>
      </c>
      <c r="K20" s="30">
        <v>31</v>
      </c>
      <c r="L20" s="31">
        <v>1.1100000000000001</v>
      </c>
      <c r="M20" s="32">
        <f t="shared" si="0"/>
        <v>583.54</v>
      </c>
      <c r="N20" s="32">
        <f t="shared" si="1"/>
        <v>598.4</v>
      </c>
      <c r="O20" s="33" t="s">
        <v>31</v>
      </c>
      <c r="P20" s="34" t="s">
        <v>75</v>
      </c>
      <c r="Q20" s="35"/>
      <c r="R20" s="44" t="s">
        <v>76</v>
      </c>
      <c r="S20" s="44" t="s">
        <v>65</v>
      </c>
      <c r="T20" s="36"/>
      <c r="U20" s="36"/>
      <c r="V20" s="37"/>
      <c r="W20" s="37"/>
      <c r="X20" s="41" t="s">
        <v>77</v>
      </c>
      <c r="Y20" s="36"/>
      <c r="Z20" s="38">
        <v>19</v>
      </c>
      <c r="AA20" s="38">
        <v>69</v>
      </c>
      <c r="AB20" s="39" t="s">
        <v>86</v>
      </c>
    </row>
    <row r="21" spans="1:28" ht="12.75">
      <c r="A21" s="27" t="s">
        <v>87</v>
      </c>
      <c r="B21" s="28">
        <v>16660</v>
      </c>
      <c r="C21" s="29">
        <v>0.65</v>
      </c>
      <c r="D21" s="29">
        <v>0.83</v>
      </c>
      <c r="E21" s="30">
        <v>104</v>
      </c>
      <c r="F21" s="30">
        <v>215</v>
      </c>
      <c r="G21" s="30">
        <v>6</v>
      </c>
      <c r="H21" s="30">
        <v>500</v>
      </c>
      <c r="I21" s="30">
        <v>462</v>
      </c>
      <c r="J21" s="29">
        <v>0.87</v>
      </c>
      <c r="K21" s="30">
        <v>27</v>
      </c>
      <c r="L21" s="31">
        <v>1.1100000000000001</v>
      </c>
      <c r="M21" s="32">
        <f t="shared" si="0"/>
        <v>730.94</v>
      </c>
      <c r="N21" s="32">
        <f t="shared" si="1"/>
        <v>747.59999999999991</v>
      </c>
      <c r="O21" s="33" t="s">
        <v>31</v>
      </c>
      <c r="P21" s="34" t="s">
        <v>88</v>
      </c>
      <c r="Q21" s="35"/>
      <c r="R21" s="44" t="s">
        <v>52</v>
      </c>
      <c r="S21" s="44"/>
      <c r="T21" s="44"/>
      <c r="U21" s="36"/>
      <c r="V21" s="37"/>
      <c r="W21" s="37"/>
      <c r="X21" s="44" t="s">
        <v>89</v>
      </c>
      <c r="Y21" s="36"/>
      <c r="Z21" s="38">
        <v>15</v>
      </c>
      <c r="AA21" s="45">
        <v>103</v>
      </c>
      <c r="AB21" s="39" t="s">
        <v>90</v>
      </c>
    </row>
    <row r="22" spans="1:28" ht="12.75">
      <c r="A22" s="27" t="s">
        <v>91</v>
      </c>
      <c r="B22" s="28">
        <v>9850</v>
      </c>
      <c r="C22" s="29">
        <v>0.89</v>
      </c>
      <c r="D22" s="29">
        <v>0.88</v>
      </c>
      <c r="E22" s="30">
        <v>21</v>
      </c>
      <c r="F22" s="30">
        <v>305</v>
      </c>
      <c r="G22" s="30">
        <v>8</v>
      </c>
      <c r="H22" s="30">
        <v>400</v>
      </c>
      <c r="I22" s="30">
        <v>552</v>
      </c>
      <c r="J22" s="29">
        <v>0.78</v>
      </c>
      <c r="K22" s="30">
        <v>33</v>
      </c>
      <c r="L22" s="31">
        <v>0.95</v>
      </c>
      <c r="M22" s="32">
        <f t="shared" si="0"/>
        <v>572.34999999999991</v>
      </c>
      <c r="N22" s="32">
        <f t="shared" si="1"/>
        <v>582.20000000000005</v>
      </c>
      <c r="O22" s="33" t="s">
        <v>31</v>
      </c>
      <c r="P22" s="34" t="s">
        <v>92</v>
      </c>
      <c r="Q22" s="35"/>
      <c r="R22" s="36" t="s">
        <v>33</v>
      </c>
      <c r="S22" s="36" t="s">
        <v>35</v>
      </c>
      <c r="T22" s="36"/>
      <c r="U22" s="36"/>
      <c r="V22" s="37"/>
      <c r="W22" s="37"/>
      <c r="X22" s="41" t="s">
        <v>93</v>
      </c>
      <c r="Y22" s="36"/>
      <c r="Z22" s="38">
        <v>24</v>
      </c>
      <c r="AA22" s="38">
        <v>30</v>
      </c>
      <c r="AB22" s="39" t="s">
        <v>94</v>
      </c>
    </row>
    <row r="23" spans="1:28" ht="12.75">
      <c r="A23" s="27" t="s">
        <v>95</v>
      </c>
      <c r="B23" s="28">
        <v>9850</v>
      </c>
      <c r="C23" s="29">
        <v>0.73</v>
      </c>
      <c r="D23" s="29">
        <v>0.84</v>
      </c>
      <c r="E23" s="30">
        <v>21</v>
      </c>
      <c r="F23" s="30">
        <v>258</v>
      </c>
      <c r="G23" s="30">
        <v>16</v>
      </c>
      <c r="H23" s="30">
        <v>400</v>
      </c>
      <c r="I23" s="30">
        <v>493</v>
      </c>
      <c r="J23" s="29">
        <v>0.84</v>
      </c>
      <c r="K23" s="30">
        <v>33</v>
      </c>
      <c r="L23" s="31">
        <v>1.1200000000000001</v>
      </c>
      <c r="M23" s="32">
        <f t="shared" si="0"/>
        <v>610.04999999999995</v>
      </c>
      <c r="N23" s="32">
        <f t="shared" si="1"/>
        <v>619.90000000000009</v>
      </c>
      <c r="O23" s="33" t="s">
        <v>31</v>
      </c>
      <c r="P23" s="34" t="s">
        <v>44</v>
      </c>
      <c r="Q23" s="34" t="s">
        <v>43</v>
      </c>
      <c r="R23" s="36" t="s">
        <v>57</v>
      </c>
      <c r="S23" s="36" t="s">
        <v>33</v>
      </c>
      <c r="T23" s="36" t="s">
        <v>46</v>
      </c>
      <c r="U23" s="36" t="s">
        <v>47</v>
      </c>
      <c r="V23" s="42"/>
      <c r="W23" s="42"/>
      <c r="X23" s="41" t="s">
        <v>49</v>
      </c>
      <c r="Y23" s="41" t="s">
        <v>48</v>
      </c>
      <c r="Z23" s="43">
        <v>38</v>
      </c>
      <c r="AA23" s="43">
        <v>40</v>
      </c>
      <c r="AB23" s="39" t="s">
        <v>96</v>
      </c>
    </row>
    <row r="24" spans="1:28" ht="12.75">
      <c r="A24" s="27" t="s">
        <v>97</v>
      </c>
      <c r="B24" s="28">
        <v>11650</v>
      </c>
      <c r="C24" s="29">
        <v>0.7</v>
      </c>
      <c r="D24" s="29">
        <v>0.84</v>
      </c>
      <c r="E24" s="30">
        <v>21</v>
      </c>
      <c r="F24" s="30">
        <v>1000</v>
      </c>
      <c r="G24" s="30">
        <v>16</v>
      </c>
      <c r="H24" s="30">
        <v>400</v>
      </c>
      <c r="I24" s="30">
        <v>493</v>
      </c>
      <c r="J24" s="29">
        <v>0.86</v>
      </c>
      <c r="K24" s="30">
        <v>33</v>
      </c>
      <c r="L24" s="31">
        <v>1.1200000000000001</v>
      </c>
      <c r="M24" s="32">
        <f t="shared" si="0"/>
        <v>681.45</v>
      </c>
      <c r="N24" s="32">
        <f t="shared" si="1"/>
        <v>693.1</v>
      </c>
      <c r="O24" s="40" t="s">
        <v>42</v>
      </c>
      <c r="P24" s="34" t="s">
        <v>44</v>
      </c>
      <c r="Q24" s="34" t="s">
        <v>43</v>
      </c>
      <c r="R24" s="36" t="s">
        <v>57</v>
      </c>
      <c r="S24" s="36" t="s">
        <v>33</v>
      </c>
      <c r="T24" s="36" t="s">
        <v>46</v>
      </c>
      <c r="U24" s="36" t="s">
        <v>47</v>
      </c>
      <c r="V24" s="42"/>
      <c r="W24" s="42"/>
      <c r="X24" s="41" t="s">
        <v>49</v>
      </c>
      <c r="Y24" s="41" t="s">
        <v>48</v>
      </c>
      <c r="Z24" s="43">
        <v>38</v>
      </c>
      <c r="AA24" s="43">
        <v>40</v>
      </c>
      <c r="AB24" s="39" t="s">
        <v>98</v>
      </c>
    </row>
    <row r="25" spans="1:28" ht="12.75">
      <c r="A25" s="46" t="s">
        <v>99</v>
      </c>
      <c r="B25" s="47">
        <v>19680</v>
      </c>
      <c r="C25" s="48">
        <v>0.56999999999999995</v>
      </c>
      <c r="D25" s="49">
        <v>0.79</v>
      </c>
      <c r="E25" s="50">
        <v>104</v>
      </c>
      <c r="F25" s="51">
        <v>110</v>
      </c>
      <c r="G25" s="52">
        <v>9</v>
      </c>
      <c r="H25" s="53">
        <v>500</v>
      </c>
      <c r="I25" s="54">
        <v>462</v>
      </c>
      <c r="J25" s="55">
        <v>0.78</v>
      </c>
      <c r="K25" s="56">
        <v>29</v>
      </c>
      <c r="L25" s="57">
        <v>2.0299999999999998</v>
      </c>
      <c r="M25" s="32">
        <f t="shared" si="0"/>
        <v>697.22</v>
      </c>
      <c r="N25" s="32">
        <f t="shared" si="1"/>
        <v>716.9</v>
      </c>
      <c r="O25" s="33" t="s">
        <v>31</v>
      </c>
      <c r="P25" s="34" t="s">
        <v>88</v>
      </c>
      <c r="Q25" s="35"/>
      <c r="R25" s="44" t="s">
        <v>52</v>
      </c>
      <c r="S25" s="44"/>
      <c r="T25" s="44"/>
      <c r="U25" s="36"/>
      <c r="V25" s="37"/>
      <c r="W25" s="37"/>
      <c r="X25" s="44" t="s">
        <v>89</v>
      </c>
      <c r="Y25" s="36"/>
      <c r="Z25" s="38">
        <v>15</v>
      </c>
      <c r="AA25" s="45">
        <v>103</v>
      </c>
      <c r="AB25" s="39" t="s">
        <v>100</v>
      </c>
    </row>
    <row r="26" spans="1:28" ht="12.75">
      <c r="A26" s="46" t="s">
        <v>101</v>
      </c>
      <c r="B26" s="58">
        <v>25880</v>
      </c>
      <c r="C26" s="59">
        <v>0.61</v>
      </c>
      <c r="D26" s="49">
        <v>0.79</v>
      </c>
      <c r="E26" s="50">
        <v>104</v>
      </c>
      <c r="F26" s="51">
        <v>110</v>
      </c>
      <c r="G26" s="52">
        <v>9</v>
      </c>
      <c r="H26" s="53">
        <v>500</v>
      </c>
      <c r="I26" s="54">
        <v>462</v>
      </c>
      <c r="J26" s="60">
        <v>0.8</v>
      </c>
      <c r="K26" s="56">
        <v>29</v>
      </c>
      <c r="L26" s="61">
        <v>2.0699999999999998</v>
      </c>
      <c r="M26" s="32">
        <f t="shared" si="0"/>
        <v>816.62</v>
      </c>
      <c r="N26" s="32">
        <f t="shared" si="1"/>
        <v>842.5</v>
      </c>
      <c r="O26" s="33" t="s">
        <v>31</v>
      </c>
      <c r="P26" s="34" t="s">
        <v>88</v>
      </c>
      <c r="Q26" s="34" t="s">
        <v>102</v>
      </c>
      <c r="R26" s="44" t="s">
        <v>52</v>
      </c>
      <c r="S26" s="44" t="s">
        <v>33</v>
      </c>
      <c r="T26" s="44" t="s">
        <v>47</v>
      </c>
      <c r="U26" s="44" t="s">
        <v>33</v>
      </c>
      <c r="V26" s="62" t="s">
        <v>33</v>
      </c>
      <c r="W26" s="62" t="s">
        <v>103</v>
      </c>
      <c r="X26" s="44" t="s">
        <v>89</v>
      </c>
      <c r="Y26" s="44" t="s">
        <v>104</v>
      </c>
      <c r="Z26" s="45">
        <v>75</v>
      </c>
      <c r="AA26" s="45">
        <v>103</v>
      </c>
      <c r="AB26" s="39" t="s">
        <v>105</v>
      </c>
    </row>
    <row r="27" spans="1:28" ht="12.75">
      <c r="A27" s="46" t="s">
        <v>101</v>
      </c>
      <c r="B27" s="58">
        <v>25880</v>
      </c>
      <c r="C27" s="59">
        <v>0.61</v>
      </c>
      <c r="D27" s="49">
        <v>0.79</v>
      </c>
      <c r="E27" s="50">
        <v>104</v>
      </c>
      <c r="F27" s="51">
        <v>110</v>
      </c>
      <c r="G27" s="52">
        <v>9</v>
      </c>
      <c r="H27" s="53">
        <v>500</v>
      </c>
      <c r="I27" s="54">
        <v>462</v>
      </c>
      <c r="J27" s="60">
        <v>0.8</v>
      </c>
      <c r="K27" s="56">
        <v>29</v>
      </c>
      <c r="L27" s="61">
        <v>2.0699999999999998</v>
      </c>
      <c r="M27" s="32"/>
      <c r="N27" s="32"/>
      <c r="O27" s="33"/>
      <c r="P27" s="34"/>
      <c r="Q27" s="34"/>
      <c r="R27" s="44"/>
      <c r="S27" s="44"/>
      <c r="T27" s="44"/>
      <c r="U27" s="44"/>
      <c r="V27" s="62"/>
      <c r="W27" s="62"/>
      <c r="X27" s="44"/>
      <c r="Y27" s="44"/>
      <c r="Z27" s="45"/>
      <c r="AA27" s="45"/>
      <c r="AB27" s="39" t="s">
        <v>106</v>
      </c>
    </row>
    <row r="28" spans="1:28" ht="12.75">
      <c r="A28" s="46" t="s">
        <v>101</v>
      </c>
      <c r="B28" s="58">
        <v>25880</v>
      </c>
      <c r="C28" s="59">
        <v>0.61</v>
      </c>
      <c r="D28" s="49">
        <v>0.79</v>
      </c>
      <c r="E28" s="50">
        <v>104</v>
      </c>
      <c r="F28" s="51">
        <v>110</v>
      </c>
      <c r="G28" s="52">
        <v>9</v>
      </c>
      <c r="H28" s="53">
        <v>500</v>
      </c>
      <c r="I28" s="54">
        <v>462</v>
      </c>
      <c r="J28" s="60">
        <v>0.8</v>
      </c>
      <c r="K28" s="56">
        <v>29</v>
      </c>
      <c r="L28" s="61">
        <v>2.0699999999999998</v>
      </c>
      <c r="M28" s="32">
        <f t="shared" ref="M28:M50" si="2">(-B28*0.001)+(K28*2)+(-L28*10)+(C28*100)+(D28*100)+(E28)+(F28*0.1)+(G28*2)+(H28*0.1)+(I28*0.1)+(J28*100)+(Z28*2)+(AA28*2)</f>
        <v>696.62</v>
      </c>
      <c r="N28" s="32">
        <f t="shared" ref="N28:N50" si="3">(K28*2)+(-L28*10)+(C28*100)+(D28*100)+(E28)+(F28*0.1)+(G28*2)+(H28*0.1)+(I28*0.1)+(J28*100)+(Z28*2)+(AA28*2)</f>
        <v>722.5</v>
      </c>
      <c r="O28" s="33" t="s">
        <v>31</v>
      </c>
      <c r="P28" s="34" t="s">
        <v>88</v>
      </c>
      <c r="Q28" s="35"/>
      <c r="R28" s="44" t="s">
        <v>52</v>
      </c>
      <c r="S28" s="44"/>
      <c r="T28" s="44"/>
      <c r="U28" s="36"/>
      <c r="V28" s="37"/>
      <c r="W28" s="37"/>
      <c r="X28" s="44" t="s">
        <v>89</v>
      </c>
      <c r="Y28" s="36"/>
      <c r="Z28" s="38">
        <v>15</v>
      </c>
      <c r="AA28" s="45">
        <v>103</v>
      </c>
      <c r="AB28" s="39" t="s">
        <v>107</v>
      </c>
    </row>
    <row r="29" spans="1:28" ht="12.75">
      <c r="A29" s="46" t="s">
        <v>101</v>
      </c>
      <c r="B29" s="58">
        <v>25880</v>
      </c>
      <c r="C29" s="59">
        <v>0.61</v>
      </c>
      <c r="D29" s="49">
        <v>0.79</v>
      </c>
      <c r="E29" s="50">
        <v>104</v>
      </c>
      <c r="F29" s="51">
        <v>110</v>
      </c>
      <c r="G29" s="52">
        <v>9</v>
      </c>
      <c r="H29" s="53">
        <v>500</v>
      </c>
      <c r="I29" s="54">
        <v>462</v>
      </c>
      <c r="J29" s="60">
        <v>0.8</v>
      </c>
      <c r="K29" s="56">
        <v>29</v>
      </c>
      <c r="L29" s="61">
        <v>2.0699999999999998</v>
      </c>
      <c r="M29" s="32">
        <f t="shared" si="2"/>
        <v>696.62</v>
      </c>
      <c r="N29" s="32">
        <f t="shared" si="3"/>
        <v>722.5</v>
      </c>
      <c r="O29" s="33" t="s">
        <v>31</v>
      </c>
      <c r="P29" s="34" t="s">
        <v>88</v>
      </c>
      <c r="Q29" s="35"/>
      <c r="R29" s="44" t="s">
        <v>52</v>
      </c>
      <c r="S29" s="44"/>
      <c r="T29" s="44"/>
      <c r="U29" s="36"/>
      <c r="V29" s="37"/>
      <c r="W29" s="37"/>
      <c r="X29" s="44" t="s">
        <v>89</v>
      </c>
      <c r="Y29" s="36"/>
      <c r="Z29" s="38">
        <v>15</v>
      </c>
      <c r="AA29" s="45">
        <v>103</v>
      </c>
      <c r="AB29" s="39" t="s">
        <v>108</v>
      </c>
    </row>
    <row r="30" spans="1:28" ht="12.75">
      <c r="A30" s="27" t="s">
        <v>109</v>
      </c>
      <c r="B30" s="28">
        <v>15280</v>
      </c>
      <c r="C30" s="63">
        <v>0.74</v>
      </c>
      <c r="D30" s="64">
        <v>0.82</v>
      </c>
      <c r="E30" s="65">
        <v>23</v>
      </c>
      <c r="F30" s="66">
        <v>400</v>
      </c>
      <c r="G30" s="67">
        <v>20</v>
      </c>
      <c r="H30" s="68">
        <v>600</v>
      </c>
      <c r="I30" s="69">
        <v>678</v>
      </c>
      <c r="J30" s="70">
        <v>0.84</v>
      </c>
      <c r="K30" s="71">
        <v>33</v>
      </c>
      <c r="L30" s="72">
        <v>0.73</v>
      </c>
      <c r="M30" s="32">
        <f t="shared" si="2"/>
        <v>644.22</v>
      </c>
      <c r="N30" s="32">
        <f t="shared" si="3"/>
        <v>659.5</v>
      </c>
      <c r="O30" s="33" t="s">
        <v>31</v>
      </c>
      <c r="P30" s="34" t="s">
        <v>110</v>
      </c>
      <c r="Q30" s="35"/>
      <c r="R30" s="44" t="s">
        <v>33</v>
      </c>
      <c r="S30" s="44" t="s">
        <v>111</v>
      </c>
      <c r="T30" s="44" t="s">
        <v>33</v>
      </c>
      <c r="U30" s="44" t="s">
        <v>112</v>
      </c>
      <c r="V30" s="37"/>
      <c r="W30" s="37"/>
      <c r="X30" s="36" t="s">
        <v>113</v>
      </c>
      <c r="Y30" s="36"/>
      <c r="Z30" s="38">
        <v>42</v>
      </c>
      <c r="AA30" s="38">
        <v>23</v>
      </c>
      <c r="AB30" s="39" t="s">
        <v>114</v>
      </c>
    </row>
    <row r="31" spans="1:28" ht="12.75">
      <c r="A31" s="27" t="s">
        <v>115</v>
      </c>
      <c r="B31" s="28">
        <v>14860</v>
      </c>
      <c r="C31" s="73">
        <v>0.73</v>
      </c>
      <c r="D31" s="64">
        <v>0.82</v>
      </c>
      <c r="E31" s="74">
        <v>27</v>
      </c>
      <c r="F31" s="75">
        <v>253</v>
      </c>
      <c r="G31" s="76">
        <v>15</v>
      </c>
      <c r="H31" s="77">
        <v>300</v>
      </c>
      <c r="I31" s="78">
        <v>381</v>
      </c>
      <c r="J31" s="70">
        <v>0.84</v>
      </c>
      <c r="K31" s="79">
        <v>31</v>
      </c>
      <c r="L31" s="80">
        <v>1.25</v>
      </c>
      <c r="M31" s="32">
        <f t="shared" si="2"/>
        <v>600.04</v>
      </c>
      <c r="N31" s="32">
        <f t="shared" si="3"/>
        <v>614.90000000000009</v>
      </c>
      <c r="O31" s="33" t="s">
        <v>31</v>
      </c>
      <c r="P31" s="34" t="s">
        <v>75</v>
      </c>
      <c r="Q31" s="35"/>
      <c r="R31" s="44" t="s">
        <v>76</v>
      </c>
      <c r="S31" s="44" t="s">
        <v>65</v>
      </c>
      <c r="T31" s="36"/>
      <c r="U31" s="36"/>
      <c r="V31" s="37"/>
      <c r="W31" s="37"/>
      <c r="X31" s="41" t="s">
        <v>77</v>
      </c>
      <c r="Y31" s="36"/>
      <c r="Z31" s="38">
        <v>19</v>
      </c>
      <c r="AA31" s="38">
        <v>69</v>
      </c>
      <c r="AB31" s="39" t="s">
        <v>116</v>
      </c>
    </row>
    <row r="32" spans="1:28" ht="12.75">
      <c r="A32" s="27" t="s">
        <v>117</v>
      </c>
      <c r="B32" s="28">
        <v>17550</v>
      </c>
      <c r="C32" s="63">
        <v>0.74</v>
      </c>
      <c r="D32" s="64">
        <v>0.82</v>
      </c>
      <c r="E32" s="74">
        <v>27</v>
      </c>
      <c r="F32" s="81">
        <v>268</v>
      </c>
      <c r="G32" s="76">
        <v>15</v>
      </c>
      <c r="H32" s="77">
        <v>300</v>
      </c>
      <c r="I32" s="82">
        <v>420</v>
      </c>
      <c r="J32" s="83">
        <v>0.86</v>
      </c>
      <c r="K32" s="79">
        <v>31</v>
      </c>
      <c r="L32" s="84">
        <v>1.33</v>
      </c>
      <c r="M32" s="32">
        <f t="shared" si="2"/>
        <v>604.95000000000005</v>
      </c>
      <c r="N32" s="32">
        <f t="shared" si="3"/>
        <v>622.5</v>
      </c>
      <c r="O32" s="33" t="s">
        <v>31</v>
      </c>
      <c r="P32" s="34" t="s">
        <v>75</v>
      </c>
      <c r="Q32" s="35"/>
      <c r="R32" s="44" t="s">
        <v>76</v>
      </c>
      <c r="S32" s="44" t="s">
        <v>65</v>
      </c>
      <c r="T32" s="36"/>
      <c r="U32" s="36"/>
      <c r="V32" s="37"/>
      <c r="W32" s="37"/>
      <c r="X32" s="41" t="s">
        <v>77</v>
      </c>
      <c r="Y32" s="36"/>
      <c r="Z32" s="38">
        <v>19</v>
      </c>
      <c r="AA32" s="38">
        <v>69</v>
      </c>
      <c r="AB32" s="39" t="s">
        <v>118</v>
      </c>
    </row>
    <row r="33" spans="1:28" ht="12.75">
      <c r="A33" s="27" t="s">
        <v>119</v>
      </c>
      <c r="B33" s="28">
        <v>15880</v>
      </c>
      <c r="C33" s="85">
        <v>0.71</v>
      </c>
      <c r="D33" s="64">
        <v>0.82</v>
      </c>
      <c r="E33" s="74">
        <v>27</v>
      </c>
      <c r="F33" s="86">
        <v>260</v>
      </c>
      <c r="G33" s="76">
        <v>15</v>
      </c>
      <c r="H33" s="77">
        <v>300</v>
      </c>
      <c r="I33" s="78">
        <v>381</v>
      </c>
      <c r="J33" s="83">
        <v>0.86</v>
      </c>
      <c r="K33" s="87">
        <v>32</v>
      </c>
      <c r="L33" s="88">
        <v>1.57</v>
      </c>
      <c r="M33" s="32">
        <f t="shared" si="2"/>
        <v>598.52</v>
      </c>
      <c r="N33" s="32">
        <f t="shared" si="3"/>
        <v>614.40000000000009</v>
      </c>
      <c r="O33" s="33" t="s">
        <v>31</v>
      </c>
      <c r="P33" s="34" t="s">
        <v>75</v>
      </c>
      <c r="Q33" s="35"/>
      <c r="R33" s="44" t="s">
        <v>76</v>
      </c>
      <c r="S33" s="44" t="s">
        <v>65</v>
      </c>
      <c r="T33" s="36"/>
      <c r="U33" s="36"/>
      <c r="V33" s="37"/>
      <c r="W33" s="37"/>
      <c r="X33" s="41" t="s">
        <v>77</v>
      </c>
      <c r="Y33" s="36"/>
      <c r="Z33" s="38">
        <v>19</v>
      </c>
      <c r="AA33" s="38">
        <v>69</v>
      </c>
      <c r="AB33" s="39" t="s">
        <v>120</v>
      </c>
    </row>
    <row r="34" spans="1:28" ht="12.75">
      <c r="A34" s="27" t="s">
        <v>121</v>
      </c>
      <c r="B34" s="28">
        <v>12850</v>
      </c>
      <c r="C34" s="89">
        <v>0.69</v>
      </c>
      <c r="D34" s="64">
        <v>0.82</v>
      </c>
      <c r="E34" s="74">
        <v>27</v>
      </c>
      <c r="F34" s="90">
        <v>250</v>
      </c>
      <c r="G34" s="76">
        <v>15</v>
      </c>
      <c r="H34" s="77">
        <v>300</v>
      </c>
      <c r="I34" s="78">
        <v>381</v>
      </c>
      <c r="J34" s="70">
        <v>0.84</v>
      </c>
      <c r="K34" s="87">
        <v>32</v>
      </c>
      <c r="L34" s="91">
        <v>1.61</v>
      </c>
      <c r="M34" s="32">
        <f t="shared" si="2"/>
        <v>596.15000000000009</v>
      </c>
      <c r="N34" s="32">
        <f t="shared" si="3"/>
        <v>609</v>
      </c>
      <c r="O34" s="33" t="s">
        <v>31</v>
      </c>
      <c r="P34" s="34" t="s">
        <v>75</v>
      </c>
      <c r="Q34" s="35"/>
      <c r="R34" s="44" t="s">
        <v>76</v>
      </c>
      <c r="S34" s="44" t="s">
        <v>65</v>
      </c>
      <c r="T34" s="36"/>
      <c r="U34" s="36"/>
      <c r="V34" s="37"/>
      <c r="W34" s="37"/>
      <c r="X34" s="41" t="s">
        <v>77</v>
      </c>
      <c r="Y34" s="36"/>
      <c r="Z34" s="38">
        <v>19</v>
      </c>
      <c r="AA34" s="38">
        <v>69</v>
      </c>
      <c r="AB34" s="39" t="s">
        <v>122</v>
      </c>
    </row>
    <row r="35" spans="1:28" ht="12.75">
      <c r="A35" s="27" t="s">
        <v>123</v>
      </c>
      <c r="B35" s="28">
        <v>18650</v>
      </c>
      <c r="C35" s="73">
        <v>0.73</v>
      </c>
      <c r="D35" s="64">
        <v>0.82</v>
      </c>
      <c r="E35" s="74">
        <v>27</v>
      </c>
      <c r="F35" s="92">
        <v>290</v>
      </c>
      <c r="G35" s="76">
        <v>15</v>
      </c>
      <c r="H35" s="77">
        <v>300</v>
      </c>
      <c r="I35" s="78">
        <v>381</v>
      </c>
      <c r="J35" s="83">
        <v>0.86</v>
      </c>
      <c r="K35" s="87">
        <v>32</v>
      </c>
      <c r="L35" s="93">
        <v>1.68</v>
      </c>
      <c r="M35" s="32">
        <f t="shared" si="2"/>
        <v>599.65000000000009</v>
      </c>
      <c r="N35" s="32">
        <f t="shared" si="3"/>
        <v>618.29999999999995</v>
      </c>
      <c r="O35" s="33" t="s">
        <v>31</v>
      </c>
      <c r="P35" s="34" t="s">
        <v>75</v>
      </c>
      <c r="Q35" s="35"/>
      <c r="R35" s="44" t="s">
        <v>76</v>
      </c>
      <c r="S35" s="44" t="s">
        <v>65</v>
      </c>
      <c r="T35" s="36"/>
      <c r="U35" s="36"/>
      <c r="V35" s="37"/>
      <c r="W35" s="37"/>
      <c r="X35" s="41" t="s">
        <v>77</v>
      </c>
      <c r="Y35" s="36"/>
      <c r="Z35" s="38">
        <v>19</v>
      </c>
      <c r="AA35" s="38">
        <v>69</v>
      </c>
      <c r="AB35" s="39" t="s">
        <v>124</v>
      </c>
    </row>
    <row r="36" spans="1:28" ht="12.75">
      <c r="A36" s="46" t="s">
        <v>125</v>
      </c>
      <c r="B36" s="94">
        <v>5660</v>
      </c>
      <c r="C36" s="95">
        <v>0.63</v>
      </c>
      <c r="D36" s="96">
        <v>0.85</v>
      </c>
      <c r="E36" s="97">
        <v>17</v>
      </c>
      <c r="F36" s="98">
        <v>240</v>
      </c>
      <c r="G36" s="99">
        <v>12</v>
      </c>
      <c r="H36" s="77">
        <v>300</v>
      </c>
      <c r="I36" s="78">
        <v>381</v>
      </c>
      <c r="J36" s="100">
        <v>0.81</v>
      </c>
      <c r="K36" s="101">
        <v>45</v>
      </c>
      <c r="L36" s="102">
        <v>0.96</v>
      </c>
      <c r="M36" s="32">
        <f t="shared" si="2"/>
        <v>592.84</v>
      </c>
      <c r="N36" s="32">
        <f t="shared" si="3"/>
        <v>598.5</v>
      </c>
      <c r="O36" s="33" t="s">
        <v>31</v>
      </c>
      <c r="P36" s="34" t="s">
        <v>43</v>
      </c>
      <c r="Q36" s="34" t="s">
        <v>44</v>
      </c>
      <c r="R36" s="36" t="s">
        <v>45</v>
      </c>
      <c r="S36" s="36" t="s">
        <v>33</v>
      </c>
      <c r="T36" s="36" t="s">
        <v>46</v>
      </c>
      <c r="U36" s="41" t="s">
        <v>47</v>
      </c>
      <c r="V36" s="42"/>
      <c r="W36" s="42"/>
      <c r="X36" s="41" t="s">
        <v>48</v>
      </c>
      <c r="Y36" s="41" t="s">
        <v>49</v>
      </c>
      <c r="Z36" s="43">
        <v>38</v>
      </c>
      <c r="AA36" s="43">
        <v>40</v>
      </c>
      <c r="AB36" s="39" t="s">
        <v>126</v>
      </c>
    </row>
    <row r="37" spans="1:28" ht="12.75">
      <c r="A37" s="46" t="s">
        <v>127</v>
      </c>
      <c r="B37" s="103">
        <v>7860</v>
      </c>
      <c r="C37" s="104">
        <v>0.59</v>
      </c>
      <c r="D37" s="105">
        <v>0.9</v>
      </c>
      <c r="E37" s="97">
        <v>17</v>
      </c>
      <c r="F37" s="106">
        <v>350</v>
      </c>
      <c r="G37" s="107">
        <v>13</v>
      </c>
      <c r="H37" s="77">
        <v>300</v>
      </c>
      <c r="I37" s="78">
        <v>381</v>
      </c>
      <c r="J37" s="108">
        <v>0.87</v>
      </c>
      <c r="K37" s="109">
        <v>44</v>
      </c>
      <c r="L37" s="110">
        <v>0.82</v>
      </c>
      <c r="M37" s="32">
        <f t="shared" si="2"/>
        <v>610.04</v>
      </c>
      <c r="N37" s="32">
        <f t="shared" si="3"/>
        <v>617.90000000000009</v>
      </c>
      <c r="O37" s="33" t="s">
        <v>31</v>
      </c>
      <c r="P37" s="34" t="s">
        <v>43</v>
      </c>
      <c r="Q37" s="34" t="s">
        <v>44</v>
      </c>
      <c r="R37" s="36" t="s">
        <v>45</v>
      </c>
      <c r="S37" s="36" t="s">
        <v>33</v>
      </c>
      <c r="T37" s="36" t="s">
        <v>46</v>
      </c>
      <c r="U37" s="41" t="s">
        <v>47</v>
      </c>
      <c r="V37" s="42"/>
      <c r="W37" s="42"/>
      <c r="X37" s="41" t="s">
        <v>48</v>
      </c>
      <c r="Y37" s="41" t="s">
        <v>49</v>
      </c>
      <c r="Z37" s="43">
        <v>38</v>
      </c>
      <c r="AA37" s="43">
        <v>40</v>
      </c>
      <c r="AB37" s="39" t="s">
        <v>128</v>
      </c>
    </row>
    <row r="38" spans="1:28" ht="12.75">
      <c r="A38" s="46" t="s">
        <v>129</v>
      </c>
      <c r="B38" s="111">
        <v>10960</v>
      </c>
      <c r="C38" s="112">
        <v>0.77</v>
      </c>
      <c r="D38" s="64">
        <v>0.82</v>
      </c>
      <c r="E38" s="113">
        <v>21</v>
      </c>
      <c r="F38" s="114">
        <v>270</v>
      </c>
      <c r="G38" s="115">
        <v>17</v>
      </c>
      <c r="H38" s="116">
        <v>400</v>
      </c>
      <c r="I38" s="117">
        <v>473</v>
      </c>
      <c r="J38" s="70">
        <v>0.84</v>
      </c>
      <c r="K38" s="71">
        <v>33</v>
      </c>
      <c r="L38" s="118">
        <v>0.83</v>
      </c>
      <c r="M38" s="32">
        <f t="shared" si="2"/>
        <v>615.04</v>
      </c>
      <c r="N38" s="32">
        <f t="shared" si="3"/>
        <v>626</v>
      </c>
      <c r="O38" s="33" t="s">
        <v>31</v>
      </c>
      <c r="P38" s="119" t="s">
        <v>44</v>
      </c>
      <c r="Q38" s="120"/>
      <c r="R38" s="36" t="s">
        <v>62</v>
      </c>
      <c r="S38" s="36" t="s">
        <v>33</v>
      </c>
      <c r="T38" s="36" t="s">
        <v>33</v>
      </c>
      <c r="U38" s="36" t="s">
        <v>47</v>
      </c>
      <c r="V38" s="121"/>
      <c r="W38" s="121"/>
      <c r="X38" s="41" t="s">
        <v>49</v>
      </c>
      <c r="Y38" s="122"/>
      <c r="Z38" s="38">
        <v>38</v>
      </c>
      <c r="AA38" s="38">
        <v>40</v>
      </c>
      <c r="AB38" s="39" t="s">
        <v>130</v>
      </c>
    </row>
    <row r="39" spans="1:28" ht="12.75">
      <c r="A39" s="46" t="s">
        <v>131</v>
      </c>
      <c r="B39" s="111">
        <v>10960</v>
      </c>
      <c r="C39" s="112">
        <v>0.77</v>
      </c>
      <c r="D39" s="64">
        <v>0.82</v>
      </c>
      <c r="E39" s="113">
        <v>21</v>
      </c>
      <c r="F39" s="123">
        <v>320</v>
      </c>
      <c r="G39" s="115">
        <v>17</v>
      </c>
      <c r="H39" s="116">
        <v>400</v>
      </c>
      <c r="I39" s="117">
        <v>473</v>
      </c>
      <c r="J39" s="70">
        <v>0.84</v>
      </c>
      <c r="K39" s="71">
        <v>33</v>
      </c>
      <c r="L39" s="124">
        <v>0.63</v>
      </c>
      <c r="M39" s="32">
        <f t="shared" si="2"/>
        <v>706.04</v>
      </c>
      <c r="N39" s="32">
        <f t="shared" si="3"/>
        <v>717</v>
      </c>
      <c r="O39" s="33" t="s">
        <v>31</v>
      </c>
      <c r="P39" s="119" t="s">
        <v>44</v>
      </c>
      <c r="Q39" s="34" t="s">
        <v>75</v>
      </c>
      <c r="R39" s="36" t="s">
        <v>132</v>
      </c>
      <c r="S39" s="36" t="s">
        <v>65</v>
      </c>
      <c r="T39" s="36" t="s">
        <v>33</v>
      </c>
      <c r="U39" s="36" t="s">
        <v>47</v>
      </c>
      <c r="V39" s="37"/>
      <c r="W39" s="37"/>
      <c r="X39" s="41" t="s">
        <v>49</v>
      </c>
      <c r="Y39" s="41" t="s">
        <v>66</v>
      </c>
      <c r="Z39" s="43">
        <v>38</v>
      </c>
      <c r="AA39" s="43">
        <v>82</v>
      </c>
      <c r="AB39" s="39" t="s">
        <v>133</v>
      </c>
    </row>
    <row r="40" spans="1:28" ht="12.75">
      <c r="A40" s="46" t="s">
        <v>134</v>
      </c>
      <c r="B40" s="125">
        <v>16960</v>
      </c>
      <c r="C40" s="112">
        <v>0.77</v>
      </c>
      <c r="D40" s="64">
        <v>0.82</v>
      </c>
      <c r="E40" s="113">
        <v>21</v>
      </c>
      <c r="F40" s="126">
        <v>500</v>
      </c>
      <c r="G40" s="115">
        <v>17</v>
      </c>
      <c r="H40" s="116">
        <v>400</v>
      </c>
      <c r="I40" s="117">
        <v>473</v>
      </c>
      <c r="J40" s="70">
        <v>0.84</v>
      </c>
      <c r="K40" s="127">
        <v>43</v>
      </c>
      <c r="L40" s="128">
        <v>0.9</v>
      </c>
      <c r="M40" s="32">
        <f t="shared" si="2"/>
        <v>651.33999999999992</v>
      </c>
      <c r="N40" s="32">
        <f t="shared" si="3"/>
        <v>668.3</v>
      </c>
      <c r="O40" s="33" t="s">
        <v>31</v>
      </c>
      <c r="P40" s="34" t="s">
        <v>44</v>
      </c>
      <c r="Q40" s="35"/>
      <c r="R40" s="36" t="s">
        <v>62</v>
      </c>
      <c r="S40" s="36" t="s">
        <v>33</v>
      </c>
      <c r="T40" s="36" t="s">
        <v>33</v>
      </c>
      <c r="U40" s="36" t="s">
        <v>47</v>
      </c>
      <c r="V40" s="37"/>
      <c r="W40" s="37"/>
      <c r="X40" s="41" t="s">
        <v>49</v>
      </c>
      <c r="Y40" s="36"/>
      <c r="Z40" s="38">
        <v>38</v>
      </c>
      <c r="AA40" s="38">
        <v>40</v>
      </c>
      <c r="AB40" s="39" t="s">
        <v>135</v>
      </c>
    </row>
    <row r="41" spans="1:28" ht="12.75">
      <c r="A41" s="46" t="s">
        <v>136</v>
      </c>
      <c r="B41" s="47">
        <v>19680</v>
      </c>
      <c r="C41" s="129">
        <v>0.76</v>
      </c>
      <c r="D41" s="64">
        <v>0.82</v>
      </c>
      <c r="E41" s="113">
        <v>21</v>
      </c>
      <c r="F41" s="130">
        <v>1200</v>
      </c>
      <c r="G41" s="131">
        <v>40</v>
      </c>
      <c r="H41" s="116">
        <v>400</v>
      </c>
      <c r="I41" s="117">
        <v>473</v>
      </c>
      <c r="J41" s="132">
        <v>0.96</v>
      </c>
      <c r="K41" s="71">
        <v>33</v>
      </c>
      <c r="L41" s="133">
        <v>1.17</v>
      </c>
      <c r="M41" s="32">
        <f t="shared" si="2"/>
        <v>752.92000000000007</v>
      </c>
      <c r="N41" s="32">
        <f t="shared" si="3"/>
        <v>772.6</v>
      </c>
      <c r="O41" s="33" t="s">
        <v>31</v>
      </c>
      <c r="P41" s="34" t="s">
        <v>44</v>
      </c>
      <c r="Q41" s="35"/>
      <c r="R41" s="36" t="s">
        <v>62</v>
      </c>
      <c r="S41" s="36" t="s">
        <v>33</v>
      </c>
      <c r="T41" s="36" t="s">
        <v>33</v>
      </c>
      <c r="U41" s="36" t="s">
        <v>47</v>
      </c>
      <c r="V41" s="37"/>
      <c r="W41" s="37"/>
      <c r="X41" s="41" t="s">
        <v>49</v>
      </c>
      <c r="Y41" s="36"/>
      <c r="Z41" s="38">
        <v>38</v>
      </c>
      <c r="AA41" s="38">
        <v>40</v>
      </c>
      <c r="AB41" s="39" t="s">
        <v>137</v>
      </c>
    </row>
    <row r="42" spans="1:28" ht="12.75">
      <c r="A42" s="46" t="s">
        <v>138</v>
      </c>
      <c r="B42" s="47">
        <v>19680</v>
      </c>
      <c r="C42" s="134">
        <v>0.79</v>
      </c>
      <c r="D42" s="64">
        <v>0.82</v>
      </c>
      <c r="E42" s="113">
        <v>21</v>
      </c>
      <c r="F42" s="135">
        <v>280</v>
      </c>
      <c r="G42" s="136">
        <v>16</v>
      </c>
      <c r="H42" s="116">
        <v>400</v>
      </c>
      <c r="I42" s="117">
        <v>473</v>
      </c>
      <c r="J42" s="137">
        <v>0.86</v>
      </c>
      <c r="K42" s="71">
        <v>33</v>
      </c>
      <c r="L42" s="138">
        <v>1.02</v>
      </c>
      <c r="M42" s="32">
        <f t="shared" si="2"/>
        <v>607.42000000000007</v>
      </c>
      <c r="N42" s="32">
        <f t="shared" si="3"/>
        <v>627.1</v>
      </c>
      <c r="O42" s="33" t="s">
        <v>31</v>
      </c>
      <c r="P42" s="34" t="s">
        <v>44</v>
      </c>
      <c r="Q42" s="34" t="s">
        <v>43</v>
      </c>
      <c r="R42" s="36" t="s">
        <v>57</v>
      </c>
      <c r="S42" s="36" t="s">
        <v>33</v>
      </c>
      <c r="T42" s="36" t="s">
        <v>46</v>
      </c>
      <c r="U42" s="36" t="s">
        <v>47</v>
      </c>
      <c r="V42" s="42"/>
      <c r="W42" s="42"/>
      <c r="X42" s="41" t="s">
        <v>49</v>
      </c>
      <c r="Y42" s="41" t="s">
        <v>48</v>
      </c>
      <c r="Z42" s="43">
        <v>38</v>
      </c>
      <c r="AA42" s="43">
        <v>40</v>
      </c>
      <c r="AB42" s="39" t="s">
        <v>139</v>
      </c>
    </row>
    <row r="43" spans="1:28" ht="12.75">
      <c r="A43" s="27" t="s">
        <v>140</v>
      </c>
      <c r="B43" s="28">
        <v>9680</v>
      </c>
      <c r="C43" s="29">
        <v>0.72</v>
      </c>
      <c r="D43" s="29">
        <v>0.82</v>
      </c>
      <c r="E43" s="30">
        <v>21</v>
      </c>
      <c r="F43" s="30">
        <v>280</v>
      </c>
      <c r="G43" s="30">
        <v>18</v>
      </c>
      <c r="H43" s="30">
        <v>400</v>
      </c>
      <c r="I43" s="30">
        <v>486</v>
      </c>
      <c r="J43" s="29">
        <v>0.83</v>
      </c>
      <c r="K43" s="30">
        <v>33</v>
      </c>
      <c r="L43" s="31">
        <v>0.8</v>
      </c>
      <c r="M43" s="32">
        <f t="shared" si="2"/>
        <v>614.92000000000007</v>
      </c>
      <c r="N43" s="32">
        <f t="shared" si="3"/>
        <v>624.6</v>
      </c>
      <c r="O43" s="33" t="s">
        <v>31</v>
      </c>
      <c r="P43" s="34" t="s">
        <v>44</v>
      </c>
      <c r="Q43" s="35"/>
      <c r="R43" s="36" t="s">
        <v>62</v>
      </c>
      <c r="S43" s="36" t="s">
        <v>33</v>
      </c>
      <c r="T43" s="36" t="s">
        <v>33</v>
      </c>
      <c r="U43" s="36" t="s">
        <v>47</v>
      </c>
      <c r="V43" s="37"/>
      <c r="W43" s="37"/>
      <c r="X43" s="41" t="s">
        <v>49</v>
      </c>
      <c r="Y43" s="36"/>
      <c r="Z43" s="38">
        <v>38</v>
      </c>
      <c r="AA43" s="38">
        <v>40</v>
      </c>
      <c r="AB43" s="39" t="s">
        <v>141</v>
      </c>
    </row>
    <row r="44" spans="1:28" ht="12.75">
      <c r="A44" s="27" t="s">
        <v>142</v>
      </c>
      <c r="B44" s="28">
        <v>11580</v>
      </c>
      <c r="C44" s="29">
        <v>0.74</v>
      </c>
      <c r="D44" s="29">
        <v>0.82</v>
      </c>
      <c r="E44" s="30">
        <v>21</v>
      </c>
      <c r="F44" s="30">
        <v>350</v>
      </c>
      <c r="G44" s="30">
        <v>18</v>
      </c>
      <c r="H44" s="30">
        <v>400</v>
      </c>
      <c r="I44" s="30">
        <v>486</v>
      </c>
      <c r="J44" s="29">
        <v>0.82</v>
      </c>
      <c r="K44" s="30">
        <v>33</v>
      </c>
      <c r="L44" s="31">
        <v>0.8</v>
      </c>
      <c r="M44" s="32">
        <f t="shared" si="2"/>
        <v>621.02</v>
      </c>
      <c r="N44" s="32">
        <f t="shared" si="3"/>
        <v>632.6</v>
      </c>
      <c r="O44" s="33" t="s">
        <v>31</v>
      </c>
      <c r="P44" s="34" t="s">
        <v>44</v>
      </c>
      <c r="Q44" s="35"/>
      <c r="R44" s="36" t="s">
        <v>62</v>
      </c>
      <c r="S44" s="36" t="s">
        <v>33</v>
      </c>
      <c r="T44" s="36" t="s">
        <v>33</v>
      </c>
      <c r="U44" s="36" t="s">
        <v>47</v>
      </c>
      <c r="V44" s="37"/>
      <c r="W44" s="37"/>
      <c r="X44" s="41" t="s">
        <v>49</v>
      </c>
      <c r="Y44" s="36"/>
      <c r="Z44" s="38">
        <v>38</v>
      </c>
      <c r="AA44" s="38">
        <v>40</v>
      </c>
      <c r="AB44" s="39" t="s">
        <v>143</v>
      </c>
    </row>
    <row r="45" spans="1:28" ht="12.75">
      <c r="A45" s="27" t="s">
        <v>144</v>
      </c>
      <c r="B45" s="28">
        <v>17960</v>
      </c>
      <c r="C45" s="29">
        <v>0.8</v>
      </c>
      <c r="D45" s="29">
        <v>0.7</v>
      </c>
      <c r="E45" s="30">
        <v>25</v>
      </c>
      <c r="F45" s="30">
        <v>160</v>
      </c>
      <c r="G45" s="30">
        <v>13</v>
      </c>
      <c r="H45" s="30">
        <v>450</v>
      </c>
      <c r="I45" s="30">
        <v>473</v>
      </c>
      <c r="J45" s="29">
        <v>0.86</v>
      </c>
      <c r="K45" s="30">
        <v>35</v>
      </c>
      <c r="L45" s="31">
        <v>2.02</v>
      </c>
      <c r="M45" s="32">
        <f t="shared" si="2"/>
        <v>603.1400000000001</v>
      </c>
      <c r="N45" s="32">
        <f t="shared" si="3"/>
        <v>621.1</v>
      </c>
      <c r="O45" s="33" t="s">
        <v>31</v>
      </c>
      <c r="P45" s="34" t="s">
        <v>75</v>
      </c>
      <c r="Q45" s="35"/>
      <c r="R45" s="44" t="s">
        <v>76</v>
      </c>
      <c r="S45" s="44" t="s">
        <v>65</v>
      </c>
      <c r="T45" s="36"/>
      <c r="U45" s="36"/>
      <c r="V45" s="37"/>
      <c r="W45" s="37"/>
      <c r="X45" s="41" t="s">
        <v>77</v>
      </c>
      <c r="Y45" s="36"/>
      <c r="Z45" s="38">
        <v>19</v>
      </c>
      <c r="AA45" s="38">
        <v>69</v>
      </c>
      <c r="AB45" s="39" t="s">
        <v>145</v>
      </c>
    </row>
    <row r="46" spans="1:28" ht="12.75">
      <c r="A46" s="27" t="s">
        <v>146</v>
      </c>
      <c r="B46" s="28">
        <v>54600</v>
      </c>
      <c r="C46" s="29">
        <v>0.73</v>
      </c>
      <c r="D46" s="29">
        <v>0.84</v>
      </c>
      <c r="E46" s="30">
        <v>20</v>
      </c>
      <c r="F46" s="30">
        <v>640</v>
      </c>
      <c r="G46" s="30">
        <v>22</v>
      </c>
      <c r="H46" s="30">
        <v>300</v>
      </c>
      <c r="I46" s="30">
        <v>342</v>
      </c>
      <c r="J46" s="29">
        <v>0.86</v>
      </c>
      <c r="K46" s="30">
        <v>56</v>
      </c>
      <c r="L46" s="31">
        <v>0.96</v>
      </c>
      <c r="M46" s="32">
        <f t="shared" si="2"/>
        <v>639</v>
      </c>
      <c r="N46" s="32">
        <f t="shared" si="3"/>
        <v>693.59999999999991</v>
      </c>
      <c r="O46" s="33" t="s">
        <v>31</v>
      </c>
      <c r="P46" s="34" t="s">
        <v>44</v>
      </c>
      <c r="Q46" s="35"/>
      <c r="R46" s="36" t="s">
        <v>62</v>
      </c>
      <c r="S46" s="36" t="s">
        <v>33</v>
      </c>
      <c r="T46" s="36" t="s">
        <v>33</v>
      </c>
      <c r="U46" s="36" t="s">
        <v>47</v>
      </c>
      <c r="V46" s="37"/>
      <c r="W46" s="37"/>
      <c r="X46" s="41" t="s">
        <v>49</v>
      </c>
      <c r="Y46" s="36"/>
      <c r="Z46" s="38">
        <v>38</v>
      </c>
      <c r="AA46" s="38">
        <v>40</v>
      </c>
      <c r="AB46" s="39" t="s">
        <v>147</v>
      </c>
    </row>
    <row r="47" spans="1:28" ht="12.75">
      <c r="A47" s="27" t="s">
        <v>148</v>
      </c>
      <c r="B47" s="28">
        <v>48960</v>
      </c>
      <c r="C47" s="139">
        <v>0.8</v>
      </c>
      <c r="D47" s="64">
        <v>0.82</v>
      </c>
      <c r="E47" s="140">
        <v>32</v>
      </c>
      <c r="F47" s="141">
        <v>400</v>
      </c>
      <c r="G47" s="142">
        <v>7</v>
      </c>
      <c r="H47" s="116">
        <v>400</v>
      </c>
      <c r="I47" s="117">
        <v>473</v>
      </c>
      <c r="J47" s="70">
        <v>0.84</v>
      </c>
      <c r="K47" s="71">
        <v>33</v>
      </c>
      <c r="L47" s="31">
        <v>1.1399999999999999</v>
      </c>
      <c r="M47" s="32">
        <f t="shared" si="2"/>
        <v>600.94000000000005</v>
      </c>
      <c r="N47" s="32">
        <f t="shared" si="3"/>
        <v>649.90000000000009</v>
      </c>
      <c r="O47" s="33" t="s">
        <v>31</v>
      </c>
      <c r="P47" s="34" t="s">
        <v>75</v>
      </c>
      <c r="Q47" s="35"/>
      <c r="R47" s="44" t="s">
        <v>76</v>
      </c>
      <c r="S47" s="44" t="s">
        <v>65</v>
      </c>
      <c r="T47" s="36"/>
      <c r="U47" s="36"/>
      <c r="V47" s="37"/>
      <c r="W47" s="37"/>
      <c r="X47" s="41" t="s">
        <v>77</v>
      </c>
      <c r="Y47" s="36"/>
      <c r="Z47" s="38">
        <v>19</v>
      </c>
      <c r="AA47" s="38">
        <v>69</v>
      </c>
      <c r="AB47" s="39" t="s">
        <v>149</v>
      </c>
    </row>
    <row r="48" spans="1:28" ht="12.75">
      <c r="A48" s="27" t="s">
        <v>150</v>
      </c>
      <c r="B48" s="28">
        <v>78960</v>
      </c>
      <c r="C48" s="139">
        <v>0.8</v>
      </c>
      <c r="D48" s="64">
        <v>0.82</v>
      </c>
      <c r="E48" s="143">
        <v>33</v>
      </c>
      <c r="F48" s="141">
        <v>400</v>
      </c>
      <c r="G48" s="142">
        <v>7</v>
      </c>
      <c r="H48" s="116">
        <v>400</v>
      </c>
      <c r="I48" s="117">
        <v>473</v>
      </c>
      <c r="J48" s="70">
        <v>0.84</v>
      </c>
      <c r="K48" s="144">
        <v>46</v>
      </c>
      <c r="L48" s="31">
        <v>1.42</v>
      </c>
      <c r="M48" s="32">
        <f t="shared" si="2"/>
        <v>595.14</v>
      </c>
      <c r="N48" s="32">
        <f t="shared" si="3"/>
        <v>674.1</v>
      </c>
      <c r="O48" s="33" t="s">
        <v>31</v>
      </c>
      <c r="P48" s="34" t="s">
        <v>75</v>
      </c>
      <c r="Q48" s="35"/>
      <c r="R48" s="44" t="s">
        <v>76</v>
      </c>
      <c r="S48" s="44" t="s">
        <v>65</v>
      </c>
      <c r="T48" s="36"/>
      <c r="U48" s="36"/>
      <c r="V48" s="37"/>
      <c r="W48" s="37"/>
      <c r="X48" s="41" t="s">
        <v>77</v>
      </c>
      <c r="Y48" s="36"/>
      <c r="Z48" s="38">
        <v>19</v>
      </c>
      <c r="AA48" s="38">
        <v>69</v>
      </c>
      <c r="AB48" s="39" t="s">
        <v>151</v>
      </c>
    </row>
    <row r="49" spans="1:28" ht="12.75">
      <c r="A49" s="27" t="s">
        <v>152</v>
      </c>
      <c r="B49" s="28">
        <v>26960</v>
      </c>
      <c r="C49" s="29">
        <v>0.8</v>
      </c>
      <c r="D49" s="29">
        <v>0.82</v>
      </c>
      <c r="E49" s="30">
        <v>21</v>
      </c>
      <c r="F49" s="30">
        <v>400</v>
      </c>
      <c r="G49" s="30">
        <v>16</v>
      </c>
      <c r="H49" s="30">
        <v>400</v>
      </c>
      <c r="I49" s="30">
        <v>473</v>
      </c>
      <c r="J49" s="29">
        <v>0.84</v>
      </c>
      <c r="K49" s="30">
        <v>47</v>
      </c>
      <c r="L49" s="31">
        <v>0.8</v>
      </c>
      <c r="M49" s="32">
        <f t="shared" si="2"/>
        <v>641.33999999999992</v>
      </c>
      <c r="N49" s="32">
        <f t="shared" si="3"/>
        <v>668.3</v>
      </c>
      <c r="O49" s="33" t="s">
        <v>31</v>
      </c>
      <c r="P49" s="34" t="s">
        <v>44</v>
      </c>
      <c r="Q49" s="35"/>
      <c r="R49" s="36" t="s">
        <v>62</v>
      </c>
      <c r="S49" s="36" t="s">
        <v>33</v>
      </c>
      <c r="T49" s="36" t="s">
        <v>33</v>
      </c>
      <c r="U49" s="36" t="s">
        <v>47</v>
      </c>
      <c r="V49" s="37"/>
      <c r="W49" s="37"/>
      <c r="X49" s="41" t="s">
        <v>49</v>
      </c>
      <c r="Y49" s="36"/>
      <c r="Z49" s="38">
        <v>38</v>
      </c>
      <c r="AA49" s="38">
        <v>40</v>
      </c>
      <c r="AB49" s="39" t="s">
        <v>153</v>
      </c>
    </row>
    <row r="50" spans="1:28" ht="12.75">
      <c r="A50" s="27" t="s">
        <v>154</v>
      </c>
      <c r="B50" s="28">
        <v>26960</v>
      </c>
      <c r="C50" s="29">
        <v>0.81</v>
      </c>
      <c r="D50" s="29">
        <v>0.82</v>
      </c>
      <c r="E50" s="30">
        <v>21</v>
      </c>
      <c r="F50" s="30">
        <v>400</v>
      </c>
      <c r="G50" s="30">
        <v>16</v>
      </c>
      <c r="H50" s="30">
        <v>400</v>
      </c>
      <c r="I50" s="30">
        <v>473</v>
      </c>
      <c r="J50" s="29">
        <v>0.84</v>
      </c>
      <c r="K50" s="30">
        <v>47</v>
      </c>
      <c r="L50" s="31">
        <v>0.94</v>
      </c>
      <c r="M50" s="32">
        <f t="shared" si="2"/>
        <v>640.94000000000005</v>
      </c>
      <c r="N50" s="32">
        <f t="shared" si="3"/>
        <v>667.90000000000009</v>
      </c>
      <c r="O50" s="33" t="s">
        <v>31</v>
      </c>
      <c r="P50" s="34" t="s">
        <v>44</v>
      </c>
      <c r="Q50" s="35"/>
      <c r="R50" s="36" t="s">
        <v>62</v>
      </c>
      <c r="S50" s="36" t="s">
        <v>33</v>
      </c>
      <c r="T50" s="36" t="s">
        <v>33</v>
      </c>
      <c r="U50" s="36" t="s">
        <v>47</v>
      </c>
      <c r="V50" s="37"/>
      <c r="W50" s="37"/>
      <c r="X50" s="41" t="s">
        <v>49</v>
      </c>
      <c r="Y50" s="36"/>
      <c r="Z50" s="38">
        <v>38</v>
      </c>
      <c r="AA50" s="38">
        <v>40</v>
      </c>
      <c r="AB50" s="39" t="s">
        <v>155</v>
      </c>
    </row>
    <row r="51" spans="1:28" ht="12.75">
      <c r="A51" s="27" t="s">
        <v>156</v>
      </c>
      <c r="B51" s="28">
        <v>26960</v>
      </c>
      <c r="C51" s="29">
        <v>0.8</v>
      </c>
      <c r="D51" s="29">
        <v>0.82</v>
      </c>
      <c r="E51" s="30">
        <v>21</v>
      </c>
      <c r="F51" s="30">
        <v>400</v>
      </c>
      <c r="G51" s="30">
        <v>16</v>
      </c>
      <c r="H51" s="30">
        <v>400</v>
      </c>
      <c r="I51" s="30">
        <v>473</v>
      </c>
      <c r="J51" s="29">
        <v>0.84</v>
      </c>
      <c r="K51" s="30">
        <v>47</v>
      </c>
      <c r="L51" s="31">
        <v>0.99</v>
      </c>
      <c r="M51" s="32" t="s">
        <v>37</v>
      </c>
      <c r="N51" s="32" t="s">
        <v>38</v>
      </c>
      <c r="O51" s="33" t="s">
        <v>31</v>
      </c>
      <c r="P51" s="34" t="s">
        <v>44</v>
      </c>
      <c r="Q51" s="34"/>
      <c r="R51" s="36" t="s">
        <v>62</v>
      </c>
      <c r="S51" s="36" t="s">
        <v>33</v>
      </c>
      <c r="T51" s="36" t="s">
        <v>33</v>
      </c>
      <c r="U51" s="36" t="s">
        <v>47</v>
      </c>
      <c r="V51" s="42"/>
      <c r="W51" s="42"/>
      <c r="X51" s="41" t="s">
        <v>49</v>
      </c>
      <c r="Y51" s="41"/>
      <c r="Z51" s="38">
        <v>38</v>
      </c>
      <c r="AA51" s="38">
        <v>40</v>
      </c>
      <c r="AB51" s="39" t="s">
        <v>157</v>
      </c>
    </row>
    <row r="52" spans="1:28" ht="12.75">
      <c r="A52" s="27" t="s">
        <v>158</v>
      </c>
      <c r="B52" s="28">
        <v>26960</v>
      </c>
      <c r="C52" s="29">
        <v>0.81</v>
      </c>
      <c r="D52" s="29">
        <v>0.82</v>
      </c>
      <c r="E52" s="30">
        <v>21</v>
      </c>
      <c r="F52" s="30">
        <v>400</v>
      </c>
      <c r="G52" s="30">
        <v>16</v>
      </c>
      <c r="H52" s="30">
        <v>400</v>
      </c>
      <c r="I52" s="30">
        <v>473</v>
      </c>
      <c r="J52" s="29">
        <v>0.84</v>
      </c>
      <c r="K52" s="30">
        <v>47</v>
      </c>
      <c r="L52" s="31">
        <v>1.1299999999999999</v>
      </c>
      <c r="M52" s="32" t="s">
        <v>37</v>
      </c>
      <c r="N52" s="32" t="s">
        <v>38</v>
      </c>
      <c r="O52" s="33" t="s">
        <v>31</v>
      </c>
      <c r="P52" s="34" t="s">
        <v>44</v>
      </c>
      <c r="Q52" s="34"/>
      <c r="R52" s="36" t="s">
        <v>62</v>
      </c>
      <c r="S52" s="36" t="s">
        <v>33</v>
      </c>
      <c r="T52" s="36" t="s">
        <v>33</v>
      </c>
      <c r="U52" s="36" t="s">
        <v>47</v>
      </c>
      <c r="V52" s="42"/>
      <c r="W52" s="42"/>
      <c r="X52" s="41" t="s">
        <v>49</v>
      </c>
      <c r="Y52" s="41"/>
      <c r="Z52" s="38">
        <v>38</v>
      </c>
      <c r="AA52" s="38">
        <v>40</v>
      </c>
      <c r="AB52" s="39" t="s">
        <v>159</v>
      </c>
    </row>
    <row r="53" spans="1:28" ht="12.75">
      <c r="A53" s="27" t="s">
        <v>160</v>
      </c>
      <c r="B53" s="28">
        <v>14680</v>
      </c>
      <c r="C53" s="29">
        <v>0.88</v>
      </c>
      <c r="D53" s="29">
        <v>0.7</v>
      </c>
      <c r="E53" s="30">
        <v>96</v>
      </c>
      <c r="F53" s="30">
        <v>160</v>
      </c>
      <c r="G53" s="30">
        <v>6</v>
      </c>
      <c r="H53" s="30">
        <v>500</v>
      </c>
      <c r="I53" s="30">
        <v>452</v>
      </c>
      <c r="J53" s="29">
        <v>0.77</v>
      </c>
      <c r="K53" s="30">
        <v>29</v>
      </c>
      <c r="L53" s="31">
        <v>0.9</v>
      </c>
      <c r="M53" s="32">
        <f t="shared" ref="M53:M78" si="4">(-B53*0.001)+(K53*2)+(-L53*10)+(C53*100)+(D53*100)+(E53)+(F53*0.1)+(G53*2)+(H53*0.1)+(I53*0.1)+(J53*100)+(Z53*2)+(AA53*2)</f>
        <v>724.52</v>
      </c>
      <c r="N53" s="32">
        <f t="shared" ref="N53:N78" si="5">(K53*2)+(-L53*10)+(C53*100)+(D53*100)+(E53)+(F53*0.1)+(G53*2)+(H53*0.1)+(I53*0.1)+(J53*100)+(Z53*2)+(AA53*2)</f>
        <v>739.2</v>
      </c>
      <c r="O53" s="145" t="s">
        <v>161</v>
      </c>
      <c r="P53" s="34" t="s">
        <v>88</v>
      </c>
      <c r="Q53" s="35"/>
      <c r="R53" s="44" t="s">
        <v>52</v>
      </c>
      <c r="S53" s="44"/>
      <c r="T53" s="44"/>
      <c r="U53" s="36"/>
      <c r="V53" s="37"/>
      <c r="W53" s="37"/>
      <c r="X53" s="44" t="s">
        <v>89</v>
      </c>
      <c r="Y53" s="36"/>
      <c r="Z53" s="38">
        <v>15</v>
      </c>
      <c r="AA53" s="45">
        <v>103</v>
      </c>
      <c r="AB53" s="39" t="s">
        <v>162</v>
      </c>
    </row>
    <row r="54" spans="1:28" ht="12.75">
      <c r="A54" s="27" t="s">
        <v>163</v>
      </c>
      <c r="B54" s="28">
        <v>11580</v>
      </c>
      <c r="C54" s="29">
        <v>0.74</v>
      </c>
      <c r="D54" s="29">
        <v>0.84</v>
      </c>
      <c r="E54" s="30">
        <v>21</v>
      </c>
      <c r="F54" s="30">
        <v>293</v>
      </c>
      <c r="G54" s="30">
        <v>18</v>
      </c>
      <c r="H54" s="30">
        <v>400</v>
      </c>
      <c r="I54" s="30">
        <v>486</v>
      </c>
      <c r="J54" s="29">
        <v>0.86</v>
      </c>
      <c r="K54" s="30">
        <v>33</v>
      </c>
      <c r="L54" s="31">
        <v>0.95</v>
      </c>
      <c r="M54" s="32">
        <f t="shared" si="4"/>
        <v>619.82000000000005</v>
      </c>
      <c r="N54" s="32">
        <f t="shared" si="5"/>
        <v>631.40000000000009</v>
      </c>
      <c r="O54" s="33" t="s">
        <v>31</v>
      </c>
      <c r="P54" s="34" t="s">
        <v>44</v>
      </c>
      <c r="Q54" s="34" t="s">
        <v>43</v>
      </c>
      <c r="R54" s="36" t="s">
        <v>57</v>
      </c>
      <c r="S54" s="36" t="s">
        <v>33</v>
      </c>
      <c r="T54" s="36" t="s">
        <v>46</v>
      </c>
      <c r="U54" s="36" t="s">
        <v>47</v>
      </c>
      <c r="V54" s="42"/>
      <c r="W54" s="42"/>
      <c r="X54" s="41" t="s">
        <v>49</v>
      </c>
      <c r="Y54" s="41" t="s">
        <v>48</v>
      </c>
      <c r="Z54" s="43">
        <v>38</v>
      </c>
      <c r="AA54" s="43">
        <v>40</v>
      </c>
      <c r="AB54" s="39" t="s">
        <v>164</v>
      </c>
    </row>
    <row r="55" spans="1:28" ht="12.75">
      <c r="A55" s="27" t="s">
        <v>165</v>
      </c>
      <c r="B55" s="28">
        <v>8860</v>
      </c>
      <c r="C55" s="29">
        <v>0.67</v>
      </c>
      <c r="D55" s="29">
        <v>0.81</v>
      </c>
      <c r="E55" s="30">
        <v>17</v>
      </c>
      <c r="F55" s="30">
        <v>800</v>
      </c>
      <c r="G55" s="30">
        <v>27</v>
      </c>
      <c r="H55" s="30">
        <v>300</v>
      </c>
      <c r="I55" s="30">
        <v>381</v>
      </c>
      <c r="J55" s="29">
        <v>0.86</v>
      </c>
      <c r="K55" s="30">
        <v>42</v>
      </c>
      <c r="L55" s="31">
        <v>1.1499999999999999</v>
      </c>
      <c r="M55" s="32">
        <f t="shared" si="4"/>
        <v>672.74</v>
      </c>
      <c r="N55" s="32">
        <f t="shared" si="5"/>
        <v>681.6</v>
      </c>
      <c r="O55" s="40" t="s">
        <v>42</v>
      </c>
      <c r="P55" s="34" t="s">
        <v>43</v>
      </c>
      <c r="Q55" s="34" t="s">
        <v>44</v>
      </c>
      <c r="R55" s="36" t="s">
        <v>45</v>
      </c>
      <c r="S55" s="36" t="s">
        <v>33</v>
      </c>
      <c r="T55" s="36" t="s">
        <v>46</v>
      </c>
      <c r="U55" s="41" t="s">
        <v>47</v>
      </c>
      <c r="V55" s="42"/>
      <c r="W55" s="42"/>
      <c r="X55" s="41" t="s">
        <v>48</v>
      </c>
      <c r="Y55" s="41" t="s">
        <v>49</v>
      </c>
      <c r="Z55" s="43">
        <v>38</v>
      </c>
      <c r="AA55" s="43">
        <v>40</v>
      </c>
      <c r="AB55" s="39" t="s">
        <v>166</v>
      </c>
    </row>
    <row r="56" spans="1:28" ht="12.75">
      <c r="A56" s="27" t="s">
        <v>167</v>
      </c>
      <c r="B56" s="28">
        <v>6580</v>
      </c>
      <c r="C56" s="29">
        <v>0.6</v>
      </c>
      <c r="D56" s="29">
        <v>0.83</v>
      </c>
      <c r="E56" s="30">
        <v>17</v>
      </c>
      <c r="F56" s="30">
        <v>305</v>
      </c>
      <c r="G56" s="30">
        <v>8</v>
      </c>
      <c r="H56" s="30">
        <v>300</v>
      </c>
      <c r="I56" s="30">
        <v>381</v>
      </c>
      <c r="J56" s="29">
        <v>0.83</v>
      </c>
      <c r="K56" s="30">
        <v>33</v>
      </c>
      <c r="L56" s="31">
        <v>1.1499999999999999</v>
      </c>
      <c r="M56" s="32">
        <f t="shared" si="4"/>
        <v>531.52</v>
      </c>
      <c r="N56" s="32">
        <f t="shared" si="5"/>
        <v>538.1</v>
      </c>
      <c r="O56" s="33" t="s">
        <v>31</v>
      </c>
      <c r="P56" s="34" t="s">
        <v>43</v>
      </c>
      <c r="Q56" s="35"/>
      <c r="R56" s="36" t="s">
        <v>52</v>
      </c>
      <c r="S56" s="36" t="s">
        <v>33</v>
      </c>
      <c r="T56" s="36" t="s">
        <v>46</v>
      </c>
      <c r="U56" s="36"/>
      <c r="V56" s="37"/>
      <c r="W56" s="37"/>
      <c r="X56" s="41" t="s">
        <v>48</v>
      </c>
      <c r="Y56" s="36"/>
      <c r="Z56" s="38">
        <v>30</v>
      </c>
      <c r="AA56" s="38">
        <v>33</v>
      </c>
      <c r="AB56" s="39" t="s">
        <v>168</v>
      </c>
    </row>
    <row r="57" spans="1:28" ht="12.75">
      <c r="A57" s="27" t="s">
        <v>169</v>
      </c>
      <c r="B57" s="28">
        <v>6580</v>
      </c>
      <c r="C57" s="29">
        <v>0.6</v>
      </c>
      <c r="D57" s="29">
        <v>0.83</v>
      </c>
      <c r="E57" s="30">
        <v>17</v>
      </c>
      <c r="F57" s="30">
        <v>305</v>
      </c>
      <c r="G57" s="30">
        <v>8</v>
      </c>
      <c r="H57" s="30">
        <v>300</v>
      </c>
      <c r="I57" s="30">
        <v>381</v>
      </c>
      <c r="J57" s="29">
        <v>0.83</v>
      </c>
      <c r="K57" s="30">
        <v>33</v>
      </c>
      <c r="L57" s="31">
        <v>1.1499999999999999</v>
      </c>
      <c r="M57" s="32">
        <f t="shared" si="4"/>
        <v>531.52</v>
      </c>
      <c r="N57" s="32">
        <f t="shared" si="5"/>
        <v>538.1</v>
      </c>
      <c r="O57" s="33" t="s">
        <v>31</v>
      </c>
      <c r="P57" s="34" t="s">
        <v>43</v>
      </c>
      <c r="Q57" s="35"/>
      <c r="R57" s="36" t="s">
        <v>52</v>
      </c>
      <c r="S57" s="36" t="s">
        <v>33</v>
      </c>
      <c r="T57" s="36" t="s">
        <v>46</v>
      </c>
      <c r="U57" s="36"/>
      <c r="V57" s="37"/>
      <c r="W57" s="37"/>
      <c r="X57" s="41" t="s">
        <v>48</v>
      </c>
      <c r="Y57" s="36"/>
      <c r="Z57" s="38">
        <v>30</v>
      </c>
      <c r="AA57" s="38">
        <v>33</v>
      </c>
      <c r="AB57" s="39" t="s">
        <v>170</v>
      </c>
    </row>
    <row r="58" spans="1:28" ht="12.75">
      <c r="A58" s="27" t="s">
        <v>171</v>
      </c>
      <c r="B58" s="28">
        <v>8340</v>
      </c>
      <c r="C58" s="29">
        <v>0.64</v>
      </c>
      <c r="D58" s="29">
        <v>0.83</v>
      </c>
      <c r="E58" s="30">
        <v>17</v>
      </c>
      <c r="F58" s="30">
        <v>360</v>
      </c>
      <c r="G58" s="30">
        <v>8</v>
      </c>
      <c r="H58" s="30">
        <v>300</v>
      </c>
      <c r="I58" s="30">
        <v>381</v>
      </c>
      <c r="J58" s="29">
        <v>0.86</v>
      </c>
      <c r="K58" s="30">
        <v>42</v>
      </c>
      <c r="L58" s="31">
        <v>1.1499999999999999</v>
      </c>
      <c r="M58" s="32">
        <f t="shared" si="4"/>
        <v>560.26</v>
      </c>
      <c r="N58" s="32">
        <f t="shared" si="5"/>
        <v>568.6</v>
      </c>
      <c r="O58" s="33" t="s">
        <v>31</v>
      </c>
      <c r="P58" s="34" t="s">
        <v>43</v>
      </c>
      <c r="Q58" s="35"/>
      <c r="R58" s="36" t="s">
        <v>52</v>
      </c>
      <c r="S58" s="36" t="s">
        <v>33</v>
      </c>
      <c r="T58" s="36" t="s">
        <v>46</v>
      </c>
      <c r="U58" s="36"/>
      <c r="V58" s="37"/>
      <c r="W58" s="37"/>
      <c r="X58" s="41" t="s">
        <v>48</v>
      </c>
      <c r="Y58" s="36"/>
      <c r="Z58" s="38">
        <v>30</v>
      </c>
      <c r="AA58" s="38">
        <v>33</v>
      </c>
      <c r="AB58" s="39" t="s">
        <v>172</v>
      </c>
    </row>
    <row r="59" spans="1:28" ht="12.75">
      <c r="A59" s="27" t="s">
        <v>173</v>
      </c>
      <c r="B59" s="28">
        <v>8190</v>
      </c>
      <c r="C59" s="29">
        <v>0.62</v>
      </c>
      <c r="D59" s="29">
        <v>0.83</v>
      </c>
      <c r="E59" s="30">
        <v>17</v>
      </c>
      <c r="F59" s="30">
        <v>325</v>
      </c>
      <c r="G59" s="30">
        <v>8</v>
      </c>
      <c r="H59" s="30">
        <v>300</v>
      </c>
      <c r="I59" s="30">
        <v>381</v>
      </c>
      <c r="J59" s="29">
        <v>0.84</v>
      </c>
      <c r="K59" s="30">
        <v>33</v>
      </c>
      <c r="L59" s="31">
        <v>1.1499999999999999</v>
      </c>
      <c r="M59" s="32">
        <f t="shared" si="4"/>
        <v>534.91000000000008</v>
      </c>
      <c r="N59" s="32">
        <f t="shared" si="5"/>
        <v>543.1</v>
      </c>
      <c r="O59" s="33" t="s">
        <v>31</v>
      </c>
      <c r="P59" s="34" t="s">
        <v>43</v>
      </c>
      <c r="Q59" s="35"/>
      <c r="R59" s="36" t="s">
        <v>52</v>
      </c>
      <c r="S59" s="36" t="s">
        <v>33</v>
      </c>
      <c r="T59" s="36" t="s">
        <v>46</v>
      </c>
      <c r="U59" s="36"/>
      <c r="V59" s="37"/>
      <c r="W59" s="37"/>
      <c r="X59" s="41" t="s">
        <v>48</v>
      </c>
      <c r="Y59" s="36"/>
      <c r="Z59" s="38">
        <v>30</v>
      </c>
      <c r="AA59" s="38">
        <v>33</v>
      </c>
      <c r="AB59" s="39" t="s">
        <v>174</v>
      </c>
    </row>
    <row r="60" spans="1:28" ht="12.75">
      <c r="A60" s="27" t="s">
        <v>175</v>
      </c>
      <c r="B60" s="28">
        <v>4890</v>
      </c>
      <c r="C60" s="29">
        <v>0.57999999999999996</v>
      </c>
      <c r="D60" s="29">
        <v>0.85</v>
      </c>
      <c r="E60" s="30">
        <v>17</v>
      </c>
      <c r="F60" s="30">
        <v>315</v>
      </c>
      <c r="G60" s="30">
        <v>8</v>
      </c>
      <c r="H60" s="30">
        <v>300</v>
      </c>
      <c r="I60" s="30">
        <v>381</v>
      </c>
      <c r="J60" s="29">
        <v>0.84</v>
      </c>
      <c r="K60" s="30">
        <v>42</v>
      </c>
      <c r="L60" s="31">
        <v>0.73</v>
      </c>
      <c r="M60" s="32">
        <f t="shared" si="4"/>
        <v>587.41000000000008</v>
      </c>
      <c r="N60" s="32">
        <f t="shared" si="5"/>
        <v>592.29999999999995</v>
      </c>
      <c r="O60" s="33" t="s">
        <v>31</v>
      </c>
      <c r="P60" s="34" t="s">
        <v>43</v>
      </c>
      <c r="Q60" s="34" t="s">
        <v>44</v>
      </c>
      <c r="R60" s="36" t="s">
        <v>45</v>
      </c>
      <c r="S60" s="36" t="s">
        <v>33</v>
      </c>
      <c r="T60" s="36" t="s">
        <v>46</v>
      </c>
      <c r="U60" s="41" t="s">
        <v>47</v>
      </c>
      <c r="V60" s="42"/>
      <c r="W60" s="42"/>
      <c r="X60" s="41" t="s">
        <v>48</v>
      </c>
      <c r="Y60" s="41" t="s">
        <v>49</v>
      </c>
      <c r="Z60" s="43">
        <v>38</v>
      </c>
      <c r="AA60" s="43">
        <v>40</v>
      </c>
      <c r="AB60" s="39" t="s">
        <v>176</v>
      </c>
    </row>
    <row r="61" spans="1:28" ht="12.75">
      <c r="A61" s="27" t="s">
        <v>177</v>
      </c>
      <c r="B61" s="28">
        <v>6890</v>
      </c>
      <c r="C61" s="29">
        <v>0.6</v>
      </c>
      <c r="D61" s="29">
        <v>0.85</v>
      </c>
      <c r="E61" s="30">
        <v>17</v>
      </c>
      <c r="F61" s="30">
        <v>340</v>
      </c>
      <c r="G61" s="30">
        <v>8</v>
      </c>
      <c r="H61" s="30">
        <v>300</v>
      </c>
      <c r="I61" s="30">
        <v>381</v>
      </c>
      <c r="J61" s="29">
        <v>0.86</v>
      </c>
      <c r="K61" s="30">
        <v>42</v>
      </c>
      <c r="L61" s="31">
        <v>0.73</v>
      </c>
      <c r="M61" s="32">
        <f t="shared" si="4"/>
        <v>591.91000000000008</v>
      </c>
      <c r="N61" s="32">
        <f t="shared" si="5"/>
        <v>598.79999999999995</v>
      </c>
      <c r="O61" s="33" t="s">
        <v>31</v>
      </c>
      <c r="P61" s="34" t="s">
        <v>43</v>
      </c>
      <c r="Q61" s="34" t="s">
        <v>44</v>
      </c>
      <c r="R61" s="36" t="s">
        <v>45</v>
      </c>
      <c r="S61" s="36" t="s">
        <v>33</v>
      </c>
      <c r="T61" s="36" t="s">
        <v>46</v>
      </c>
      <c r="U61" s="41" t="s">
        <v>47</v>
      </c>
      <c r="V61" s="42"/>
      <c r="W61" s="42"/>
      <c r="X61" s="41" t="s">
        <v>48</v>
      </c>
      <c r="Y61" s="41" t="s">
        <v>49</v>
      </c>
      <c r="Z61" s="43">
        <v>38</v>
      </c>
      <c r="AA61" s="43">
        <v>40</v>
      </c>
      <c r="AB61" s="39" t="s">
        <v>178</v>
      </c>
    </row>
    <row r="62" spans="1:28" ht="12.75">
      <c r="A62" s="27" t="s">
        <v>179</v>
      </c>
      <c r="B62" s="28">
        <v>7580</v>
      </c>
      <c r="C62" s="29">
        <v>0.65</v>
      </c>
      <c r="D62" s="29">
        <v>0.85</v>
      </c>
      <c r="E62" s="30">
        <v>17</v>
      </c>
      <c r="F62" s="30">
        <v>245</v>
      </c>
      <c r="G62" s="30">
        <v>12</v>
      </c>
      <c r="H62" s="30">
        <v>375</v>
      </c>
      <c r="I62" s="30">
        <v>476</v>
      </c>
      <c r="J62" s="29">
        <v>0.87</v>
      </c>
      <c r="K62" s="30">
        <v>42</v>
      </c>
      <c r="L62" s="31">
        <v>0.76</v>
      </c>
      <c r="M62" s="32">
        <f t="shared" si="4"/>
        <v>612.42000000000007</v>
      </c>
      <c r="N62" s="32">
        <f t="shared" si="5"/>
        <v>620</v>
      </c>
      <c r="O62" s="33" t="s">
        <v>31</v>
      </c>
      <c r="P62" s="34" t="s">
        <v>43</v>
      </c>
      <c r="Q62" s="34" t="s">
        <v>44</v>
      </c>
      <c r="R62" s="36" t="s">
        <v>45</v>
      </c>
      <c r="S62" s="36" t="s">
        <v>33</v>
      </c>
      <c r="T62" s="36" t="s">
        <v>46</v>
      </c>
      <c r="U62" s="41" t="s">
        <v>47</v>
      </c>
      <c r="V62" s="42"/>
      <c r="W62" s="42"/>
      <c r="X62" s="41" t="s">
        <v>48</v>
      </c>
      <c r="Y62" s="41" t="s">
        <v>49</v>
      </c>
      <c r="Z62" s="43">
        <v>38</v>
      </c>
      <c r="AA62" s="43">
        <v>40</v>
      </c>
      <c r="AB62" s="39" t="s">
        <v>180</v>
      </c>
    </row>
    <row r="63" spans="1:28" ht="12.75">
      <c r="A63" s="27" t="s">
        <v>181</v>
      </c>
      <c r="B63" s="28">
        <v>7580</v>
      </c>
      <c r="C63" s="29">
        <v>0.62</v>
      </c>
      <c r="D63" s="29">
        <v>0.85</v>
      </c>
      <c r="E63" s="30">
        <v>17</v>
      </c>
      <c r="F63" s="30">
        <v>245</v>
      </c>
      <c r="G63" s="30">
        <v>12</v>
      </c>
      <c r="H63" s="30">
        <v>300</v>
      </c>
      <c r="I63" s="30">
        <v>381</v>
      </c>
      <c r="J63" s="29">
        <v>0.86</v>
      </c>
      <c r="K63" s="30">
        <v>42</v>
      </c>
      <c r="L63" s="31">
        <v>0.76</v>
      </c>
      <c r="M63" s="32">
        <f t="shared" si="4"/>
        <v>591.42000000000007</v>
      </c>
      <c r="N63" s="32">
        <f t="shared" si="5"/>
        <v>599</v>
      </c>
      <c r="O63" s="33" t="s">
        <v>31</v>
      </c>
      <c r="P63" s="34" t="s">
        <v>43</v>
      </c>
      <c r="Q63" s="34" t="s">
        <v>44</v>
      </c>
      <c r="R63" s="36" t="s">
        <v>45</v>
      </c>
      <c r="S63" s="36" t="s">
        <v>33</v>
      </c>
      <c r="T63" s="36" t="s">
        <v>46</v>
      </c>
      <c r="U63" s="41" t="s">
        <v>47</v>
      </c>
      <c r="V63" s="42"/>
      <c r="W63" s="42"/>
      <c r="X63" s="41" t="s">
        <v>48</v>
      </c>
      <c r="Y63" s="41" t="s">
        <v>49</v>
      </c>
      <c r="Z63" s="43">
        <v>38</v>
      </c>
      <c r="AA63" s="43">
        <v>40</v>
      </c>
      <c r="AB63" s="39" t="s">
        <v>182</v>
      </c>
    </row>
    <row r="64" spans="1:28" ht="12.75">
      <c r="A64" s="27" t="s">
        <v>183</v>
      </c>
      <c r="B64" s="28">
        <v>8560</v>
      </c>
      <c r="C64" s="29">
        <v>0.72</v>
      </c>
      <c r="D64" s="29">
        <v>0.75</v>
      </c>
      <c r="E64" s="30">
        <v>25</v>
      </c>
      <c r="F64" s="30">
        <v>230</v>
      </c>
      <c r="G64" s="30">
        <v>7</v>
      </c>
      <c r="H64" s="30">
        <v>300</v>
      </c>
      <c r="I64" s="30">
        <v>355</v>
      </c>
      <c r="J64" s="29">
        <v>0.82</v>
      </c>
      <c r="K64" s="30">
        <v>32</v>
      </c>
      <c r="L64" s="31">
        <v>1.08</v>
      </c>
      <c r="M64" s="32">
        <f t="shared" si="4"/>
        <v>587.14</v>
      </c>
      <c r="N64" s="32">
        <f t="shared" si="5"/>
        <v>595.70000000000005</v>
      </c>
      <c r="O64" s="33" t="s">
        <v>31</v>
      </c>
      <c r="P64" s="34" t="s">
        <v>75</v>
      </c>
      <c r="Q64" s="34" t="s">
        <v>92</v>
      </c>
      <c r="R64" s="44" t="s">
        <v>76</v>
      </c>
      <c r="S64" s="44" t="s">
        <v>184</v>
      </c>
      <c r="T64" s="41"/>
      <c r="U64" s="41"/>
      <c r="V64" s="42"/>
      <c r="W64" s="42"/>
      <c r="X64" s="41" t="s">
        <v>77</v>
      </c>
      <c r="Y64" s="41" t="s">
        <v>93</v>
      </c>
      <c r="Z64" s="43">
        <v>24</v>
      </c>
      <c r="AA64" s="38">
        <v>69</v>
      </c>
      <c r="AB64" s="39" t="s">
        <v>185</v>
      </c>
    </row>
    <row r="65" spans="1:28" ht="12.75">
      <c r="A65" s="27" t="s">
        <v>186</v>
      </c>
      <c r="B65" s="28">
        <v>12980</v>
      </c>
      <c r="C65" s="29">
        <v>0.63</v>
      </c>
      <c r="D65" s="29">
        <v>0.81</v>
      </c>
      <c r="E65" s="30">
        <v>25</v>
      </c>
      <c r="F65" s="30">
        <v>250</v>
      </c>
      <c r="G65" s="30">
        <v>7</v>
      </c>
      <c r="H65" s="30">
        <v>300</v>
      </c>
      <c r="I65" s="30">
        <v>447</v>
      </c>
      <c r="J65" s="29">
        <v>0.84</v>
      </c>
      <c r="K65" s="30">
        <v>31</v>
      </c>
      <c r="L65" s="31">
        <v>1.1299999999999999</v>
      </c>
      <c r="M65" s="32">
        <f t="shared" si="4"/>
        <v>580.42000000000007</v>
      </c>
      <c r="N65" s="32">
        <f t="shared" si="5"/>
        <v>593.4</v>
      </c>
      <c r="O65" s="33" t="s">
        <v>31</v>
      </c>
      <c r="P65" s="34" t="s">
        <v>75</v>
      </c>
      <c r="Q65" s="35"/>
      <c r="R65" s="44" t="s">
        <v>76</v>
      </c>
      <c r="S65" s="44" t="s">
        <v>65</v>
      </c>
      <c r="T65" s="36"/>
      <c r="U65" s="36"/>
      <c r="V65" s="37"/>
      <c r="W65" s="37"/>
      <c r="X65" s="41" t="s">
        <v>77</v>
      </c>
      <c r="Y65" s="36"/>
      <c r="Z65" s="38">
        <v>19</v>
      </c>
      <c r="AA65" s="38">
        <v>69</v>
      </c>
      <c r="AB65" s="39" t="s">
        <v>187</v>
      </c>
    </row>
    <row r="66" spans="1:28" ht="12.75">
      <c r="A66" s="27" t="s">
        <v>188</v>
      </c>
      <c r="B66" s="28">
        <v>15880</v>
      </c>
      <c r="C66" s="29">
        <v>0.66</v>
      </c>
      <c r="D66" s="29">
        <v>0.83</v>
      </c>
      <c r="E66" s="30">
        <v>21</v>
      </c>
      <c r="F66" s="30">
        <v>250</v>
      </c>
      <c r="G66" s="30">
        <v>13</v>
      </c>
      <c r="H66" s="30">
        <v>300</v>
      </c>
      <c r="I66" s="30">
        <v>447</v>
      </c>
      <c r="J66" s="29">
        <v>0.86</v>
      </c>
      <c r="K66" s="30">
        <v>32</v>
      </c>
      <c r="L66" s="31">
        <v>0.91</v>
      </c>
      <c r="M66" s="32">
        <f t="shared" si="4"/>
        <v>576.72</v>
      </c>
      <c r="N66" s="32">
        <f t="shared" si="5"/>
        <v>592.59999999999991</v>
      </c>
      <c r="O66" s="33" t="s">
        <v>31</v>
      </c>
      <c r="P66" s="34" t="s">
        <v>44</v>
      </c>
      <c r="Q66" s="35"/>
      <c r="R66" s="36" t="s">
        <v>62</v>
      </c>
      <c r="S66" s="36" t="s">
        <v>33</v>
      </c>
      <c r="T66" s="36" t="s">
        <v>33</v>
      </c>
      <c r="U66" s="36" t="s">
        <v>47</v>
      </c>
      <c r="V66" s="37"/>
      <c r="W66" s="37"/>
      <c r="X66" s="41" t="s">
        <v>49</v>
      </c>
      <c r="Y66" s="36"/>
      <c r="Z66" s="38">
        <v>38</v>
      </c>
      <c r="AA66" s="38">
        <v>40</v>
      </c>
      <c r="AB66" s="39" t="s">
        <v>189</v>
      </c>
    </row>
    <row r="67" spans="1:28" ht="12.75">
      <c r="A67" s="27" t="s">
        <v>190</v>
      </c>
      <c r="B67" s="28">
        <v>12980</v>
      </c>
      <c r="C67" s="29">
        <v>0.63</v>
      </c>
      <c r="D67" s="29">
        <v>0.81</v>
      </c>
      <c r="E67" s="30">
        <v>25</v>
      </c>
      <c r="F67" s="30">
        <v>225</v>
      </c>
      <c r="G67" s="30">
        <v>7</v>
      </c>
      <c r="H67" s="30">
        <v>300</v>
      </c>
      <c r="I67" s="30">
        <v>447</v>
      </c>
      <c r="J67" s="29">
        <v>0.84</v>
      </c>
      <c r="K67" s="30">
        <v>31</v>
      </c>
      <c r="L67" s="31">
        <v>1.1299999999999999</v>
      </c>
      <c r="M67" s="32">
        <f t="shared" si="4"/>
        <v>577.92000000000007</v>
      </c>
      <c r="N67" s="32">
        <f t="shared" si="5"/>
        <v>590.9</v>
      </c>
      <c r="O67" s="33" t="s">
        <v>31</v>
      </c>
      <c r="P67" s="34" t="s">
        <v>75</v>
      </c>
      <c r="Q67" s="35"/>
      <c r="R67" s="44" t="s">
        <v>76</v>
      </c>
      <c r="S67" s="44" t="s">
        <v>65</v>
      </c>
      <c r="T67" s="36"/>
      <c r="U67" s="36"/>
      <c r="V67" s="37"/>
      <c r="W67" s="37"/>
      <c r="X67" s="41" t="s">
        <v>77</v>
      </c>
      <c r="Y67" s="36"/>
      <c r="Z67" s="38">
        <v>19</v>
      </c>
      <c r="AA67" s="38">
        <v>69</v>
      </c>
      <c r="AB67" s="39" t="s">
        <v>191</v>
      </c>
    </row>
    <row r="68" spans="1:28" ht="12.75">
      <c r="A68" s="27" t="s">
        <v>192</v>
      </c>
      <c r="B68" s="28">
        <v>12980</v>
      </c>
      <c r="C68" s="29">
        <v>0.66</v>
      </c>
      <c r="D68" s="29">
        <v>0.81</v>
      </c>
      <c r="E68" s="30">
        <v>25</v>
      </c>
      <c r="F68" s="30">
        <v>300</v>
      </c>
      <c r="G68" s="30">
        <v>12</v>
      </c>
      <c r="H68" s="30">
        <v>300</v>
      </c>
      <c r="I68" s="30">
        <v>447</v>
      </c>
      <c r="J68" s="29">
        <v>0.86</v>
      </c>
      <c r="K68" s="30">
        <v>38</v>
      </c>
      <c r="L68" s="31">
        <v>0.86</v>
      </c>
      <c r="M68" s="32">
        <f t="shared" si="4"/>
        <v>617.11999999999989</v>
      </c>
      <c r="N68" s="32">
        <f t="shared" si="5"/>
        <v>630.09999999999991</v>
      </c>
      <c r="O68" s="33" t="s">
        <v>31</v>
      </c>
      <c r="P68" s="34" t="s">
        <v>75</v>
      </c>
      <c r="Q68" s="35"/>
      <c r="R68" s="44" t="s">
        <v>76</v>
      </c>
      <c r="S68" s="44" t="s">
        <v>65</v>
      </c>
      <c r="T68" s="36"/>
      <c r="U68" s="36"/>
      <c r="V68" s="37"/>
      <c r="W68" s="37"/>
      <c r="X68" s="41" t="s">
        <v>77</v>
      </c>
      <c r="Y68" s="36"/>
      <c r="Z68" s="38">
        <v>19</v>
      </c>
      <c r="AA68" s="38">
        <v>69</v>
      </c>
      <c r="AB68" s="39" t="s">
        <v>193</v>
      </c>
    </row>
    <row r="69" spans="1:28" ht="12.75">
      <c r="A69" s="27" t="s">
        <v>194</v>
      </c>
      <c r="B69" s="28">
        <v>12980</v>
      </c>
      <c r="C69" s="29">
        <v>0.66</v>
      </c>
      <c r="D69" s="29">
        <v>0.81</v>
      </c>
      <c r="E69" s="30">
        <v>20</v>
      </c>
      <c r="F69" s="30">
        <v>377</v>
      </c>
      <c r="G69" s="30">
        <v>19</v>
      </c>
      <c r="H69" s="30">
        <v>300</v>
      </c>
      <c r="I69" s="30">
        <v>447</v>
      </c>
      <c r="J69" s="29">
        <v>0.86</v>
      </c>
      <c r="K69" s="30">
        <v>39</v>
      </c>
      <c r="L69" s="31">
        <v>0.86</v>
      </c>
      <c r="M69" s="32">
        <f t="shared" si="4"/>
        <v>615.81999999999994</v>
      </c>
      <c r="N69" s="32">
        <f t="shared" si="5"/>
        <v>628.79999999999995</v>
      </c>
      <c r="O69" s="33" t="s">
        <v>31</v>
      </c>
      <c r="P69" s="34" t="s">
        <v>44</v>
      </c>
      <c r="Q69" s="35"/>
      <c r="R69" s="36" t="s">
        <v>62</v>
      </c>
      <c r="S69" s="36" t="s">
        <v>33</v>
      </c>
      <c r="T69" s="36" t="s">
        <v>33</v>
      </c>
      <c r="U69" s="36" t="s">
        <v>47</v>
      </c>
      <c r="V69" s="37"/>
      <c r="W69" s="37"/>
      <c r="X69" s="41" t="s">
        <v>49</v>
      </c>
      <c r="Y69" s="36"/>
      <c r="Z69" s="38">
        <v>38</v>
      </c>
      <c r="AA69" s="38">
        <v>40</v>
      </c>
      <c r="AB69" s="39" t="s">
        <v>195</v>
      </c>
    </row>
    <row r="70" spans="1:28" ht="12.75">
      <c r="A70" s="27" t="s">
        <v>196</v>
      </c>
      <c r="B70" s="28">
        <v>14980</v>
      </c>
      <c r="C70" s="29">
        <v>0.63</v>
      </c>
      <c r="D70" s="29">
        <v>0.81</v>
      </c>
      <c r="E70" s="30">
        <v>20</v>
      </c>
      <c r="F70" s="30">
        <v>380</v>
      </c>
      <c r="G70" s="30">
        <v>15</v>
      </c>
      <c r="H70" s="30">
        <v>300</v>
      </c>
      <c r="I70" s="30">
        <v>447</v>
      </c>
      <c r="J70" s="29">
        <v>0.84</v>
      </c>
      <c r="K70" s="30">
        <v>31</v>
      </c>
      <c r="L70" s="31">
        <v>0.8</v>
      </c>
      <c r="M70" s="32">
        <f t="shared" si="4"/>
        <v>585.72</v>
      </c>
      <c r="N70" s="32">
        <f t="shared" si="5"/>
        <v>600.70000000000005</v>
      </c>
      <c r="O70" s="33" t="s">
        <v>31</v>
      </c>
      <c r="P70" s="34" t="s">
        <v>44</v>
      </c>
      <c r="Q70" s="35"/>
      <c r="R70" s="36" t="s">
        <v>62</v>
      </c>
      <c r="S70" s="36" t="s">
        <v>33</v>
      </c>
      <c r="T70" s="36" t="s">
        <v>33</v>
      </c>
      <c r="U70" s="36" t="s">
        <v>47</v>
      </c>
      <c r="V70" s="37"/>
      <c r="W70" s="37"/>
      <c r="X70" s="41" t="s">
        <v>49</v>
      </c>
      <c r="Y70" s="36"/>
      <c r="Z70" s="38">
        <v>38</v>
      </c>
      <c r="AA70" s="38">
        <v>40</v>
      </c>
      <c r="AB70" s="39" t="s">
        <v>197</v>
      </c>
    </row>
    <row r="71" spans="1:28" ht="12.75">
      <c r="A71" s="27" t="s">
        <v>198</v>
      </c>
      <c r="B71" s="28">
        <v>14980</v>
      </c>
      <c r="C71" s="29">
        <v>0.63</v>
      </c>
      <c r="D71" s="29">
        <v>0.81</v>
      </c>
      <c r="E71" s="30">
        <v>20</v>
      </c>
      <c r="F71" s="30">
        <v>380</v>
      </c>
      <c r="G71" s="30">
        <v>15</v>
      </c>
      <c r="H71" s="30">
        <v>300</v>
      </c>
      <c r="I71" s="30">
        <v>447</v>
      </c>
      <c r="J71" s="29">
        <v>0.84</v>
      </c>
      <c r="K71" s="30">
        <v>38</v>
      </c>
      <c r="L71" s="31">
        <v>0.86</v>
      </c>
      <c r="M71" s="32">
        <f t="shared" si="4"/>
        <v>599.11999999999989</v>
      </c>
      <c r="N71" s="32">
        <f t="shared" si="5"/>
        <v>614.09999999999991</v>
      </c>
      <c r="O71" s="33" t="s">
        <v>31</v>
      </c>
      <c r="P71" s="34" t="s">
        <v>44</v>
      </c>
      <c r="Q71" s="35"/>
      <c r="R71" s="36" t="s">
        <v>62</v>
      </c>
      <c r="S71" s="36" t="s">
        <v>33</v>
      </c>
      <c r="T71" s="36" t="s">
        <v>33</v>
      </c>
      <c r="U71" s="36" t="s">
        <v>47</v>
      </c>
      <c r="V71" s="37"/>
      <c r="W71" s="37"/>
      <c r="X71" s="41" t="s">
        <v>49</v>
      </c>
      <c r="Y71" s="36"/>
      <c r="Z71" s="38">
        <v>38</v>
      </c>
      <c r="AA71" s="38">
        <v>40</v>
      </c>
      <c r="AB71" s="39" t="s">
        <v>199</v>
      </c>
    </row>
    <row r="72" spans="1:28" ht="12.75">
      <c r="A72" s="27" t="s">
        <v>200</v>
      </c>
      <c r="B72" s="28">
        <v>18650</v>
      </c>
      <c r="C72" s="29">
        <v>0.7</v>
      </c>
      <c r="D72" s="29">
        <v>0.85</v>
      </c>
      <c r="E72" s="30">
        <v>21</v>
      </c>
      <c r="F72" s="30">
        <v>400</v>
      </c>
      <c r="G72" s="30">
        <v>17</v>
      </c>
      <c r="H72" s="30">
        <v>300</v>
      </c>
      <c r="I72" s="30">
        <v>447</v>
      </c>
      <c r="J72" s="29">
        <v>0.86</v>
      </c>
      <c r="K72" s="30">
        <v>36</v>
      </c>
      <c r="L72" s="31">
        <v>0.75</v>
      </c>
      <c r="M72" s="32">
        <f t="shared" si="4"/>
        <v>696.55</v>
      </c>
      <c r="N72" s="32">
        <f t="shared" si="5"/>
        <v>715.2</v>
      </c>
      <c r="O72" s="33" t="s">
        <v>31</v>
      </c>
      <c r="P72" s="34" t="s">
        <v>44</v>
      </c>
      <c r="Q72" s="34" t="s">
        <v>75</v>
      </c>
      <c r="R72" s="36" t="s">
        <v>132</v>
      </c>
      <c r="S72" s="36" t="s">
        <v>65</v>
      </c>
      <c r="T72" s="36" t="s">
        <v>33</v>
      </c>
      <c r="U72" s="36" t="s">
        <v>47</v>
      </c>
      <c r="V72" s="42"/>
      <c r="W72" s="42"/>
      <c r="X72" s="41" t="s">
        <v>49</v>
      </c>
      <c r="Y72" s="41" t="s">
        <v>66</v>
      </c>
      <c r="Z72" s="43">
        <v>38</v>
      </c>
      <c r="AA72" s="43">
        <v>82</v>
      </c>
      <c r="AB72" s="39" t="s">
        <v>201</v>
      </c>
    </row>
    <row r="73" spans="1:28" ht="12.75">
      <c r="A73" s="27" t="s">
        <v>202</v>
      </c>
      <c r="B73" s="28">
        <v>11280</v>
      </c>
      <c r="C73" s="29">
        <v>0.68</v>
      </c>
      <c r="D73" s="29">
        <v>0.79</v>
      </c>
      <c r="E73" s="30">
        <v>25</v>
      </c>
      <c r="F73" s="30">
        <v>280</v>
      </c>
      <c r="G73" s="30">
        <v>8</v>
      </c>
      <c r="H73" s="30">
        <v>300</v>
      </c>
      <c r="I73" s="30">
        <v>355</v>
      </c>
      <c r="J73" s="29">
        <v>0.81</v>
      </c>
      <c r="K73" s="30">
        <v>32</v>
      </c>
      <c r="L73" s="31">
        <v>1.08</v>
      </c>
      <c r="M73" s="32">
        <f t="shared" si="4"/>
        <v>618.42000000000007</v>
      </c>
      <c r="N73" s="32">
        <f t="shared" si="5"/>
        <v>629.70000000000005</v>
      </c>
      <c r="O73" s="33" t="s">
        <v>31</v>
      </c>
      <c r="P73" s="34" t="s">
        <v>75</v>
      </c>
      <c r="Q73" s="34" t="s">
        <v>44</v>
      </c>
      <c r="R73" s="44" t="s">
        <v>203</v>
      </c>
      <c r="S73" s="44" t="s">
        <v>65</v>
      </c>
      <c r="T73" s="44" t="s">
        <v>33</v>
      </c>
      <c r="U73" s="44" t="s">
        <v>47</v>
      </c>
      <c r="V73" s="42"/>
      <c r="W73" s="42"/>
      <c r="X73" s="41" t="s">
        <v>77</v>
      </c>
      <c r="Y73" s="41" t="s">
        <v>49</v>
      </c>
      <c r="Z73" s="43">
        <v>38</v>
      </c>
      <c r="AA73" s="38">
        <v>69</v>
      </c>
      <c r="AB73" s="39" t="s">
        <v>204</v>
      </c>
    </row>
    <row r="74" spans="1:28" ht="12.75">
      <c r="A74" s="146" t="s">
        <v>205</v>
      </c>
      <c r="B74" s="28">
        <v>9530</v>
      </c>
      <c r="C74" s="29">
        <v>0.65</v>
      </c>
      <c r="D74" s="29">
        <v>0.81</v>
      </c>
      <c r="E74" s="30">
        <v>21</v>
      </c>
      <c r="F74" s="30">
        <v>320</v>
      </c>
      <c r="G74" s="30">
        <v>16</v>
      </c>
      <c r="H74" s="30">
        <v>400</v>
      </c>
      <c r="I74" s="30">
        <v>476</v>
      </c>
      <c r="J74" s="29">
        <v>0.81</v>
      </c>
      <c r="K74" s="30">
        <v>43</v>
      </c>
      <c r="L74" s="31">
        <v>1.06</v>
      </c>
      <c r="M74" s="147">
        <f t="shared" si="4"/>
        <v>705.47</v>
      </c>
      <c r="N74" s="147">
        <f t="shared" si="5"/>
        <v>715</v>
      </c>
      <c r="O74" s="33" t="s">
        <v>31</v>
      </c>
      <c r="P74" s="34" t="s">
        <v>44</v>
      </c>
      <c r="Q74" s="34" t="s">
        <v>75</v>
      </c>
      <c r="R74" s="36" t="s">
        <v>132</v>
      </c>
      <c r="S74" s="36" t="s">
        <v>65</v>
      </c>
      <c r="T74" s="36" t="s">
        <v>33</v>
      </c>
      <c r="U74" s="36" t="s">
        <v>47</v>
      </c>
      <c r="V74" s="42"/>
      <c r="W74" s="42"/>
      <c r="X74" s="41" t="s">
        <v>49</v>
      </c>
      <c r="Y74" s="41" t="s">
        <v>66</v>
      </c>
      <c r="Z74" s="43">
        <v>38</v>
      </c>
      <c r="AA74" s="43">
        <v>82</v>
      </c>
      <c r="AB74" s="39" t="s">
        <v>206</v>
      </c>
    </row>
    <row r="75" spans="1:28" ht="12.75">
      <c r="A75" s="27" t="s">
        <v>207</v>
      </c>
      <c r="B75" s="28">
        <v>19260</v>
      </c>
      <c r="C75" s="29">
        <v>0.62</v>
      </c>
      <c r="D75" s="29">
        <v>0.83</v>
      </c>
      <c r="E75" s="30">
        <v>27</v>
      </c>
      <c r="F75" s="30">
        <v>250</v>
      </c>
      <c r="G75" s="30">
        <v>15</v>
      </c>
      <c r="H75" s="30">
        <v>300</v>
      </c>
      <c r="I75" s="30">
        <v>355</v>
      </c>
      <c r="J75" s="29">
        <v>0.86</v>
      </c>
      <c r="K75" s="30">
        <v>31</v>
      </c>
      <c r="L75" s="31">
        <v>1.08</v>
      </c>
      <c r="M75" s="32">
        <f t="shared" si="4"/>
        <v>586.44000000000005</v>
      </c>
      <c r="N75" s="32">
        <f t="shared" si="5"/>
        <v>605.70000000000005</v>
      </c>
      <c r="O75" s="33" t="s">
        <v>31</v>
      </c>
      <c r="P75" s="34" t="s">
        <v>75</v>
      </c>
      <c r="Q75" s="35"/>
      <c r="R75" s="44" t="s">
        <v>76</v>
      </c>
      <c r="S75" s="44" t="s">
        <v>65</v>
      </c>
      <c r="T75" s="36"/>
      <c r="U75" s="36"/>
      <c r="V75" s="37"/>
      <c r="W75" s="37"/>
      <c r="X75" s="41" t="s">
        <v>77</v>
      </c>
      <c r="Y75" s="36"/>
      <c r="Z75" s="38">
        <v>19</v>
      </c>
      <c r="AA75" s="38">
        <v>69</v>
      </c>
      <c r="AB75" s="39" t="s">
        <v>208</v>
      </c>
    </row>
    <row r="76" spans="1:28" ht="12.75">
      <c r="A76" s="27" t="s">
        <v>209</v>
      </c>
      <c r="B76" s="28">
        <v>9860</v>
      </c>
      <c r="C76" s="29">
        <v>0.59</v>
      </c>
      <c r="D76" s="29">
        <v>0.79</v>
      </c>
      <c r="E76" s="30">
        <v>20</v>
      </c>
      <c r="F76" s="30">
        <v>210</v>
      </c>
      <c r="G76" s="30">
        <v>8</v>
      </c>
      <c r="H76" s="30">
        <v>400</v>
      </c>
      <c r="I76" s="30">
        <v>552</v>
      </c>
      <c r="J76" s="29">
        <v>0.82</v>
      </c>
      <c r="K76" s="30">
        <v>33</v>
      </c>
      <c r="L76" s="31">
        <v>0.85</v>
      </c>
      <c r="M76" s="32">
        <f t="shared" si="4"/>
        <v>527.83999999999992</v>
      </c>
      <c r="N76" s="32">
        <f t="shared" si="5"/>
        <v>537.70000000000005</v>
      </c>
      <c r="O76" s="33" t="s">
        <v>31</v>
      </c>
      <c r="P76" s="34" t="s">
        <v>92</v>
      </c>
      <c r="Q76" s="35"/>
      <c r="R76" s="36" t="s">
        <v>33</v>
      </c>
      <c r="S76" s="36" t="s">
        <v>35</v>
      </c>
      <c r="T76" s="36"/>
      <c r="U76" s="36"/>
      <c r="V76" s="37"/>
      <c r="W76" s="37"/>
      <c r="X76" s="41" t="s">
        <v>93</v>
      </c>
      <c r="Y76" s="36"/>
      <c r="Z76" s="38">
        <v>24</v>
      </c>
      <c r="AA76" s="38">
        <v>30</v>
      </c>
      <c r="AB76" s="39" t="s">
        <v>210</v>
      </c>
    </row>
    <row r="77" spans="1:28" ht="12.75">
      <c r="A77" s="27" t="s">
        <v>211</v>
      </c>
      <c r="B77" s="28">
        <v>12350</v>
      </c>
      <c r="C77" s="29">
        <v>0.64</v>
      </c>
      <c r="D77" s="29">
        <v>0.79</v>
      </c>
      <c r="E77" s="30">
        <v>20</v>
      </c>
      <c r="F77" s="30">
        <v>240</v>
      </c>
      <c r="G77" s="30">
        <v>8</v>
      </c>
      <c r="H77" s="30">
        <v>400</v>
      </c>
      <c r="I77" s="30">
        <v>552</v>
      </c>
      <c r="J77" s="29">
        <v>0.84</v>
      </c>
      <c r="K77" s="30">
        <v>33</v>
      </c>
      <c r="L77" s="31">
        <v>0.85</v>
      </c>
      <c r="M77" s="32">
        <f t="shared" si="4"/>
        <v>535.34999999999991</v>
      </c>
      <c r="N77" s="32">
        <f t="shared" si="5"/>
        <v>547.70000000000005</v>
      </c>
      <c r="O77" s="33" t="s">
        <v>31</v>
      </c>
      <c r="P77" s="34" t="s">
        <v>92</v>
      </c>
      <c r="Q77" s="35"/>
      <c r="R77" s="36" t="s">
        <v>33</v>
      </c>
      <c r="S77" s="36" t="s">
        <v>35</v>
      </c>
      <c r="T77" s="36"/>
      <c r="U77" s="36"/>
      <c r="V77" s="37"/>
      <c r="W77" s="37"/>
      <c r="X77" s="41" t="s">
        <v>93</v>
      </c>
      <c r="Y77" s="36"/>
      <c r="Z77" s="38">
        <v>24</v>
      </c>
      <c r="AA77" s="38">
        <v>30</v>
      </c>
      <c r="AB77" s="39" t="s">
        <v>212</v>
      </c>
    </row>
    <row r="78" spans="1:28" ht="12.75">
      <c r="A78" s="27" t="s">
        <v>213</v>
      </c>
      <c r="B78" s="28">
        <v>7130</v>
      </c>
      <c r="C78" s="29">
        <v>0.62</v>
      </c>
      <c r="D78" s="29">
        <v>0.85</v>
      </c>
      <c r="E78" s="30">
        <v>17</v>
      </c>
      <c r="F78" s="30">
        <v>405</v>
      </c>
      <c r="G78" s="30">
        <v>8</v>
      </c>
      <c r="H78" s="30">
        <v>300</v>
      </c>
      <c r="I78" s="30">
        <v>381</v>
      </c>
      <c r="J78" s="29">
        <v>0.86</v>
      </c>
      <c r="K78" s="30">
        <v>42</v>
      </c>
      <c r="L78" s="31">
        <v>0.73</v>
      </c>
      <c r="M78" s="32">
        <f t="shared" si="4"/>
        <v>600.17000000000007</v>
      </c>
      <c r="N78" s="32">
        <f t="shared" si="5"/>
        <v>607.29999999999995</v>
      </c>
      <c r="O78" s="33" t="s">
        <v>31</v>
      </c>
      <c r="P78" s="34" t="s">
        <v>43</v>
      </c>
      <c r="Q78" s="34" t="s">
        <v>44</v>
      </c>
      <c r="R78" s="36" t="s">
        <v>45</v>
      </c>
      <c r="S78" s="36" t="s">
        <v>33</v>
      </c>
      <c r="T78" s="36" t="s">
        <v>46</v>
      </c>
      <c r="U78" s="41" t="s">
        <v>47</v>
      </c>
      <c r="V78" s="42"/>
      <c r="W78" s="42"/>
      <c r="X78" s="41" t="s">
        <v>48</v>
      </c>
      <c r="Y78" s="41" t="s">
        <v>49</v>
      </c>
      <c r="Z78" s="43">
        <v>38</v>
      </c>
      <c r="AA78" s="43">
        <v>40</v>
      </c>
      <c r="AB78" s="39" t="s">
        <v>214</v>
      </c>
    </row>
    <row r="79" spans="1:28" ht="12.75">
      <c r="A79" s="27" t="s">
        <v>215</v>
      </c>
      <c r="B79" s="28">
        <v>17690</v>
      </c>
      <c r="C79" s="29">
        <v>0.75</v>
      </c>
      <c r="D79" s="29">
        <v>0.84</v>
      </c>
      <c r="E79" s="30">
        <v>25</v>
      </c>
      <c r="F79" s="30">
        <v>280</v>
      </c>
      <c r="G79" s="30">
        <v>15</v>
      </c>
      <c r="H79" s="30">
        <v>300</v>
      </c>
      <c r="I79" s="30">
        <v>342</v>
      </c>
      <c r="J79" s="29">
        <v>0.86</v>
      </c>
      <c r="K79" s="30">
        <v>32</v>
      </c>
      <c r="L79" s="31">
        <v>1.52</v>
      </c>
      <c r="M79" s="32" t="s">
        <v>33</v>
      </c>
      <c r="N79" s="32" t="s">
        <v>33</v>
      </c>
      <c r="O79" s="33" t="s">
        <v>31</v>
      </c>
      <c r="P79" s="34" t="s">
        <v>75</v>
      </c>
      <c r="Q79" s="34"/>
      <c r="R79" s="44" t="s">
        <v>76</v>
      </c>
      <c r="S79" s="44" t="s">
        <v>65</v>
      </c>
      <c r="T79" s="44"/>
      <c r="U79" s="44"/>
      <c r="V79" s="42"/>
      <c r="W79" s="42"/>
      <c r="X79" s="41" t="s">
        <v>77</v>
      </c>
      <c r="Y79" s="41"/>
      <c r="Z79" s="43">
        <v>19</v>
      </c>
      <c r="AA79" s="38">
        <v>69</v>
      </c>
      <c r="AB79" s="39" t="s">
        <v>145</v>
      </c>
    </row>
    <row r="80" spans="1:28" ht="12.75">
      <c r="A80" s="27" t="s">
        <v>216</v>
      </c>
      <c r="B80" s="28">
        <v>54600</v>
      </c>
      <c r="C80" s="29">
        <v>0.73</v>
      </c>
      <c r="D80" s="29">
        <v>0.84</v>
      </c>
      <c r="E80" s="30">
        <v>20</v>
      </c>
      <c r="F80" s="30">
        <v>640</v>
      </c>
      <c r="G80" s="30">
        <v>22</v>
      </c>
      <c r="H80" s="30">
        <v>300</v>
      </c>
      <c r="I80" s="30">
        <v>342</v>
      </c>
      <c r="J80" s="29">
        <v>0.86</v>
      </c>
      <c r="K80" s="30">
        <v>56</v>
      </c>
      <c r="L80" s="31">
        <v>1.22</v>
      </c>
      <c r="M80" s="32" t="s">
        <v>33</v>
      </c>
      <c r="N80" s="32" t="s">
        <v>33</v>
      </c>
      <c r="O80" s="33" t="s">
        <v>31</v>
      </c>
      <c r="P80" s="34" t="s">
        <v>44</v>
      </c>
      <c r="Q80" s="35"/>
      <c r="R80" s="36" t="s">
        <v>62</v>
      </c>
      <c r="S80" s="36" t="s">
        <v>33</v>
      </c>
      <c r="T80" s="36" t="s">
        <v>33</v>
      </c>
      <c r="U80" s="36" t="s">
        <v>47</v>
      </c>
      <c r="V80" s="37"/>
      <c r="W80" s="37"/>
      <c r="X80" s="41" t="s">
        <v>49</v>
      </c>
      <c r="Y80" s="36"/>
      <c r="Z80" s="38">
        <v>38</v>
      </c>
      <c r="AA80" s="38">
        <v>40</v>
      </c>
      <c r="AB80" s="39" t="s">
        <v>147</v>
      </c>
    </row>
    <row r="81" spans="1:28" ht="12.75">
      <c r="A81" s="27" t="s">
        <v>217</v>
      </c>
      <c r="B81" s="28">
        <v>13290</v>
      </c>
      <c r="C81" s="29">
        <v>0.73</v>
      </c>
      <c r="D81" s="29">
        <v>0.84</v>
      </c>
      <c r="E81" s="30">
        <v>25</v>
      </c>
      <c r="F81" s="30">
        <v>260</v>
      </c>
      <c r="G81" s="30">
        <v>15</v>
      </c>
      <c r="H81" s="30">
        <v>300</v>
      </c>
      <c r="I81" s="30">
        <v>342</v>
      </c>
      <c r="J81" s="29">
        <v>0.86</v>
      </c>
      <c r="K81" s="30">
        <v>33</v>
      </c>
      <c r="L81" s="31">
        <v>1.03</v>
      </c>
      <c r="M81" s="32">
        <f t="shared" ref="M81:M88" si="6">(-B81*0.001)+(K81*2)+(-L81*10)+(C81*100)+(D81*100)+(E81)+(F81*0.1)+(G81*2)+(H81*0.1)+(I81*0.1)+(J81*100)+(Z81*2)+(AA81*2)</f>
        <v>606.6099999999999</v>
      </c>
      <c r="N81" s="32">
        <f t="shared" ref="N81:N88" si="7">(K81*2)+(-L81*10)+(C81*100)+(D81*100)+(E81)+(F81*0.1)+(G81*2)+(H81*0.1)+(I81*0.1)+(J81*100)+(Z81*2)+(AA81*2)</f>
        <v>619.9</v>
      </c>
      <c r="O81" s="33" t="s">
        <v>31</v>
      </c>
      <c r="P81" s="34" t="s">
        <v>75</v>
      </c>
      <c r="Q81" s="34"/>
      <c r="R81" s="44" t="s">
        <v>76</v>
      </c>
      <c r="S81" s="44" t="s">
        <v>65</v>
      </c>
      <c r="T81" s="44"/>
      <c r="U81" s="44"/>
      <c r="V81" s="42"/>
      <c r="W81" s="42"/>
      <c r="X81" s="41" t="s">
        <v>77</v>
      </c>
      <c r="Y81" s="41"/>
      <c r="Z81" s="43">
        <v>19</v>
      </c>
      <c r="AA81" s="38">
        <v>69</v>
      </c>
      <c r="AB81" s="39" t="s">
        <v>218</v>
      </c>
    </row>
    <row r="82" spans="1:28" ht="12.75">
      <c r="A82" s="27" t="s">
        <v>219</v>
      </c>
      <c r="B82" s="28">
        <v>13580</v>
      </c>
      <c r="C82" s="29">
        <v>0.74</v>
      </c>
      <c r="D82" s="29">
        <v>0.82</v>
      </c>
      <c r="E82" s="30">
        <v>25</v>
      </c>
      <c r="F82" s="30">
        <v>273</v>
      </c>
      <c r="G82" s="30">
        <v>12</v>
      </c>
      <c r="H82" s="30">
        <v>300</v>
      </c>
      <c r="I82" s="30">
        <v>342</v>
      </c>
      <c r="J82" s="29">
        <v>0.86</v>
      </c>
      <c r="K82" s="30">
        <v>31</v>
      </c>
      <c r="L82" s="31">
        <v>0.77</v>
      </c>
      <c r="M82" s="32">
        <f t="shared" si="6"/>
        <v>599.22</v>
      </c>
      <c r="N82" s="32">
        <f t="shared" si="7"/>
        <v>612.79999999999995</v>
      </c>
      <c r="O82" s="33" t="s">
        <v>31</v>
      </c>
      <c r="P82" s="34" t="s">
        <v>75</v>
      </c>
      <c r="Q82" s="34"/>
      <c r="R82" s="44" t="s">
        <v>76</v>
      </c>
      <c r="S82" s="44" t="s">
        <v>65</v>
      </c>
      <c r="T82" s="44"/>
      <c r="U82" s="44"/>
      <c r="V82" s="42"/>
      <c r="W82" s="42"/>
      <c r="X82" s="41" t="s">
        <v>77</v>
      </c>
      <c r="Y82" s="41"/>
      <c r="Z82" s="43">
        <v>19</v>
      </c>
      <c r="AA82" s="38">
        <v>69</v>
      </c>
      <c r="AB82" s="39" t="s">
        <v>220</v>
      </c>
    </row>
    <row r="83" spans="1:28" ht="12.75">
      <c r="A83" s="27" t="s">
        <v>219</v>
      </c>
      <c r="B83" s="28">
        <v>10960</v>
      </c>
      <c r="C83" s="29">
        <v>0.71</v>
      </c>
      <c r="D83" s="29">
        <v>0.82</v>
      </c>
      <c r="E83" s="30">
        <v>25</v>
      </c>
      <c r="F83" s="30">
        <v>240</v>
      </c>
      <c r="G83" s="30">
        <v>12</v>
      </c>
      <c r="H83" s="30">
        <v>300</v>
      </c>
      <c r="I83" s="30">
        <v>342</v>
      </c>
      <c r="J83" s="29">
        <v>0.84</v>
      </c>
      <c r="K83" s="30">
        <v>31</v>
      </c>
      <c r="L83" s="31">
        <v>0.88</v>
      </c>
      <c r="M83" s="32">
        <f t="shared" si="6"/>
        <v>592.44000000000005</v>
      </c>
      <c r="N83" s="32">
        <f t="shared" si="7"/>
        <v>603.4</v>
      </c>
      <c r="O83" s="33" t="s">
        <v>31</v>
      </c>
      <c r="P83" s="34" t="s">
        <v>75</v>
      </c>
      <c r="Q83" s="34"/>
      <c r="R83" s="44" t="s">
        <v>76</v>
      </c>
      <c r="S83" s="44" t="s">
        <v>65</v>
      </c>
      <c r="T83" s="44"/>
      <c r="U83" s="44"/>
      <c r="V83" s="42"/>
      <c r="W83" s="42"/>
      <c r="X83" s="41" t="s">
        <v>77</v>
      </c>
      <c r="Y83" s="41"/>
      <c r="Z83" s="43">
        <v>19</v>
      </c>
      <c r="AA83" s="38">
        <v>69</v>
      </c>
      <c r="AB83" s="39" t="s">
        <v>221</v>
      </c>
    </row>
    <row r="84" spans="1:28" ht="12.75">
      <c r="A84" s="27" t="s">
        <v>222</v>
      </c>
      <c r="B84" s="28">
        <v>4890</v>
      </c>
      <c r="C84" s="29">
        <v>0.51</v>
      </c>
      <c r="D84" s="29">
        <v>0.9</v>
      </c>
      <c r="E84" s="30">
        <v>21</v>
      </c>
      <c r="F84" s="30">
        <v>260</v>
      </c>
      <c r="G84" s="30">
        <v>16</v>
      </c>
      <c r="H84" s="30">
        <v>400</v>
      </c>
      <c r="I84" s="30">
        <v>466</v>
      </c>
      <c r="J84" s="29">
        <v>0.87</v>
      </c>
      <c r="K84" s="30">
        <v>39</v>
      </c>
      <c r="L84" s="31">
        <v>0.69</v>
      </c>
      <c r="M84" s="32">
        <f t="shared" si="6"/>
        <v>615.80999999999995</v>
      </c>
      <c r="N84" s="32">
        <f t="shared" si="7"/>
        <v>620.70000000000005</v>
      </c>
      <c r="O84" s="33" t="s">
        <v>31</v>
      </c>
      <c r="P84" s="34" t="s">
        <v>44</v>
      </c>
      <c r="Q84" s="35"/>
      <c r="R84" s="36" t="s">
        <v>62</v>
      </c>
      <c r="S84" s="36" t="s">
        <v>33</v>
      </c>
      <c r="T84" s="36" t="s">
        <v>33</v>
      </c>
      <c r="U84" s="36" t="s">
        <v>47</v>
      </c>
      <c r="V84" s="37"/>
      <c r="W84" s="37"/>
      <c r="X84" s="41" t="s">
        <v>49</v>
      </c>
      <c r="Y84" s="36"/>
      <c r="Z84" s="38">
        <v>38</v>
      </c>
      <c r="AA84" s="38">
        <v>40</v>
      </c>
      <c r="AB84" s="39" t="s">
        <v>223</v>
      </c>
    </row>
    <row r="85" spans="1:28" ht="12.75">
      <c r="A85" s="27" t="s">
        <v>224</v>
      </c>
      <c r="B85" s="28">
        <v>4890</v>
      </c>
      <c r="C85" s="29">
        <v>0.53</v>
      </c>
      <c r="D85" s="29">
        <v>0.85</v>
      </c>
      <c r="E85" s="30">
        <v>21</v>
      </c>
      <c r="F85" s="30">
        <v>260</v>
      </c>
      <c r="G85" s="30">
        <v>16</v>
      </c>
      <c r="H85" s="30">
        <v>400</v>
      </c>
      <c r="I85" s="30">
        <v>466</v>
      </c>
      <c r="J85" s="29">
        <v>0.87</v>
      </c>
      <c r="K85" s="30">
        <v>33</v>
      </c>
      <c r="L85" s="31">
        <v>0.69</v>
      </c>
      <c r="M85" s="32">
        <f t="shared" si="6"/>
        <v>600.81000000000006</v>
      </c>
      <c r="N85" s="32">
        <f t="shared" si="7"/>
        <v>605.70000000000005</v>
      </c>
      <c r="O85" s="33" t="s">
        <v>31</v>
      </c>
      <c r="P85" s="34" t="s">
        <v>44</v>
      </c>
      <c r="Q85" s="35"/>
      <c r="R85" s="36" t="s">
        <v>62</v>
      </c>
      <c r="S85" s="36" t="s">
        <v>33</v>
      </c>
      <c r="T85" s="36" t="s">
        <v>33</v>
      </c>
      <c r="U85" s="36" t="s">
        <v>47</v>
      </c>
      <c r="V85" s="37"/>
      <c r="W85" s="37"/>
      <c r="X85" s="41" t="s">
        <v>49</v>
      </c>
      <c r="Y85" s="36"/>
      <c r="Z85" s="38">
        <v>38</v>
      </c>
      <c r="AA85" s="38">
        <v>40</v>
      </c>
      <c r="AB85" s="39" t="s">
        <v>225</v>
      </c>
    </row>
    <row r="86" spans="1:28" ht="12.75">
      <c r="A86" s="27" t="s">
        <v>226</v>
      </c>
      <c r="B86" s="28">
        <v>5015</v>
      </c>
      <c r="C86" s="29">
        <v>0.51</v>
      </c>
      <c r="D86" s="29">
        <v>0.9</v>
      </c>
      <c r="E86" s="30">
        <v>21</v>
      </c>
      <c r="F86" s="30">
        <v>260</v>
      </c>
      <c r="G86" s="30">
        <v>16</v>
      </c>
      <c r="H86" s="30">
        <v>400</v>
      </c>
      <c r="I86" s="30">
        <v>466</v>
      </c>
      <c r="J86" s="29">
        <v>0.89</v>
      </c>
      <c r="K86" s="30">
        <v>39</v>
      </c>
      <c r="L86" s="31">
        <v>0.69</v>
      </c>
      <c r="M86" s="32">
        <f t="shared" si="6"/>
        <v>617.68499999999995</v>
      </c>
      <c r="N86" s="32">
        <f t="shared" si="7"/>
        <v>622.70000000000005</v>
      </c>
      <c r="O86" s="33" t="s">
        <v>31</v>
      </c>
      <c r="P86" s="34" t="s">
        <v>44</v>
      </c>
      <c r="Q86" s="35"/>
      <c r="R86" s="36" t="s">
        <v>62</v>
      </c>
      <c r="S86" s="36" t="s">
        <v>33</v>
      </c>
      <c r="T86" s="36" t="s">
        <v>33</v>
      </c>
      <c r="U86" s="36" t="s">
        <v>47</v>
      </c>
      <c r="V86" s="37"/>
      <c r="W86" s="37"/>
      <c r="X86" s="41" t="s">
        <v>49</v>
      </c>
      <c r="Y86" s="36"/>
      <c r="Z86" s="38">
        <v>38</v>
      </c>
      <c r="AA86" s="38">
        <v>40</v>
      </c>
      <c r="AB86" s="39" t="s">
        <v>227</v>
      </c>
    </row>
    <row r="87" spans="1:28" ht="12.75">
      <c r="A87" s="27" t="s">
        <v>228</v>
      </c>
      <c r="B87" s="28">
        <v>4890</v>
      </c>
      <c r="C87" s="29">
        <v>0.53</v>
      </c>
      <c r="D87" s="29">
        <v>0.85</v>
      </c>
      <c r="E87" s="30">
        <v>21</v>
      </c>
      <c r="F87" s="30">
        <v>260</v>
      </c>
      <c r="G87" s="30">
        <v>16</v>
      </c>
      <c r="H87" s="30">
        <v>400</v>
      </c>
      <c r="I87" s="30">
        <v>466</v>
      </c>
      <c r="J87" s="29">
        <v>0.87</v>
      </c>
      <c r="K87" s="30">
        <v>42</v>
      </c>
      <c r="L87" s="31">
        <v>0.86</v>
      </c>
      <c r="M87" s="32">
        <f t="shared" si="6"/>
        <v>617.11</v>
      </c>
      <c r="N87" s="32">
        <f t="shared" si="7"/>
        <v>622</v>
      </c>
      <c r="O87" s="33" t="s">
        <v>31</v>
      </c>
      <c r="P87" s="34" t="s">
        <v>44</v>
      </c>
      <c r="Q87" s="35"/>
      <c r="R87" s="36" t="s">
        <v>62</v>
      </c>
      <c r="S87" s="36" t="s">
        <v>33</v>
      </c>
      <c r="T87" s="36" t="s">
        <v>33</v>
      </c>
      <c r="U87" s="36" t="s">
        <v>47</v>
      </c>
      <c r="V87" s="37"/>
      <c r="W87" s="37"/>
      <c r="X87" s="41" t="s">
        <v>49</v>
      </c>
      <c r="Y87" s="36"/>
      <c r="Z87" s="38">
        <v>38</v>
      </c>
      <c r="AA87" s="38">
        <v>40</v>
      </c>
      <c r="AB87" s="39" t="s">
        <v>229</v>
      </c>
    </row>
    <row r="88" spans="1:28" ht="12.75">
      <c r="A88" s="27" t="s">
        <v>230</v>
      </c>
      <c r="B88" s="28">
        <v>5680</v>
      </c>
      <c r="C88" s="29">
        <v>0.72</v>
      </c>
      <c r="D88" s="29">
        <v>0.71</v>
      </c>
      <c r="E88" s="30">
        <v>17</v>
      </c>
      <c r="F88" s="30">
        <v>300</v>
      </c>
      <c r="G88" s="30">
        <v>6</v>
      </c>
      <c r="H88" s="30">
        <v>300</v>
      </c>
      <c r="I88" s="30">
        <v>381</v>
      </c>
      <c r="J88" s="29">
        <v>0.81</v>
      </c>
      <c r="K88" s="30">
        <v>41</v>
      </c>
      <c r="L88" s="31">
        <v>0.54</v>
      </c>
      <c r="M88" s="32">
        <f t="shared" si="6"/>
        <v>548.02</v>
      </c>
      <c r="N88" s="32">
        <f t="shared" si="7"/>
        <v>553.70000000000005</v>
      </c>
      <c r="O88" s="33" t="s">
        <v>31</v>
      </c>
      <c r="P88" s="34" t="s">
        <v>43</v>
      </c>
      <c r="Q88" s="35"/>
      <c r="R88" s="36" t="s">
        <v>52</v>
      </c>
      <c r="S88" s="36" t="s">
        <v>33</v>
      </c>
      <c r="T88" s="36" t="s">
        <v>46</v>
      </c>
      <c r="U88" s="36"/>
      <c r="V88" s="37"/>
      <c r="W88" s="37"/>
      <c r="X88" s="41" t="s">
        <v>48</v>
      </c>
      <c r="Y88" s="36"/>
      <c r="Z88" s="38">
        <v>30</v>
      </c>
      <c r="AA88" s="38">
        <v>33</v>
      </c>
      <c r="AB88" s="39" t="s">
        <v>231</v>
      </c>
    </row>
  </sheetData>
  <autoFilter ref="A2:AB88" xr:uid="{00000000-0009-0000-0000-000002000000}">
    <sortState xmlns:xlrd2="http://schemas.microsoft.com/office/spreadsheetml/2017/richdata2" ref="A2:AB88">
      <sortCondition ref="A2:A88"/>
      <sortCondition descending="1" ref="C2:C88"/>
      <sortCondition ref="N2:N88"/>
      <sortCondition ref="P2:P88"/>
    </sortState>
  </autoFilter>
  <conditionalFormatting sqref="B3:B88">
    <cfRule type="colorScale" priority="1">
      <colorScale>
        <cfvo type="min"/>
        <cfvo type="percentile" val="50"/>
        <cfvo type="max"/>
        <color rgb="FF93C47D"/>
        <color rgb="FFD9D9D9"/>
        <color rgb="FFE06666"/>
      </colorScale>
    </cfRule>
  </conditionalFormatting>
  <conditionalFormatting sqref="C3:C88">
    <cfRule type="colorScale" priority="2">
      <colorScale>
        <cfvo type="min"/>
        <cfvo type="percentile" val="50"/>
        <cfvo type="max"/>
        <color rgb="FFEAD1DC"/>
        <color rgb="FFD5A6BD"/>
        <color rgb="FFC27BA0"/>
      </colorScale>
    </cfRule>
  </conditionalFormatting>
  <conditionalFormatting sqref="D3:D88">
    <cfRule type="colorScale" priority="3">
      <colorScale>
        <cfvo type="min"/>
        <cfvo type="percentile" val="50"/>
        <cfvo type="max"/>
        <color rgb="FFD9D2E9"/>
        <color rgb="FFB4A7D6"/>
        <color rgb="FF8E7CC3"/>
      </colorScale>
    </cfRule>
  </conditionalFormatting>
  <conditionalFormatting sqref="E3:E88">
    <cfRule type="colorScale" priority="4">
      <colorScale>
        <cfvo type="min"/>
        <cfvo type="percentile" val="50"/>
        <cfvo type="max"/>
        <color rgb="FFF4CCCC"/>
        <color rgb="FFEA9999"/>
        <color rgb="FFE06666"/>
      </colorScale>
    </cfRule>
  </conditionalFormatting>
  <conditionalFormatting sqref="F3:F88">
    <cfRule type="colorScale" priority="5">
      <colorScale>
        <cfvo type="min"/>
        <cfvo type="percentile" val="50"/>
        <cfvo type="max"/>
        <color rgb="FFD9EAD3"/>
        <color rgb="FFB6D7A8"/>
        <color rgb="FF6AA84F"/>
      </colorScale>
    </cfRule>
  </conditionalFormatting>
  <conditionalFormatting sqref="G3:G88">
    <cfRule type="colorScale" priority="6">
      <colorScale>
        <cfvo type="min"/>
        <cfvo type="percentile" val="50"/>
        <cfvo type="max"/>
        <color rgb="FFD0E0E3"/>
        <color rgb="FFA2C4C9"/>
        <color rgb="FF45818E"/>
      </colorScale>
    </cfRule>
  </conditionalFormatting>
  <conditionalFormatting sqref="H3:H88">
    <cfRule type="colorScale" priority="7">
      <colorScale>
        <cfvo type="min"/>
        <cfvo type="percentile" val="50"/>
        <cfvo type="max"/>
        <color rgb="FFC9DAF8"/>
        <color rgb="FFA4C2F4"/>
        <color rgb="FF3C78D8"/>
      </colorScale>
    </cfRule>
  </conditionalFormatting>
  <conditionalFormatting sqref="I3:I88">
    <cfRule type="colorScale" priority="8">
      <colorScale>
        <cfvo type="min"/>
        <cfvo type="percentile" val="50"/>
        <cfvo type="max"/>
        <color rgb="FFFFF2CC"/>
        <color rgb="FFFFE599"/>
        <color rgb="FFF1C232"/>
      </colorScale>
    </cfRule>
  </conditionalFormatting>
  <conditionalFormatting sqref="J3:J88">
    <cfRule type="colorScale" priority="9">
      <colorScale>
        <cfvo type="min"/>
        <cfvo type="percentile" val="50"/>
        <cfvo type="max"/>
        <color rgb="FFFCE5CD"/>
        <color rgb="FFF9CB9C"/>
        <color rgb="FFE69138"/>
      </colorScale>
    </cfRule>
  </conditionalFormatting>
  <conditionalFormatting sqref="K3:K88">
    <cfRule type="colorScale" priority="10">
      <colorScale>
        <cfvo type="min"/>
        <cfvo type="percentile" val="50"/>
        <cfvo type="max"/>
        <color rgb="FFE6B8AF"/>
        <color rgb="FFDD7E6B"/>
        <color rgb="FFCC4125"/>
      </colorScale>
    </cfRule>
  </conditionalFormatting>
  <conditionalFormatting sqref="L3:L88">
    <cfRule type="colorScale" priority="11">
      <colorScale>
        <cfvo type="min"/>
        <cfvo type="percentile" val="50"/>
        <cfvo type="max"/>
        <color rgb="FFEFEFEF"/>
        <color rgb="FFCCCCCC"/>
        <color rgb="FF666666"/>
      </colorScale>
    </cfRule>
  </conditionalFormatting>
  <conditionalFormatting sqref="M3:M88">
    <cfRule type="colorScale" priority="13">
      <colorScale>
        <cfvo type="min"/>
        <cfvo type="percentile" val="50"/>
        <cfvo type="max"/>
        <color rgb="FF4A86E8"/>
        <color rgb="FFD9D9D9"/>
        <color rgb="FFFF9900"/>
      </colorScale>
    </cfRule>
  </conditionalFormatting>
  <conditionalFormatting sqref="N3:N88">
    <cfRule type="colorScale" priority="12">
      <colorScale>
        <cfvo type="min"/>
        <cfvo type="percentile" val="50"/>
        <cfvo type="max"/>
        <color rgb="FF4A86E8"/>
        <color rgb="FFD9D9D9"/>
        <color rgb="FFFF9900"/>
      </colorScale>
    </cfRule>
  </conditionalFormatting>
  <conditionalFormatting sqref="P3:P88">
    <cfRule type="notContainsBlanks" dxfId="567" priority="31">
      <formula>LEN(TRIM(P3))&gt;0</formula>
    </cfRule>
  </conditionalFormatting>
  <conditionalFormatting sqref="Q3:Q88">
    <cfRule type="notContainsBlanks" dxfId="566" priority="29">
      <formula>LEN(TRIM(Q3))&gt;0</formula>
    </cfRule>
    <cfRule type="containsBlanks" dxfId="565" priority="30">
      <formula>LEN(TRIM(Q3))=0</formula>
    </cfRule>
  </conditionalFormatting>
  <conditionalFormatting sqref="R3:R88">
    <cfRule type="notContainsBlanks" dxfId="564" priority="14">
      <formula>LEN(TRIM(R3))&gt;0</formula>
    </cfRule>
    <cfRule type="containsBlanks" dxfId="563" priority="15">
      <formula>LEN(TRIM(R3))=0</formula>
    </cfRule>
  </conditionalFormatting>
  <conditionalFormatting sqref="S3:S88">
    <cfRule type="notContainsBlanks" dxfId="562" priority="18">
      <formula>LEN(TRIM(S3))&gt;0</formula>
    </cfRule>
    <cfRule type="containsBlanks" dxfId="561" priority="19">
      <formula>LEN(TRIM(S3))=0</formula>
    </cfRule>
  </conditionalFormatting>
  <conditionalFormatting sqref="T3:T88">
    <cfRule type="notContainsBlanks" dxfId="560" priority="20">
      <formula>LEN(TRIM(T3))&gt;0</formula>
    </cfRule>
    <cfRule type="containsBlanks" dxfId="559" priority="21">
      <formula>LEN(TRIM(T3))=0</formula>
    </cfRule>
  </conditionalFormatting>
  <conditionalFormatting sqref="U3:U88">
    <cfRule type="notContainsBlanks" dxfId="558" priority="22">
      <formula>LEN(TRIM(U3))&gt;0</formula>
    </cfRule>
    <cfRule type="containsBlanks" dxfId="557" priority="23">
      <formula>LEN(TRIM(U3))=0</formula>
    </cfRule>
  </conditionalFormatting>
  <conditionalFormatting sqref="V3:V88">
    <cfRule type="notContainsBlanks" dxfId="556" priority="24">
      <formula>LEN(TRIM(V3))&gt;0</formula>
    </cfRule>
    <cfRule type="containsBlanks" dxfId="555" priority="25">
      <formula>LEN(TRIM(V3))=0</formula>
    </cfRule>
  </conditionalFormatting>
  <conditionalFormatting sqref="W3:W88">
    <cfRule type="notContainsBlanks" dxfId="554" priority="26">
      <formula>LEN(TRIM(W3))&gt;0</formula>
    </cfRule>
    <cfRule type="containsBlanks" dxfId="553" priority="27">
      <formula>LEN(TRIM(W3))=0</formula>
    </cfRule>
  </conditionalFormatting>
  <conditionalFormatting sqref="X3:X88">
    <cfRule type="notContainsBlanks" dxfId="552" priority="28">
      <formula>LEN(TRIM(X3))&gt;0</formula>
    </cfRule>
  </conditionalFormatting>
  <conditionalFormatting sqref="Y3:Y88">
    <cfRule type="containsBlanks" dxfId="551" priority="33">
      <formula>LEN(TRIM(Y3))=0</formula>
    </cfRule>
    <cfRule type="notContainsBlanks" dxfId="550" priority="32">
      <formula>LEN(TRIM(Y3))&gt;0</formula>
    </cfRule>
  </conditionalFormatting>
  <conditionalFormatting sqref="Z3:Z88">
    <cfRule type="colorScale" priority="16">
      <colorScale>
        <cfvo type="min"/>
        <cfvo type="percentile" val="50"/>
        <cfvo type="max"/>
        <color rgb="FFE06666"/>
        <color rgb="FFD9D9D9"/>
        <color rgb="FF93C47D"/>
      </colorScale>
    </cfRule>
  </conditionalFormatting>
  <conditionalFormatting sqref="AA3:AA88">
    <cfRule type="colorScale" priority="17">
      <colorScale>
        <cfvo type="min"/>
        <cfvo type="percentile" val="50"/>
        <cfvo type="max"/>
        <color rgb="FFE06666"/>
        <color rgb="FFD9D9D9"/>
        <color rgb="FF93C47D"/>
      </colorScale>
    </cfRule>
  </conditionalFormatting>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tabColor rgb="FF93C47D"/>
    <outlinePr summaryBelow="0" summaryRight="0"/>
  </sheetPr>
  <dimension ref="A1:Z9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7.5703125" customWidth="1"/>
    <col min="17"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112.5">
      <c r="A2" s="6" t="s">
        <v>1151</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821</v>
      </c>
      <c r="B3" s="294">
        <v>49560</v>
      </c>
      <c r="C3" s="437">
        <v>0.87</v>
      </c>
      <c r="D3" s="105">
        <v>0.75</v>
      </c>
      <c r="E3" s="97">
        <v>35</v>
      </c>
      <c r="F3" s="438">
        <v>200</v>
      </c>
      <c r="G3" s="131">
        <v>20</v>
      </c>
      <c r="H3" s="232">
        <v>1000</v>
      </c>
      <c r="I3" s="405">
        <v>1098</v>
      </c>
      <c r="J3" s="233">
        <v>0.64</v>
      </c>
      <c r="K3" s="439">
        <v>38</v>
      </c>
      <c r="L3" s="440">
        <v>7.02</v>
      </c>
      <c r="M3" s="32">
        <f t="shared" ref="M3:M95" si="0">(-B3*0.001)+(K3*2)+(-L3*10)+(C3*100)+(D3*100)+(E3)+(F3*0.1)+(G3*5)+(H3*0.1)+(I3*0.1)+(J3*100)+(X3*2)+(Y3*2)</f>
        <v>743.04</v>
      </c>
      <c r="N3" s="32">
        <f t="shared" ref="N3:N95" si="1">(K3*2)+(-L3*10)+(C3*100)+(D3*100)+(E3)+(F3*0.1)+(G3*5)+(H3*0.1)+(I3*0.1)+(J3*100)+(X3*2)+(Y3*2)</f>
        <v>792.6</v>
      </c>
      <c r="O3" s="837" t="s">
        <v>760</v>
      </c>
      <c r="P3" s="657" t="s">
        <v>509</v>
      </c>
      <c r="Q3" s="160" t="s">
        <v>52</v>
      </c>
      <c r="R3" s="161" t="s">
        <v>510</v>
      </c>
      <c r="S3" s="162" t="s">
        <v>33</v>
      </c>
      <c r="T3" s="163" t="s">
        <v>33</v>
      </c>
      <c r="U3" s="164" t="s">
        <v>511</v>
      </c>
      <c r="V3" s="165"/>
      <c r="W3" s="239" t="s">
        <v>512</v>
      </c>
      <c r="X3" s="174">
        <v>52</v>
      </c>
      <c r="Y3" s="470">
        <v>46</v>
      </c>
      <c r="Z3" s="151" t="s">
        <v>822</v>
      </c>
    </row>
    <row r="4" spans="1:26" ht="12.75">
      <c r="A4" s="46" t="s">
        <v>847</v>
      </c>
      <c r="B4" s="307">
        <v>56164</v>
      </c>
      <c r="C4" s="320">
        <v>0.93</v>
      </c>
      <c r="D4" s="64">
        <v>0.65</v>
      </c>
      <c r="E4" s="65">
        <v>86</v>
      </c>
      <c r="F4" s="331">
        <v>400</v>
      </c>
      <c r="G4" s="76">
        <v>10</v>
      </c>
      <c r="H4" s="317">
        <v>1100</v>
      </c>
      <c r="I4" s="318">
        <v>861</v>
      </c>
      <c r="J4" s="270">
        <v>0.61</v>
      </c>
      <c r="K4" s="156">
        <v>26</v>
      </c>
      <c r="L4" s="332">
        <v>4.4000000000000004</v>
      </c>
      <c r="M4" s="32">
        <f t="shared" si="0"/>
        <v>738.93600000000004</v>
      </c>
      <c r="N4" s="32">
        <f t="shared" si="1"/>
        <v>795.1</v>
      </c>
      <c r="O4" s="837" t="s">
        <v>760</v>
      </c>
      <c r="P4" s="380" t="s">
        <v>1059</v>
      </c>
      <c r="Q4" s="160" t="s">
        <v>52</v>
      </c>
      <c r="R4" s="161" t="s">
        <v>510</v>
      </c>
      <c r="S4" s="162" t="s">
        <v>33</v>
      </c>
      <c r="T4" s="163" t="s">
        <v>33</v>
      </c>
      <c r="U4" s="164" t="s">
        <v>511</v>
      </c>
      <c r="V4" s="165"/>
      <c r="W4" s="303" t="s">
        <v>512</v>
      </c>
      <c r="X4" s="174">
        <v>52</v>
      </c>
      <c r="Y4" s="470">
        <v>46</v>
      </c>
      <c r="Z4" s="151" t="s">
        <v>848</v>
      </c>
    </row>
    <row r="5" spans="1:26" ht="12.75">
      <c r="A5" s="46" t="s">
        <v>849</v>
      </c>
      <c r="B5" s="328">
        <v>140850</v>
      </c>
      <c r="C5" s="320">
        <v>0.93</v>
      </c>
      <c r="D5" s="64">
        <v>0.65</v>
      </c>
      <c r="E5" s="65">
        <v>86</v>
      </c>
      <c r="F5" s="329">
        <v>550</v>
      </c>
      <c r="G5" s="76">
        <v>10</v>
      </c>
      <c r="H5" s="317">
        <v>1100</v>
      </c>
      <c r="I5" s="318">
        <v>861</v>
      </c>
      <c r="J5" s="270">
        <v>0.61</v>
      </c>
      <c r="K5" s="156">
        <v>26</v>
      </c>
      <c r="L5" s="330">
        <v>4.8</v>
      </c>
      <c r="M5" s="32">
        <f t="shared" si="0"/>
        <v>665.25</v>
      </c>
      <c r="N5" s="32">
        <f t="shared" si="1"/>
        <v>806.1</v>
      </c>
      <c r="O5" s="837" t="s">
        <v>760</v>
      </c>
      <c r="P5" s="380" t="s">
        <v>1059</v>
      </c>
      <c r="Q5" s="160" t="s">
        <v>52</v>
      </c>
      <c r="R5" s="161" t="s">
        <v>510</v>
      </c>
      <c r="S5" s="162" t="s">
        <v>33</v>
      </c>
      <c r="T5" s="163" t="s">
        <v>33</v>
      </c>
      <c r="U5" s="164" t="s">
        <v>511</v>
      </c>
      <c r="V5" s="165"/>
      <c r="W5" s="303" t="s">
        <v>512</v>
      </c>
      <c r="X5" s="174">
        <v>52</v>
      </c>
      <c r="Y5" s="470">
        <v>46</v>
      </c>
      <c r="Z5" s="151" t="s">
        <v>850</v>
      </c>
    </row>
    <row r="6" spans="1:26" ht="12.75">
      <c r="A6" s="46" t="s">
        <v>706</v>
      </c>
      <c r="B6" s="674">
        <v>25860</v>
      </c>
      <c r="C6" s="670">
        <v>0.77</v>
      </c>
      <c r="D6" s="506">
        <v>0.77</v>
      </c>
      <c r="E6" s="65">
        <v>36</v>
      </c>
      <c r="F6" s="81">
        <v>650</v>
      </c>
      <c r="G6" s="76">
        <v>30</v>
      </c>
      <c r="H6" s="68">
        <v>1000</v>
      </c>
      <c r="I6" s="675">
        <v>914</v>
      </c>
      <c r="J6" s="70">
        <v>0.92</v>
      </c>
      <c r="K6" s="676">
        <v>47</v>
      </c>
      <c r="L6" s="487">
        <v>3.2</v>
      </c>
      <c r="M6" s="32">
        <f t="shared" si="0"/>
        <v>920.54</v>
      </c>
      <c r="N6" s="32">
        <f t="shared" si="1"/>
        <v>946.4</v>
      </c>
      <c r="O6" s="836" t="s">
        <v>405</v>
      </c>
      <c r="P6" s="380" t="s">
        <v>1059</v>
      </c>
      <c r="Q6" s="160" t="s">
        <v>52</v>
      </c>
      <c r="R6" s="161" t="s">
        <v>510</v>
      </c>
      <c r="S6" s="162" t="s">
        <v>33</v>
      </c>
      <c r="T6" s="163" t="s">
        <v>33</v>
      </c>
      <c r="U6" s="164" t="s">
        <v>511</v>
      </c>
      <c r="V6" s="165"/>
      <c r="W6" s="303" t="s">
        <v>512</v>
      </c>
      <c r="X6" s="174">
        <v>52</v>
      </c>
      <c r="Y6" s="470">
        <v>46</v>
      </c>
      <c r="Z6" s="151" t="s">
        <v>707</v>
      </c>
    </row>
    <row r="7" spans="1:26" ht="12.75">
      <c r="A7" s="46" t="s">
        <v>708</v>
      </c>
      <c r="B7" s="677">
        <v>26880</v>
      </c>
      <c r="C7" s="670">
        <v>0.77</v>
      </c>
      <c r="D7" s="506">
        <v>0.77</v>
      </c>
      <c r="E7" s="65">
        <v>36</v>
      </c>
      <c r="F7" s="678">
        <v>655</v>
      </c>
      <c r="G7" s="76">
        <v>30</v>
      </c>
      <c r="H7" s="68">
        <v>1000</v>
      </c>
      <c r="I7" s="318">
        <v>924</v>
      </c>
      <c r="J7" s="431">
        <v>0.93</v>
      </c>
      <c r="K7" s="676">
        <v>47</v>
      </c>
      <c r="L7" s="487">
        <v>3.2</v>
      </c>
      <c r="M7" s="32">
        <f t="shared" si="0"/>
        <v>922.02</v>
      </c>
      <c r="N7" s="32">
        <f t="shared" si="1"/>
        <v>948.9</v>
      </c>
      <c r="O7" s="836" t="s">
        <v>405</v>
      </c>
      <c r="P7" s="380" t="s">
        <v>1059</v>
      </c>
      <c r="Q7" s="160" t="s">
        <v>52</v>
      </c>
      <c r="R7" s="161" t="s">
        <v>510</v>
      </c>
      <c r="S7" s="162" t="s">
        <v>33</v>
      </c>
      <c r="T7" s="163" t="s">
        <v>33</v>
      </c>
      <c r="U7" s="164" t="s">
        <v>511</v>
      </c>
      <c r="V7" s="165"/>
      <c r="W7" s="303" t="s">
        <v>512</v>
      </c>
      <c r="X7" s="174">
        <v>52</v>
      </c>
      <c r="Y7" s="470">
        <v>46</v>
      </c>
      <c r="Z7" s="151" t="s">
        <v>709</v>
      </c>
    </row>
    <row r="8" spans="1:26" ht="12.75">
      <c r="A8" s="46" t="s">
        <v>702</v>
      </c>
      <c r="B8" s="628">
        <v>29560</v>
      </c>
      <c r="C8" s="670">
        <v>0.77</v>
      </c>
      <c r="D8" s="64">
        <v>0.76</v>
      </c>
      <c r="E8" s="65">
        <v>36</v>
      </c>
      <c r="F8" s="81">
        <v>650</v>
      </c>
      <c r="G8" s="76">
        <v>30</v>
      </c>
      <c r="H8" s="68">
        <v>1000</v>
      </c>
      <c r="I8" s="336">
        <v>932</v>
      </c>
      <c r="J8" s="491">
        <v>0.94</v>
      </c>
      <c r="K8" s="498">
        <v>45</v>
      </c>
      <c r="L8" s="679">
        <v>2.46</v>
      </c>
      <c r="M8" s="32">
        <f t="shared" si="0"/>
        <v>923.04000000000008</v>
      </c>
      <c r="N8" s="32">
        <f t="shared" si="1"/>
        <v>952.6</v>
      </c>
      <c r="O8" s="836" t="s">
        <v>405</v>
      </c>
      <c r="P8" s="380" t="s">
        <v>1059</v>
      </c>
      <c r="Q8" s="160" t="s">
        <v>52</v>
      </c>
      <c r="R8" s="161" t="s">
        <v>510</v>
      </c>
      <c r="S8" s="162" t="s">
        <v>33</v>
      </c>
      <c r="T8" s="163" t="s">
        <v>33</v>
      </c>
      <c r="U8" s="164" t="s">
        <v>511</v>
      </c>
      <c r="V8" s="165"/>
      <c r="W8" s="303" t="s">
        <v>512</v>
      </c>
      <c r="X8" s="174">
        <v>52</v>
      </c>
      <c r="Y8" s="470">
        <v>46</v>
      </c>
      <c r="Z8" s="151" t="s">
        <v>703</v>
      </c>
    </row>
    <row r="9" spans="1:26" ht="12.75">
      <c r="A9" s="46" t="s">
        <v>508</v>
      </c>
      <c r="B9" s="272">
        <v>75930</v>
      </c>
      <c r="C9" s="636">
        <v>0.78</v>
      </c>
      <c r="D9" s="64">
        <v>0.76</v>
      </c>
      <c r="E9" s="382">
        <v>39</v>
      </c>
      <c r="F9" s="524">
        <v>600</v>
      </c>
      <c r="G9" s="76">
        <v>30</v>
      </c>
      <c r="H9" s="68">
        <v>1000</v>
      </c>
      <c r="I9" s="637">
        <v>689</v>
      </c>
      <c r="J9" s="70">
        <v>0.92</v>
      </c>
      <c r="K9" s="619">
        <v>66</v>
      </c>
      <c r="L9" s="138">
        <v>3.5</v>
      </c>
      <c r="M9" s="32">
        <f t="shared" si="0"/>
        <v>880.96999999999991</v>
      </c>
      <c r="N9" s="32">
        <f t="shared" si="1"/>
        <v>956.9</v>
      </c>
      <c r="O9" s="836" t="s">
        <v>405</v>
      </c>
      <c r="P9" s="380" t="s">
        <v>1059</v>
      </c>
      <c r="Q9" s="160" t="s">
        <v>52</v>
      </c>
      <c r="R9" s="161" t="s">
        <v>510</v>
      </c>
      <c r="S9" s="162" t="s">
        <v>33</v>
      </c>
      <c r="T9" s="163" t="s">
        <v>33</v>
      </c>
      <c r="U9" s="164" t="s">
        <v>511</v>
      </c>
      <c r="V9" s="165"/>
      <c r="W9" s="303" t="s">
        <v>512</v>
      </c>
      <c r="X9" s="174">
        <v>52</v>
      </c>
      <c r="Y9" s="470">
        <v>46</v>
      </c>
      <c r="Z9" s="151" t="s">
        <v>513</v>
      </c>
    </row>
    <row r="10" spans="1:26" ht="12.75">
      <c r="A10" s="46" t="s">
        <v>672</v>
      </c>
      <c r="B10" s="471">
        <v>26950</v>
      </c>
      <c r="C10" s="95">
        <v>0.76</v>
      </c>
      <c r="D10" s="64">
        <v>0.76</v>
      </c>
      <c r="E10" s="65">
        <v>36</v>
      </c>
      <c r="F10" s="81">
        <v>650</v>
      </c>
      <c r="G10" s="76">
        <v>30</v>
      </c>
      <c r="H10" s="68">
        <v>1000</v>
      </c>
      <c r="I10" s="318">
        <v>924</v>
      </c>
      <c r="J10" s="70">
        <v>0.92</v>
      </c>
      <c r="K10" s="624">
        <v>54</v>
      </c>
      <c r="L10" s="314">
        <v>3.3</v>
      </c>
      <c r="M10" s="32">
        <f t="shared" si="0"/>
        <v>931.44999999999993</v>
      </c>
      <c r="N10" s="32">
        <f t="shared" si="1"/>
        <v>958.4</v>
      </c>
      <c r="O10" s="836" t="s">
        <v>405</v>
      </c>
      <c r="P10" s="380" t="s">
        <v>1059</v>
      </c>
      <c r="Q10" s="160" t="s">
        <v>52</v>
      </c>
      <c r="R10" s="161" t="s">
        <v>510</v>
      </c>
      <c r="S10" s="162" t="s">
        <v>33</v>
      </c>
      <c r="T10" s="163" t="s">
        <v>33</v>
      </c>
      <c r="U10" s="164" t="s">
        <v>511</v>
      </c>
      <c r="V10" s="165"/>
      <c r="W10" s="303" t="s">
        <v>512</v>
      </c>
      <c r="X10" s="174">
        <v>52</v>
      </c>
      <c r="Y10" s="470">
        <v>46</v>
      </c>
      <c r="Z10" s="151" t="s">
        <v>673</v>
      </c>
    </row>
    <row r="11" spans="1:26" ht="12.75">
      <c r="A11" s="46" t="s">
        <v>636</v>
      </c>
      <c r="B11" s="664">
        <v>32580</v>
      </c>
      <c r="C11" s="95">
        <v>0.76</v>
      </c>
      <c r="D11" s="500">
        <v>0.83</v>
      </c>
      <c r="E11" s="545">
        <v>33</v>
      </c>
      <c r="F11" s="481">
        <v>780</v>
      </c>
      <c r="G11" s="76">
        <v>30</v>
      </c>
      <c r="H11" s="515">
        <v>900</v>
      </c>
      <c r="I11" s="685">
        <v>818</v>
      </c>
      <c r="J11" s="395">
        <v>0.91</v>
      </c>
      <c r="K11" s="616">
        <v>57</v>
      </c>
      <c r="L11" s="487">
        <v>3.2</v>
      </c>
      <c r="M11" s="32">
        <f t="shared" si="0"/>
        <v>928.22</v>
      </c>
      <c r="N11" s="32">
        <f t="shared" si="1"/>
        <v>960.8</v>
      </c>
      <c r="O11" s="836" t="s">
        <v>405</v>
      </c>
      <c r="P11" s="119" t="s">
        <v>509</v>
      </c>
      <c r="Q11" s="160" t="s">
        <v>52</v>
      </c>
      <c r="R11" s="161" t="s">
        <v>510</v>
      </c>
      <c r="S11" s="162" t="s">
        <v>33</v>
      </c>
      <c r="T11" s="163" t="s">
        <v>33</v>
      </c>
      <c r="U11" s="164" t="s">
        <v>511</v>
      </c>
      <c r="V11" s="165"/>
      <c r="W11" s="239" t="s">
        <v>512</v>
      </c>
      <c r="X11" s="174">
        <v>52</v>
      </c>
      <c r="Y11" s="470">
        <v>46</v>
      </c>
      <c r="Z11" s="151" t="s">
        <v>637</v>
      </c>
    </row>
    <row r="12" spans="1:26" ht="12.75">
      <c r="A12" s="46" t="s">
        <v>668</v>
      </c>
      <c r="B12" s="686">
        <v>46880</v>
      </c>
      <c r="C12" s="95">
        <v>0.76</v>
      </c>
      <c r="D12" s="64">
        <v>0.76</v>
      </c>
      <c r="E12" s="65">
        <v>36</v>
      </c>
      <c r="F12" s="81">
        <v>650</v>
      </c>
      <c r="G12" s="76">
        <v>30</v>
      </c>
      <c r="H12" s="68">
        <v>1000</v>
      </c>
      <c r="I12" s="265">
        <v>940</v>
      </c>
      <c r="J12" s="70">
        <v>0.92</v>
      </c>
      <c r="K12" s="624">
        <v>54</v>
      </c>
      <c r="L12" s="487">
        <v>3.2</v>
      </c>
      <c r="M12" s="32">
        <f t="shared" si="0"/>
        <v>914.12</v>
      </c>
      <c r="N12" s="32">
        <f t="shared" si="1"/>
        <v>961</v>
      </c>
      <c r="O12" s="836" t="s">
        <v>405</v>
      </c>
      <c r="P12" s="380" t="s">
        <v>1059</v>
      </c>
      <c r="Q12" s="160" t="s">
        <v>52</v>
      </c>
      <c r="R12" s="161" t="s">
        <v>510</v>
      </c>
      <c r="S12" s="162" t="s">
        <v>33</v>
      </c>
      <c r="T12" s="163" t="s">
        <v>33</v>
      </c>
      <c r="U12" s="164" t="s">
        <v>511</v>
      </c>
      <c r="V12" s="165"/>
      <c r="W12" s="303" t="s">
        <v>512</v>
      </c>
      <c r="X12" s="174">
        <v>52</v>
      </c>
      <c r="Y12" s="470">
        <v>46</v>
      </c>
      <c r="Z12" s="151" t="s">
        <v>669</v>
      </c>
    </row>
    <row r="13" spans="1:26" ht="12.75">
      <c r="A13" s="46" t="s">
        <v>586</v>
      </c>
      <c r="B13" s="494">
        <v>33860</v>
      </c>
      <c r="C13" s="129">
        <v>0.85</v>
      </c>
      <c r="D13" s="397">
        <v>0.79</v>
      </c>
      <c r="E13" s="113">
        <v>35</v>
      </c>
      <c r="F13" s="245">
        <v>680</v>
      </c>
      <c r="G13" s="76">
        <v>30</v>
      </c>
      <c r="H13" s="68">
        <v>1000</v>
      </c>
      <c r="I13" s="497">
        <v>1087</v>
      </c>
      <c r="J13" s="70">
        <v>0.92</v>
      </c>
      <c r="K13" s="499">
        <v>43</v>
      </c>
      <c r="L13" s="138">
        <v>3.5</v>
      </c>
      <c r="M13" s="32">
        <f t="shared" si="0"/>
        <v>930.84</v>
      </c>
      <c r="N13" s="32">
        <f t="shared" si="1"/>
        <v>964.7</v>
      </c>
      <c r="O13" s="836" t="s">
        <v>405</v>
      </c>
      <c r="P13" s="119" t="s">
        <v>509</v>
      </c>
      <c r="Q13" s="160" t="s">
        <v>52</v>
      </c>
      <c r="R13" s="161" t="s">
        <v>510</v>
      </c>
      <c r="S13" s="162" t="s">
        <v>33</v>
      </c>
      <c r="T13" s="163" t="s">
        <v>33</v>
      </c>
      <c r="U13" s="164" t="s">
        <v>511</v>
      </c>
      <c r="V13" s="165"/>
      <c r="W13" s="239" t="s">
        <v>512</v>
      </c>
      <c r="X13" s="174">
        <v>52</v>
      </c>
      <c r="Y13" s="470">
        <v>46</v>
      </c>
      <c r="Z13" s="151" t="s">
        <v>587</v>
      </c>
    </row>
    <row r="14" spans="1:26" ht="12.75">
      <c r="A14" s="46" t="s">
        <v>682</v>
      </c>
      <c r="B14" s="638">
        <v>30980</v>
      </c>
      <c r="C14" s="636">
        <v>0.78</v>
      </c>
      <c r="D14" s="64">
        <v>0.76</v>
      </c>
      <c r="E14" s="65">
        <v>36</v>
      </c>
      <c r="F14" s="524">
        <v>600</v>
      </c>
      <c r="G14" s="76">
        <v>30</v>
      </c>
      <c r="H14" s="68">
        <v>1000</v>
      </c>
      <c r="I14" s="318">
        <v>924</v>
      </c>
      <c r="J14" s="70">
        <v>0.92</v>
      </c>
      <c r="K14" s="71">
        <v>60</v>
      </c>
      <c r="L14" s="523">
        <v>3.4</v>
      </c>
      <c r="M14" s="32">
        <f t="shared" si="0"/>
        <v>935.42</v>
      </c>
      <c r="N14" s="32">
        <f t="shared" si="1"/>
        <v>966.4</v>
      </c>
      <c r="O14" s="836" t="s">
        <v>405</v>
      </c>
      <c r="P14" s="380" t="s">
        <v>1059</v>
      </c>
      <c r="Q14" s="160" t="s">
        <v>52</v>
      </c>
      <c r="R14" s="161" t="s">
        <v>510</v>
      </c>
      <c r="S14" s="162" t="s">
        <v>33</v>
      </c>
      <c r="T14" s="163" t="s">
        <v>33</v>
      </c>
      <c r="U14" s="164" t="s">
        <v>511</v>
      </c>
      <c r="V14" s="165"/>
      <c r="W14" s="303" t="s">
        <v>512</v>
      </c>
      <c r="X14" s="174">
        <v>52</v>
      </c>
      <c r="Y14" s="470">
        <v>46</v>
      </c>
      <c r="Z14" s="151" t="s">
        <v>683</v>
      </c>
    </row>
    <row r="15" spans="1:26" ht="12.75">
      <c r="A15" s="46" t="s">
        <v>596</v>
      </c>
      <c r="B15" s="47">
        <v>53860</v>
      </c>
      <c r="C15" s="129">
        <v>0.85</v>
      </c>
      <c r="D15" s="397">
        <v>0.79</v>
      </c>
      <c r="E15" s="113">
        <v>35</v>
      </c>
      <c r="F15" s="245">
        <v>680</v>
      </c>
      <c r="G15" s="76">
        <v>30</v>
      </c>
      <c r="H15" s="68">
        <v>1000</v>
      </c>
      <c r="I15" s="497">
        <v>1087</v>
      </c>
      <c r="J15" s="70">
        <v>0.92</v>
      </c>
      <c r="K15" s="498">
        <v>45</v>
      </c>
      <c r="L15" s="138">
        <v>3.5</v>
      </c>
      <c r="M15" s="32">
        <f t="shared" si="0"/>
        <v>914.84</v>
      </c>
      <c r="N15" s="32">
        <f t="shared" si="1"/>
        <v>968.7</v>
      </c>
      <c r="O15" s="836" t="s">
        <v>405</v>
      </c>
      <c r="P15" s="119" t="s">
        <v>509</v>
      </c>
      <c r="Q15" s="160" t="s">
        <v>52</v>
      </c>
      <c r="R15" s="161" t="s">
        <v>510</v>
      </c>
      <c r="S15" s="162" t="s">
        <v>33</v>
      </c>
      <c r="T15" s="163" t="s">
        <v>33</v>
      </c>
      <c r="U15" s="164" t="s">
        <v>511</v>
      </c>
      <c r="V15" s="165"/>
      <c r="W15" s="239" t="s">
        <v>512</v>
      </c>
      <c r="X15" s="174">
        <v>52</v>
      </c>
      <c r="Y15" s="470">
        <v>46</v>
      </c>
      <c r="Z15" s="151" t="s">
        <v>597</v>
      </c>
    </row>
    <row r="16" spans="1:26" ht="12.75">
      <c r="A16" s="46" t="s">
        <v>514</v>
      </c>
      <c r="B16" s="635">
        <v>96880</v>
      </c>
      <c r="C16" s="636">
        <v>0.78</v>
      </c>
      <c r="D16" s="64">
        <v>0.76</v>
      </c>
      <c r="E16" s="143">
        <v>40</v>
      </c>
      <c r="F16" s="474">
        <v>700</v>
      </c>
      <c r="G16" s="76">
        <v>30</v>
      </c>
      <c r="H16" s="68">
        <v>1000</v>
      </c>
      <c r="I16" s="637">
        <v>689</v>
      </c>
      <c r="J16" s="70">
        <v>0.92</v>
      </c>
      <c r="K16" s="619">
        <v>66</v>
      </c>
      <c r="L16" s="523">
        <v>3.4</v>
      </c>
      <c r="M16" s="32">
        <f t="shared" si="0"/>
        <v>872.02</v>
      </c>
      <c r="N16" s="32">
        <f t="shared" si="1"/>
        <v>968.9</v>
      </c>
      <c r="O16" s="836" t="s">
        <v>405</v>
      </c>
      <c r="P16" s="380" t="s">
        <v>1059</v>
      </c>
      <c r="Q16" s="160" t="s">
        <v>52</v>
      </c>
      <c r="R16" s="161" t="s">
        <v>510</v>
      </c>
      <c r="S16" s="162" t="s">
        <v>33</v>
      </c>
      <c r="T16" s="163" t="s">
        <v>33</v>
      </c>
      <c r="U16" s="164" t="s">
        <v>511</v>
      </c>
      <c r="V16" s="165"/>
      <c r="W16" s="303" t="s">
        <v>512</v>
      </c>
      <c r="X16" s="174">
        <v>52</v>
      </c>
      <c r="Y16" s="470">
        <v>46</v>
      </c>
      <c r="Z16" s="151" t="s">
        <v>515</v>
      </c>
    </row>
    <row r="17" spans="1:26" ht="12.75">
      <c r="A17" s="46" t="s">
        <v>1066</v>
      </c>
      <c r="B17" s="426">
        <v>43580</v>
      </c>
      <c r="C17" s="514">
        <v>0.83</v>
      </c>
      <c r="D17" s="538">
        <v>0.75</v>
      </c>
      <c r="E17" s="113">
        <v>35</v>
      </c>
      <c r="F17" s="474">
        <v>700</v>
      </c>
      <c r="G17" s="76">
        <v>30</v>
      </c>
      <c r="H17" s="68">
        <v>1000</v>
      </c>
      <c r="I17" s="468">
        <v>1020</v>
      </c>
      <c r="J17" s="395">
        <v>0.91</v>
      </c>
      <c r="K17" s="569">
        <v>55</v>
      </c>
      <c r="L17" s="840">
        <v>4.0999999999999996</v>
      </c>
      <c r="M17" s="32">
        <f t="shared" si="0"/>
        <v>927.42000000000007</v>
      </c>
      <c r="N17" s="32">
        <f t="shared" si="1"/>
        <v>971</v>
      </c>
      <c r="O17" s="836" t="s">
        <v>405</v>
      </c>
      <c r="P17" s="119" t="s">
        <v>509</v>
      </c>
      <c r="Q17" s="160" t="s">
        <v>52</v>
      </c>
      <c r="R17" s="161" t="s">
        <v>510</v>
      </c>
      <c r="S17" s="162" t="s">
        <v>33</v>
      </c>
      <c r="T17" s="163" t="s">
        <v>33</v>
      </c>
      <c r="U17" s="164" t="s">
        <v>511</v>
      </c>
      <c r="V17" s="165"/>
      <c r="W17" s="239" t="s">
        <v>512</v>
      </c>
      <c r="X17" s="174">
        <v>52</v>
      </c>
      <c r="Y17" s="470">
        <v>46</v>
      </c>
      <c r="Z17" s="151" t="s">
        <v>631</v>
      </c>
    </row>
    <row r="18" spans="1:26" ht="12.75">
      <c r="A18" s="46" t="s">
        <v>529</v>
      </c>
      <c r="B18" s="494">
        <v>33850</v>
      </c>
      <c r="C18" s="670">
        <v>0.77</v>
      </c>
      <c r="D18" s="64">
        <v>0.76</v>
      </c>
      <c r="E18" s="113">
        <v>35</v>
      </c>
      <c r="F18" s="524">
        <v>600</v>
      </c>
      <c r="G18" s="76">
        <v>30</v>
      </c>
      <c r="H18" s="68">
        <v>1000</v>
      </c>
      <c r="I18" s="482">
        <v>1008</v>
      </c>
      <c r="J18" s="70">
        <v>0.92</v>
      </c>
      <c r="K18" s="580">
        <v>64</v>
      </c>
      <c r="L18" s="330">
        <v>3.6</v>
      </c>
      <c r="M18" s="32">
        <f t="shared" si="0"/>
        <v>944.95</v>
      </c>
      <c r="N18" s="32">
        <f t="shared" si="1"/>
        <v>978.8</v>
      </c>
      <c r="O18" s="836" t="s">
        <v>405</v>
      </c>
      <c r="P18" s="119" t="s">
        <v>509</v>
      </c>
      <c r="Q18" s="160" t="s">
        <v>52</v>
      </c>
      <c r="R18" s="161" t="s">
        <v>510</v>
      </c>
      <c r="S18" s="162" t="s">
        <v>33</v>
      </c>
      <c r="T18" s="163" t="s">
        <v>33</v>
      </c>
      <c r="U18" s="164" t="s">
        <v>511</v>
      </c>
      <c r="V18" s="165"/>
      <c r="W18" s="239" t="s">
        <v>512</v>
      </c>
      <c r="X18" s="174">
        <v>52</v>
      </c>
      <c r="Y18" s="470">
        <v>46</v>
      </c>
      <c r="Z18" s="151" t="s">
        <v>530</v>
      </c>
    </row>
    <row r="19" spans="1:26" ht="12.75">
      <c r="A19" s="46" t="s">
        <v>533</v>
      </c>
      <c r="B19" s="687">
        <v>26690</v>
      </c>
      <c r="C19" s="95">
        <v>0.76</v>
      </c>
      <c r="D19" s="476">
        <v>0.8</v>
      </c>
      <c r="E19" s="485">
        <v>34</v>
      </c>
      <c r="F19" s="524">
        <v>600</v>
      </c>
      <c r="G19" s="76">
        <v>30</v>
      </c>
      <c r="H19" s="68">
        <v>1000</v>
      </c>
      <c r="I19" s="688">
        <v>952</v>
      </c>
      <c r="J19" s="70">
        <v>0.92</v>
      </c>
      <c r="K19" s="580">
        <v>64</v>
      </c>
      <c r="L19" s="487">
        <v>3.2</v>
      </c>
      <c r="M19" s="32">
        <f t="shared" si="0"/>
        <v>952.51</v>
      </c>
      <c r="N19" s="32">
        <f t="shared" si="1"/>
        <v>979.2</v>
      </c>
      <c r="O19" s="836" t="s">
        <v>405</v>
      </c>
      <c r="P19" s="119" t="s">
        <v>509</v>
      </c>
      <c r="Q19" s="160" t="s">
        <v>52</v>
      </c>
      <c r="R19" s="161" t="s">
        <v>510</v>
      </c>
      <c r="S19" s="162" t="s">
        <v>33</v>
      </c>
      <c r="T19" s="163" t="s">
        <v>33</v>
      </c>
      <c r="U19" s="164" t="s">
        <v>511</v>
      </c>
      <c r="V19" s="165"/>
      <c r="W19" s="239" t="s">
        <v>512</v>
      </c>
      <c r="X19" s="174">
        <v>52</v>
      </c>
      <c r="Y19" s="470">
        <v>46</v>
      </c>
      <c r="Z19" s="151" t="s">
        <v>538</v>
      </c>
    </row>
    <row r="20" spans="1:26" ht="12.75">
      <c r="A20" s="46" t="s">
        <v>1067</v>
      </c>
      <c r="B20" s="695">
        <v>50860</v>
      </c>
      <c r="C20" s="284">
        <v>0.86</v>
      </c>
      <c r="D20" s="506">
        <v>0.77</v>
      </c>
      <c r="E20" s="113">
        <v>35</v>
      </c>
      <c r="F20" s="841">
        <v>755</v>
      </c>
      <c r="G20" s="76">
        <v>30</v>
      </c>
      <c r="H20" s="68">
        <v>1000</v>
      </c>
      <c r="I20" s="468">
        <v>1020</v>
      </c>
      <c r="J20" s="395">
        <v>0.91</v>
      </c>
      <c r="K20" s="569">
        <v>55</v>
      </c>
      <c r="L20" s="462">
        <v>4.3</v>
      </c>
      <c r="M20" s="32">
        <f t="shared" si="0"/>
        <v>928.64</v>
      </c>
      <c r="N20" s="32">
        <f t="shared" si="1"/>
        <v>979.5</v>
      </c>
      <c r="O20" s="836" t="s">
        <v>405</v>
      </c>
      <c r="P20" s="119" t="s">
        <v>509</v>
      </c>
      <c r="Q20" s="160" t="s">
        <v>52</v>
      </c>
      <c r="R20" s="161" t="s">
        <v>510</v>
      </c>
      <c r="S20" s="162" t="s">
        <v>33</v>
      </c>
      <c r="T20" s="163" t="s">
        <v>33</v>
      </c>
      <c r="U20" s="164" t="s">
        <v>511</v>
      </c>
      <c r="V20" s="165"/>
      <c r="W20" s="239" t="s">
        <v>512</v>
      </c>
      <c r="X20" s="174">
        <v>52</v>
      </c>
      <c r="Y20" s="470">
        <v>46</v>
      </c>
      <c r="Z20" s="151" t="s">
        <v>633</v>
      </c>
    </row>
    <row r="21" spans="1:26" ht="12.75">
      <c r="A21" s="46" t="s">
        <v>572</v>
      </c>
      <c r="B21" s="562">
        <v>31580</v>
      </c>
      <c r="C21" s="344">
        <v>0.79</v>
      </c>
      <c r="D21" s="427">
        <v>0.7</v>
      </c>
      <c r="E21" s="545">
        <v>33</v>
      </c>
      <c r="F21" s="474">
        <v>700</v>
      </c>
      <c r="G21" s="599">
        <v>35</v>
      </c>
      <c r="H21" s="68">
        <v>1000</v>
      </c>
      <c r="I21" s="615">
        <v>796</v>
      </c>
      <c r="J21" s="70">
        <v>0.92</v>
      </c>
      <c r="K21" s="616">
        <v>57</v>
      </c>
      <c r="L21" s="327">
        <v>2.8</v>
      </c>
      <c r="M21" s="32">
        <f t="shared" si="0"/>
        <v>949.0200000000001</v>
      </c>
      <c r="N21" s="32">
        <f t="shared" si="1"/>
        <v>980.6</v>
      </c>
      <c r="O21" s="836" t="s">
        <v>405</v>
      </c>
      <c r="P21" s="119" t="s">
        <v>509</v>
      </c>
      <c r="Q21" s="160" t="s">
        <v>52</v>
      </c>
      <c r="R21" s="161" t="s">
        <v>510</v>
      </c>
      <c r="S21" s="162" t="s">
        <v>33</v>
      </c>
      <c r="T21" s="163" t="s">
        <v>33</v>
      </c>
      <c r="U21" s="164" t="s">
        <v>511</v>
      </c>
      <c r="V21" s="165"/>
      <c r="W21" s="239" t="s">
        <v>512</v>
      </c>
      <c r="X21" s="174">
        <v>52</v>
      </c>
      <c r="Y21" s="470">
        <v>46</v>
      </c>
      <c r="Z21" s="151" t="s">
        <v>573</v>
      </c>
    </row>
    <row r="22" spans="1:26" ht="12.75">
      <c r="A22" s="46" t="s">
        <v>638</v>
      </c>
      <c r="B22" s="322">
        <v>40680</v>
      </c>
      <c r="C22" s="344">
        <v>0.79</v>
      </c>
      <c r="D22" s="550">
        <v>0.84</v>
      </c>
      <c r="E22" s="113">
        <v>35</v>
      </c>
      <c r="F22" s="245">
        <v>680</v>
      </c>
      <c r="G22" s="76">
        <v>30</v>
      </c>
      <c r="H22" s="68">
        <v>1000</v>
      </c>
      <c r="I22" s="378">
        <v>1042</v>
      </c>
      <c r="J22" s="70">
        <v>0.92</v>
      </c>
      <c r="K22" s="578">
        <v>53</v>
      </c>
      <c r="L22" s="314">
        <v>3.3</v>
      </c>
      <c r="M22" s="32">
        <f t="shared" si="0"/>
        <v>940.52</v>
      </c>
      <c r="N22" s="32">
        <f t="shared" si="1"/>
        <v>981.2</v>
      </c>
      <c r="O22" s="836" t="s">
        <v>405</v>
      </c>
      <c r="P22" s="119" t="s">
        <v>509</v>
      </c>
      <c r="Q22" s="160" t="s">
        <v>52</v>
      </c>
      <c r="R22" s="161" t="s">
        <v>510</v>
      </c>
      <c r="S22" s="162" t="s">
        <v>33</v>
      </c>
      <c r="T22" s="163" t="s">
        <v>33</v>
      </c>
      <c r="U22" s="164" t="s">
        <v>511</v>
      </c>
      <c r="V22" s="165"/>
      <c r="W22" s="239" t="s">
        <v>512</v>
      </c>
      <c r="X22" s="174">
        <v>52</v>
      </c>
      <c r="Y22" s="470">
        <v>46</v>
      </c>
      <c r="Z22" s="151" t="s">
        <v>639</v>
      </c>
    </row>
    <row r="23" spans="1:26" ht="12.75">
      <c r="A23" s="46" t="s">
        <v>648</v>
      </c>
      <c r="B23" s="47">
        <v>53600</v>
      </c>
      <c r="C23" s="129">
        <v>0.85</v>
      </c>
      <c r="D23" s="105">
        <v>0.88</v>
      </c>
      <c r="E23" s="113">
        <v>35</v>
      </c>
      <c r="F23" s="245">
        <v>680</v>
      </c>
      <c r="G23" s="76">
        <v>30</v>
      </c>
      <c r="H23" s="68">
        <v>1000</v>
      </c>
      <c r="I23" s="378">
        <v>1042</v>
      </c>
      <c r="J23" s="395">
        <v>0.91</v>
      </c>
      <c r="K23" s="493">
        <v>52</v>
      </c>
      <c r="L23" s="475">
        <v>3.9</v>
      </c>
      <c r="M23" s="32">
        <f t="shared" si="0"/>
        <v>928.6</v>
      </c>
      <c r="N23" s="32">
        <f t="shared" si="1"/>
        <v>982.2</v>
      </c>
      <c r="O23" s="836" t="s">
        <v>405</v>
      </c>
      <c r="P23" s="119" t="s">
        <v>509</v>
      </c>
      <c r="Q23" s="160" t="s">
        <v>52</v>
      </c>
      <c r="R23" s="161" t="s">
        <v>510</v>
      </c>
      <c r="S23" s="162" t="s">
        <v>33</v>
      </c>
      <c r="T23" s="163" t="s">
        <v>33</v>
      </c>
      <c r="U23" s="164" t="s">
        <v>511</v>
      </c>
      <c r="V23" s="165"/>
      <c r="W23" s="239" t="s">
        <v>512</v>
      </c>
      <c r="X23" s="174">
        <v>52</v>
      </c>
      <c r="Y23" s="470">
        <v>46</v>
      </c>
      <c r="Z23" s="151" t="s">
        <v>649</v>
      </c>
    </row>
    <row r="24" spans="1:26" ht="12.75">
      <c r="A24" s="46" t="s">
        <v>1068</v>
      </c>
      <c r="B24" s="307">
        <v>45860</v>
      </c>
      <c r="C24" s="129">
        <v>0.85</v>
      </c>
      <c r="D24" s="538">
        <v>0.75</v>
      </c>
      <c r="E24" s="113">
        <v>35</v>
      </c>
      <c r="F24" s="539">
        <v>750</v>
      </c>
      <c r="G24" s="76">
        <v>30</v>
      </c>
      <c r="H24" s="68">
        <v>1000</v>
      </c>
      <c r="I24" s="468">
        <v>1020</v>
      </c>
      <c r="J24" s="395">
        <v>0.91</v>
      </c>
      <c r="K24" s="552">
        <v>58</v>
      </c>
      <c r="L24" s="607">
        <v>4.2</v>
      </c>
      <c r="M24" s="32">
        <f t="shared" si="0"/>
        <v>937.14</v>
      </c>
      <c r="N24" s="32">
        <f t="shared" si="1"/>
        <v>983</v>
      </c>
      <c r="O24" s="836" t="s">
        <v>405</v>
      </c>
      <c r="P24" s="119" t="s">
        <v>509</v>
      </c>
      <c r="Q24" s="160" t="s">
        <v>52</v>
      </c>
      <c r="R24" s="161" t="s">
        <v>510</v>
      </c>
      <c r="S24" s="162" t="s">
        <v>33</v>
      </c>
      <c r="T24" s="163" t="s">
        <v>33</v>
      </c>
      <c r="U24" s="164" t="s">
        <v>511</v>
      </c>
      <c r="V24" s="165"/>
      <c r="W24" s="239" t="s">
        <v>512</v>
      </c>
      <c r="X24" s="174">
        <v>52</v>
      </c>
      <c r="Y24" s="470">
        <v>46</v>
      </c>
      <c r="Z24" s="151" t="s">
        <v>629</v>
      </c>
    </row>
    <row r="25" spans="1:26" ht="12.75">
      <c r="A25" s="46" t="s">
        <v>644</v>
      </c>
      <c r="B25" s="630">
        <v>42580</v>
      </c>
      <c r="C25" s="344">
        <v>0.79</v>
      </c>
      <c r="D25" s="550">
        <v>0.84</v>
      </c>
      <c r="E25" s="113">
        <v>35</v>
      </c>
      <c r="F25" s="474">
        <v>700</v>
      </c>
      <c r="G25" s="76">
        <v>30</v>
      </c>
      <c r="H25" s="68">
        <v>1000</v>
      </c>
      <c r="I25" s="378">
        <v>1042</v>
      </c>
      <c r="J25" s="70">
        <v>0.92</v>
      </c>
      <c r="K25" s="578">
        <v>53</v>
      </c>
      <c r="L25" s="314">
        <v>3.3</v>
      </c>
      <c r="M25" s="32">
        <f t="shared" si="0"/>
        <v>940.62000000000012</v>
      </c>
      <c r="N25" s="32">
        <f t="shared" si="1"/>
        <v>983.2</v>
      </c>
      <c r="O25" s="836" t="s">
        <v>405</v>
      </c>
      <c r="P25" s="119" t="s">
        <v>509</v>
      </c>
      <c r="Q25" s="160" t="s">
        <v>52</v>
      </c>
      <c r="R25" s="161" t="s">
        <v>510</v>
      </c>
      <c r="S25" s="162" t="s">
        <v>33</v>
      </c>
      <c r="T25" s="163" t="s">
        <v>33</v>
      </c>
      <c r="U25" s="164" t="s">
        <v>511</v>
      </c>
      <c r="V25" s="165"/>
      <c r="W25" s="239" t="s">
        <v>512</v>
      </c>
      <c r="X25" s="174">
        <v>52</v>
      </c>
      <c r="Y25" s="470">
        <v>46</v>
      </c>
      <c r="Z25" s="151" t="s">
        <v>645</v>
      </c>
    </row>
    <row r="26" spans="1:26" ht="12.75">
      <c r="A26" s="46" t="s">
        <v>640</v>
      </c>
      <c r="B26" s="495">
        <v>33600</v>
      </c>
      <c r="C26" s="129">
        <v>0.85</v>
      </c>
      <c r="D26" s="105">
        <v>0.88</v>
      </c>
      <c r="E26" s="113">
        <v>35</v>
      </c>
      <c r="F26" s="245">
        <v>680</v>
      </c>
      <c r="G26" s="76">
        <v>30</v>
      </c>
      <c r="H26" s="68">
        <v>1000</v>
      </c>
      <c r="I26" s="378">
        <v>1042</v>
      </c>
      <c r="J26" s="395">
        <v>0.91</v>
      </c>
      <c r="K26" s="493">
        <v>52</v>
      </c>
      <c r="L26" s="330">
        <v>3.6</v>
      </c>
      <c r="M26" s="32">
        <f t="shared" si="0"/>
        <v>951.6</v>
      </c>
      <c r="N26" s="32">
        <f t="shared" si="1"/>
        <v>985.2</v>
      </c>
      <c r="O26" s="836" t="s">
        <v>405</v>
      </c>
      <c r="P26" s="119" t="s">
        <v>509</v>
      </c>
      <c r="Q26" s="160" t="s">
        <v>52</v>
      </c>
      <c r="R26" s="161" t="s">
        <v>510</v>
      </c>
      <c r="S26" s="162" t="s">
        <v>33</v>
      </c>
      <c r="T26" s="163" t="s">
        <v>33</v>
      </c>
      <c r="U26" s="164" t="s">
        <v>511</v>
      </c>
      <c r="V26" s="165"/>
      <c r="W26" s="239" t="s">
        <v>512</v>
      </c>
      <c r="X26" s="174">
        <v>52</v>
      </c>
      <c r="Y26" s="470">
        <v>46</v>
      </c>
      <c r="Z26" s="151" t="s">
        <v>641</v>
      </c>
    </row>
    <row r="27" spans="1:26" ht="12.75">
      <c r="A27" s="46" t="s">
        <v>646</v>
      </c>
      <c r="B27" s="307">
        <v>45690</v>
      </c>
      <c r="C27" s="587">
        <v>0.8</v>
      </c>
      <c r="D27" s="550">
        <v>0.84</v>
      </c>
      <c r="E27" s="113">
        <v>35</v>
      </c>
      <c r="F27" s="474">
        <v>700</v>
      </c>
      <c r="G27" s="76">
        <v>30</v>
      </c>
      <c r="H27" s="68">
        <v>1000</v>
      </c>
      <c r="I27" s="378">
        <v>1042</v>
      </c>
      <c r="J27" s="70">
        <v>0.92</v>
      </c>
      <c r="K27" s="578">
        <v>53</v>
      </c>
      <c r="L27" s="536">
        <v>3</v>
      </c>
      <c r="M27" s="32">
        <f t="shared" si="0"/>
        <v>941.51</v>
      </c>
      <c r="N27" s="32">
        <f t="shared" si="1"/>
        <v>987.2</v>
      </c>
      <c r="O27" s="836" t="s">
        <v>405</v>
      </c>
      <c r="P27" s="119" t="s">
        <v>509</v>
      </c>
      <c r="Q27" s="160" t="s">
        <v>52</v>
      </c>
      <c r="R27" s="161" t="s">
        <v>510</v>
      </c>
      <c r="S27" s="162" t="s">
        <v>33</v>
      </c>
      <c r="T27" s="163" t="s">
        <v>33</v>
      </c>
      <c r="U27" s="164" t="s">
        <v>511</v>
      </c>
      <c r="V27" s="165"/>
      <c r="W27" s="239" t="s">
        <v>512</v>
      </c>
      <c r="X27" s="174">
        <v>52</v>
      </c>
      <c r="Y27" s="470">
        <v>46</v>
      </c>
      <c r="Z27" s="151" t="s">
        <v>647</v>
      </c>
    </row>
    <row r="28" spans="1:26" ht="12.75">
      <c r="A28" s="46" t="s">
        <v>590</v>
      </c>
      <c r="B28" s="435">
        <v>35860</v>
      </c>
      <c r="C28" s="139">
        <v>0.87</v>
      </c>
      <c r="D28" s="397">
        <v>0.79</v>
      </c>
      <c r="E28" s="113">
        <v>35</v>
      </c>
      <c r="F28" s="75">
        <v>635</v>
      </c>
      <c r="G28" s="76">
        <v>30</v>
      </c>
      <c r="H28" s="68">
        <v>1000</v>
      </c>
      <c r="I28" s="378">
        <v>1042</v>
      </c>
      <c r="J28" s="70">
        <v>0.92</v>
      </c>
      <c r="K28" s="379">
        <v>61</v>
      </c>
      <c r="L28" s="436">
        <v>4.13</v>
      </c>
      <c r="M28" s="32">
        <f t="shared" si="0"/>
        <v>951.54000000000008</v>
      </c>
      <c r="N28" s="32">
        <f t="shared" si="1"/>
        <v>987.40000000000009</v>
      </c>
      <c r="O28" s="836" t="s">
        <v>405</v>
      </c>
      <c r="P28" s="119" t="s">
        <v>509</v>
      </c>
      <c r="Q28" s="160" t="s">
        <v>52</v>
      </c>
      <c r="R28" s="161" t="s">
        <v>510</v>
      </c>
      <c r="S28" s="162" t="s">
        <v>33</v>
      </c>
      <c r="T28" s="163" t="s">
        <v>33</v>
      </c>
      <c r="U28" s="164" t="s">
        <v>511</v>
      </c>
      <c r="V28" s="165"/>
      <c r="W28" s="239" t="s">
        <v>512</v>
      </c>
      <c r="X28" s="174">
        <v>52</v>
      </c>
      <c r="Y28" s="470">
        <v>46</v>
      </c>
      <c r="Z28" s="151" t="s">
        <v>591</v>
      </c>
    </row>
    <row r="29" spans="1:26" ht="12.75">
      <c r="A29" s="46" t="s">
        <v>594</v>
      </c>
      <c r="B29" s="396">
        <v>38580</v>
      </c>
      <c r="C29" s="393">
        <v>0.89</v>
      </c>
      <c r="D29" s="397">
        <v>0.79</v>
      </c>
      <c r="E29" s="113">
        <v>35</v>
      </c>
      <c r="F29" s="81">
        <v>650</v>
      </c>
      <c r="G29" s="76">
        <v>30</v>
      </c>
      <c r="H29" s="68">
        <v>1000</v>
      </c>
      <c r="I29" s="378">
        <v>1042</v>
      </c>
      <c r="J29" s="395">
        <v>0.91</v>
      </c>
      <c r="K29" s="379">
        <v>61</v>
      </c>
      <c r="L29" s="276">
        <v>4.1500000000000004</v>
      </c>
      <c r="M29" s="32">
        <f t="shared" si="0"/>
        <v>951.12000000000012</v>
      </c>
      <c r="N29" s="32">
        <f t="shared" si="1"/>
        <v>989.7</v>
      </c>
      <c r="O29" s="836" t="s">
        <v>405</v>
      </c>
      <c r="P29" s="119" t="s">
        <v>509</v>
      </c>
      <c r="Q29" s="160" t="s">
        <v>52</v>
      </c>
      <c r="R29" s="161" t="s">
        <v>510</v>
      </c>
      <c r="S29" s="162" t="s">
        <v>33</v>
      </c>
      <c r="T29" s="163" t="s">
        <v>33</v>
      </c>
      <c r="U29" s="164" t="s">
        <v>511</v>
      </c>
      <c r="V29" s="165"/>
      <c r="W29" s="239" t="s">
        <v>512</v>
      </c>
      <c r="X29" s="174">
        <v>52</v>
      </c>
      <c r="Y29" s="470">
        <v>46</v>
      </c>
      <c r="Z29" s="151" t="s">
        <v>595</v>
      </c>
    </row>
    <row r="30" spans="1:26" ht="12.75">
      <c r="A30" s="46" t="s">
        <v>588</v>
      </c>
      <c r="B30" s="415">
        <v>36980</v>
      </c>
      <c r="C30" s="416">
        <v>0.88</v>
      </c>
      <c r="D30" s="397">
        <v>0.79</v>
      </c>
      <c r="E30" s="113">
        <v>35</v>
      </c>
      <c r="F30" s="417">
        <v>665</v>
      </c>
      <c r="G30" s="76">
        <v>30</v>
      </c>
      <c r="H30" s="68">
        <v>1000</v>
      </c>
      <c r="I30" s="378">
        <v>1042</v>
      </c>
      <c r="J30" s="395">
        <v>0.91</v>
      </c>
      <c r="K30" s="379">
        <v>61</v>
      </c>
      <c r="L30" s="276">
        <v>4.1500000000000004</v>
      </c>
      <c r="M30" s="32">
        <f t="shared" si="0"/>
        <v>953.22</v>
      </c>
      <c r="N30" s="32">
        <f t="shared" si="1"/>
        <v>990.2</v>
      </c>
      <c r="O30" s="836" t="s">
        <v>405</v>
      </c>
      <c r="P30" s="119" t="s">
        <v>509</v>
      </c>
      <c r="Q30" s="160" t="s">
        <v>52</v>
      </c>
      <c r="R30" s="161" t="s">
        <v>510</v>
      </c>
      <c r="S30" s="162" t="s">
        <v>33</v>
      </c>
      <c r="T30" s="163" t="s">
        <v>33</v>
      </c>
      <c r="U30" s="164" t="s">
        <v>511</v>
      </c>
      <c r="V30" s="165"/>
      <c r="W30" s="239" t="s">
        <v>512</v>
      </c>
      <c r="X30" s="174">
        <v>52</v>
      </c>
      <c r="Y30" s="470">
        <v>46</v>
      </c>
      <c r="Z30" s="151" t="s">
        <v>589</v>
      </c>
    </row>
    <row r="31" spans="1:26" ht="12.75">
      <c r="A31" s="46" t="s">
        <v>570</v>
      </c>
      <c r="B31" s="577">
        <v>66919</v>
      </c>
      <c r="C31" s="320">
        <v>0.81</v>
      </c>
      <c r="D31" s="558">
        <v>0.78</v>
      </c>
      <c r="E31" s="113">
        <v>35</v>
      </c>
      <c r="F31" s="576">
        <v>800</v>
      </c>
      <c r="G31" s="76">
        <v>30</v>
      </c>
      <c r="H31" s="68">
        <v>1000</v>
      </c>
      <c r="I31" s="540">
        <v>1025</v>
      </c>
      <c r="J31" s="70">
        <v>0.92</v>
      </c>
      <c r="K31" s="578">
        <v>53</v>
      </c>
      <c r="L31" s="536">
        <v>3</v>
      </c>
      <c r="M31" s="32">
        <f t="shared" si="0"/>
        <v>923.58100000000002</v>
      </c>
      <c r="N31" s="32">
        <f t="shared" si="1"/>
        <v>990.5</v>
      </c>
      <c r="O31" s="836" t="s">
        <v>405</v>
      </c>
      <c r="P31" s="119" t="s">
        <v>509</v>
      </c>
      <c r="Q31" s="160" t="s">
        <v>52</v>
      </c>
      <c r="R31" s="161" t="s">
        <v>510</v>
      </c>
      <c r="S31" s="162" t="s">
        <v>33</v>
      </c>
      <c r="T31" s="163" t="s">
        <v>33</v>
      </c>
      <c r="U31" s="164" t="s">
        <v>511</v>
      </c>
      <c r="V31" s="165"/>
      <c r="W31" s="239" t="s">
        <v>512</v>
      </c>
      <c r="X31" s="174">
        <v>52</v>
      </c>
      <c r="Y31" s="470">
        <v>46</v>
      </c>
      <c r="Z31" s="151" t="s">
        <v>571</v>
      </c>
    </row>
    <row r="32" spans="1:26" ht="12.75">
      <c r="A32" s="46" t="s">
        <v>650</v>
      </c>
      <c r="B32" s="480">
        <v>73600</v>
      </c>
      <c r="C32" s="129">
        <v>0.85</v>
      </c>
      <c r="D32" s="105">
        <v>0.88</v>
      </c>
      <c r="E32" s="113">
        <v>35</v>
      </c>
      <c r="F32" s="481">
        <v>780</v>
      </c>
      <c r="G32" s="76">
        <v>30</v>
      </c>
      <c r="H32" s="68">
        <v>1000</v>
      </c>
      <c r="I32" s="482">
        <v>1008</v>
      </c>
      <c r="J32" s="395">
        <v>0.91</v>
      </c>
      <c r="K32" s="483">
        <v>56</v>
      </c>
      <c r="L32" s="484">
        <v>4.5</v>
      </c>
      <c r="M32" s="32">
        <f t="shared" si="0"/>
        <v>917.2</v>
      </c>
      <c r="N32" s="32">
        <f t="shared" si="1"/>
        <v>990.8</v>
      </c>
      <c r="O32" s="836" t="s">
        <v>405</v>
      </c>
      <c r="P32" s="119" t="s">
        <v>509</v>
      </c>
      <c r="Q32" s="160" t="s">
        <v>52</v>
      </c>
      <c r="R32" s="161" t="s">
        <v>510</v>
      </c>
      <c r="S32" s="162" t="s">
        <v>33</v>
      </c>
      <c r="T32" s="163" t="s">
        <v>33</v>
      </c>
      <c r="U32" s="164" t="s">
        <v>511</v>
      </c>
      <c r="V32" s="165"/>
      <c r="W32" s="239" t="s">
        <v>512</v>
      </c>
      <c r="X32" s="174">
        <v>52</v>
      </c>
      <c r="Y32" s="470">
        <v>46</v>
      </c>
      <c r="Z32" s="151" t="s">
        <v>651</v>
      </c>
    </row>
    <row r="33" spans="1:26" ht="12.75">
      <c r="A33" s="46" t="s">
        <v>531</v>
      </c>
      <c r="B33" s="560">
        <v>38380</v>
      </c>
      <c r="C33" s="320">
        <v>0.81</v>
      </c>
      <c r="D33" s="64">
        <v>0.76</v>
      </c>
      <c r="E33" s="113">
        <v>35</v>
      </c>
      <c r="F33" s="428">
        <v>645</v>
      </c>
      <c r="G33" s="76">
        <v>30</v>
      </c>
      <c r="H33" s="68">
        <v>1000</v>
      </c>
      <c r="I33" s="490">
        <v>1031</v>
      </c>
      <c r="J33" s="579">
        <v>0.95</v>
      </c>
      <c r="K33" s="580">
        <v>64</v>
      </c>
      <c r="L33" s="581">
        <v>3.75</v>
      </c>
      <c r="M33" s="32">
        <f t="shared" si="0"/>
        <v>952.72</v>
      </c>
      <c r="N33" s="32">
        <f t="shared" si="1"/>
        <v>991.1</v>
      </c>
      <c r="O33" s="836" t="s">
        <v>405</v>
      </c>
      <c r="P33" s="119" t="s">
        <v>509</v>
      </c>
      <c r="Q33" s="160" t="s">
        <v>52</v>
      </c>
      <c r="R33" s="161" t="s">
        <v>510</v>
      </c>
      <c r="S33" s="162" t="s">
        <v>33</v>
      </c>
      <c r="T33" s="163" t="s">
        <v>33</v>
      </c>
      <c r="U33" s="164" t="s">
        <v>511</v>
      </c>
      <c r="V33" s="165"/>
      <c r="W33" s="239" t="s">
        <v>512</v>
      </c>
      <c r="X33" s="174">
        <v>52</v>
      </c>
      <c r="Y33" s="470">
        <v>46</v>
      </c>
      <c r="Z33" s="151" t="s">
        <v>532</v>
      </c>
    </row>
    <row r="34" spans="1:26" ht="12.75">
      <c r="A34" s="46" t="s">
        <v>608</v>
      </c>
      <c r="B34" s="435">
        <v>35690</v>
      </c>
      <c r="C34" s="284">
        <v>0.86</v>
      </c>
      <c r="D34" s="466">
        <v>0.71</v>
      </c>
      <c r="E34" s="113">
        <v>35</v>
      </c>
      <c r="F34" s="467">
        <v>670</v>
      </c>
      <c r="G34" s="76">
        <v>30</v>
      </c>
      <c r="H34" s="68">
        <v>1000</v>
      </c>
      <c r="I34" s="468">
        <v>1020</v>
      </c>
      <c r="J34" s="70">
        <v>0.92</v>
      </c>
      <c r="K34" s="469">
        <v>62</v>
      </c>
      <c r="L34" s="118">
        <v>3.09</v>
      </c>
      <c r="M34" s="32">
        <f t="shared" si="0"/>
        <v>956.41</v>
      </c>
      <c r="N34" s="32">
        <f t="shared" si="1"/>
        <v>992.1</v>
      </c>
      <c r="O34" s="836" t="s">
        <v>405</v>
      </c>
      <c r="P34" s="119" t="s">
        <v>509</v>
      </c>
      <c r="Q34" s="160" t="s">
        <v>52</v>
      </c>
      <c r="R34" s="161" t="s">
        <v>510</v>
      </c>
      <c r="S34" s="162" t="s">
        <v>33</v>
      </c>
      <c r="T34" s="163" t="s">
        <v>33</v>
      </c>
      <c r="U34" s="164" t="s">
        <v>511</v>
      </c>
      <c r="V34" s="165"/>
      <c r="W34" s="239" t="s">
        <v>512</v>
      </c>
      <c r="X34" s="174">
        <v>52</v>
      </c>
      <c r="Y34" s="470">
        <v>46</v>
      </c>
      <c r="Z34" s="151" t="s">
        <v>609</v>
      </c>
    </row>
    <row r="35" spans="1:26" ht="12.75">
      <c r="A35" s="46" t="s">
        <v>578</v>
      </c>
      <c r="B35" s="494">
        <v>33860</v>
      </c>
      <c r="C35" s="129">
        <v>0.85</v>
      </c>
      <c r="D35" s="397">
        <v>0.79</v>
      </c>
      <c r="E35" s="113">
        <v>35</v>
      </c>
      <c r="F35" s="245">
        <v>680</v>
      </c>
      <c r="G35" s="76">
        <v>30</v>
      </c>
      <c r="H35" s="68">
        <v>1000</v>
      </c>
      <c r="I35" s="378">
        <v>1042</v>
      </c>
      <c r="J35" s="70">
        <v>0.92</v>
      </c>
      <c r="K35" s="379">
        <v>61</v>
      </c>
      <c r="L35" s="80">
        <v>3.88</v>
      </c>
      <c r="M35" s="32">
        <f t="shared" si="0"/>
        <v>958.54000000000008</v>
      </c>
      <c r="N35" s="32">
        <f t="shared" si="1"/>
        <v>992.40000000000009</v>
      </c>
      <c r="O35" s="836" t="s">
        <v>405</v>
      </c>
      <c r="P35" s="119" t="s">
        <v>509</v>
      </c>
      <c r="Q35" s="160" t="s">
        <v>52</v>
      </c>
      <c r="R35" s="161" t="s">
        <v>510</v>
      </c>
      <c r="S35" s="162" t="s">
        <v>33</v>
      </c>
      <c r="T35" s="163" t="s">
        <v>33</v>
      </c>
      <c r="U35" s="164" t="s">
        <v>511</v>
      </c>
      <c r="V35" s="165"/>
      <c r="W35" s="239" t="s">
        <v>512</v>
      </c>
      <c r="X35" s="174">
        <v>52</v>
      </c>
      <c r="Y35" s="470">
        <v>46</v>
      </c>
      <c r="Z35" s="151" t="s">
        <v>579</v>
      </c>
    </row>
    <row r="36" spans="1:26" ht="12.75">
      <c r="A36" s="46" t="s">
        <v>1070</v>
      </c>
      <c r="B36" s="585">
        <v>51980</v>
      </c>
      <c r="C36" s="129">
        <v>0.85</v>
      </c>
      <c r="D36" s="506">
        <v>0.77</v>
      </c>
      <c r="E36" s="113">
        <v>35</v>
      </c>
      <c r="F36" s="576">
        <v>800</v>
      </c>
      <c r="G36" s="76">
        <v>30</v>
      </c>
      <c r="H36" s="68">
        <v>1000</v>
      </c>
      <c r="I36" s="468">
        <v>1020</v>
      </c>
      <c r="J36" s="431">
        <v>0.93</v>
      </c>
      <c r="K36" s="569">
        <v>55</v>
      </c>
      <c r="L36" s="102">
        <v>3.38</v>
      </c>
      <c r="M36" s="32">
        <f t="shared" si="0"/>
        <v>942.22</v>
      </c>
      <c r="N36" s="32">
        <f t="shared" si="1"/>
        <v>994.2</v>
      </c>
      <c r="O36" s="836" t="s">
        <v>405</v>
      </c>
      <c r="P36" s="119" t="s">
        <v>509</v>
      </c>
      <c r="Q36" s="160" t="s">
        <v>52</v>
      </c>
      <c r="R36" s="161" t="s">
        <v>510</v>
      </c>
      <c r="S36" s="162" t="s">
        <v>33</v>
      </c>
      <c r="T36" s="163" t="s">
        <v>33</v>
      </c>
      <c r="U36" s="164" t="s">
        <v>511</v>
      </c>
      <c r="V36" s="165"/>
      <c r="W36" s="239" t="s">
        <v>512</v>
      </c>
      <c r="X36" s="174">
        <v>52</v>
      </c>
      <c r="Y36" s="470">
        <v>46</v>
      </c>
      <c r="Z36" s="151" t="s">
        <v>635</v>
      </c>
    </row>
    <row r="37" spans="1:26" ht="12.75">
      <c r="A37" s="46" t="s">
        <v>734</v>
      </c>
      <c r="B37" s="272">
        <v>76880</v>
      </c>
      <c r="C37" s="344">
        <v>0.79</v>
      </c>
      <c r="D37" s="64">
        <v>0.76</v>
      </c>
      <c r="E37" s="65">
        <v>36</v>
      </c>
      <c r="F37" s="81">
        <v>650</v>
      </c>
      <c r="G37" s="76">
        <v>30</v>
      </c>
      <c r="H37" s="68">
        <v>1000</v>
      </c>
      <c r="I37" s="265">
        <v>940</v>
      </c>
      <c r="J37" s="70">
        <v>0.92</v>
      </c>
      <c r="K37" s="619">
        <v>66</v>
      </c>
      <c r="L37" s="620">
        <v>2.5</v>
      </c>
      <c r="M37" s="32">
        <f t="shared" si="0"/>
        <v>918.12</v>
      </c>
      <c r="N37" s="32">
        <f t="shared" si="1"/>
        <v>995</v>
      </c>
      <c r="O37" s="836" t="s">
        <v>405</v>
      </c>
      <c r="P37" s="380" t="s">
        <v>1059</v>
      </c>
      <c r="Q37" s="160" t="s">
        <v>52</v>
      </c>
      <c r="R37" s="161" t="s">
        <v>510</v>
      </c>
      <c r="S37" s="162" t="s">
        <v>33</v>
      </c>
      <c r="T37" s="163" t="s">
        <v>33</v>
      </c>
      <c r="U37" s="164" t="s">
        <v>511</v>
      </c>
      <c r="V37" s="165"/>
      <c r="W37" s="303" t="s">
        <v>512</v>
      </c>
      <c r="X37" s="174">
        <v>52</v>
      </c>
      <c r="Y37" s="470">
        <v>46</v>
      </c>
      <c r="Z37" s="151" t="s">
        <v>735</v>
      </c>
    </row>
    <row r="38" spans="1:26" ht="12.75">
      <c r="A38" s="46" t="s">
        <v>580</v>
      </c>
      <c r="B38" s="435">
        <v>35680</v>
      </c>
      <c r="C38" s="284">
        <v>0.86</v>
      </c>
      <c r="D38" s="397">
        <v>0.79</v>
      </c>
      <c r="E38" s="113">
        <v>35</v>
      </c>
      <c r="F38" s="474">
        <v>700</v>
      </c>
      <c r="G38" s="76">
        <v>30</v>
      </c>
      <c r="H38" s="68">
        <v>1000</v>
      </c>
      <c r="I38" s="378">
        <v>1042</v>
      </c>
      <c r="J38" s="70">
        <v>0.92</v>
      </c>
      <c r="K38" s="379">
        <v>61</v>
      </c>
      <c r="L38" s="475">
        <v>3.9</v>
      </c>
      <c r="M38" s="32">
        <f t="shared" si="0"/>
        <v>959.52</v>
      </c>
      <c r="N38" s="32">
        <f t="shared" si="1"/>
        <v>995.2</v>
      </c>
      <c r="O38" s="836" t="s">
        <v>405</v>
      </c>
      <c r="P38" s="119" t="s">
        <v>509</v>
      </c>
      <c r="Q38" s="160" t="s">
        <v>52</v>
      </c>
      <c r="R38" s="161" t="s">
        <v>510</v>
      </c>
      <c r="S38" s="162" t="s">
        <v>33</v>
      </c>
      <c r="T38" s="163" t="s">
        <v>33</v>
      </c>
      <c r="U38" s="164" t="s">
        <v>511</v>
      </c>
      <c r="V38" s="165"/>
      <c r="W38" s="239" t="s">
        <v>512</v>
      </c>
      <c r="X38" s="174">
        <v>52</v>
      </c>
      <c r="Y38" s="470">
        <v>46</v>
      </c>
      <c r="Z38" s="151" t="s">
        <v>581</v>
      </c>
    </row>
    <row r="39" spans="1:26" ht="12.75">
      <c r="A39" s="46" t="s">
        <v>652</v>
      </c>
      <c r="B39" s="47">
        <v>54180</v>
      </c>
      <c r="C39" s="543">
        <v>0.82</v>
      </c>
      <c r="D39" s="550">
        <v>0.84</v>
      </c>
      <c r="E39" s="113">
        <v>35</v>
      </c>
      <c r="F39" s="551">
        <v>720</v>
      </c>
      <c r="G39" s="76">
        <v>30</v>
      </c>
      <c r="H39" s="68">
        <v>1000</v>
      </c>
      <c r="I39" s="378">
        <v>1042</v>
      </c>
      <c r="J39" s="431">
        <v>0.93</v>
      </c>
      <c r="K39" s="552">
        <v>58</v>
      </c>
      <c r="L39" s="138">
        <v>3.5</v>
      </c>
      <c r="M39" s="32">
        <f t="shared" si="0"/>
        <v>943.02</v>
      </c>
      <c r="N39" s="32">
        <f t="shared" si="1"/>
        <v>997.2</v>
      </c>
      <c r="O39" s="836" t="s">
        <v>405</v>
      </c>
      <c r="P39" s="119" t="s">
        <v>509</v>
      </c>
      <c r="Q39" s="160" t="s">
        <v>52</v>
      </c>
      <c r="R39" s="161" t="s">
        <v>510</v>
      </c>
      <c r="S39" s="162" t="s">
        <v>33</v>
      </c>
      <c r="T39" s="163" t="s">
        <v>33</v>
      </c>
      <c r="U39" s="164" t="s">
        <v>511</v>
      </c>
      <c r="V39" s="165"/>
      <c r="W39" s="239" t="s">
        <v>512</v>
      </c>
      <c r="X39" s="174">
        <v>52</v>
      </c>
      <c r="Y39" s="470">
        <v>46</v>
      </c>
      <c r="Z39" s="151" t="s">
        <v>653</v>
      </c>
    </row>
    <row r="40" spans="1:26" ht="12.75">
      <c r="A40" s="46" t="s">
        <v>598</v>
      </c>
      <c r="B40" s="496">
        <v>78330</v>
      </c>
      <c r="C40" s="129">
        <v>0.85</v>
      </c>
      <c r="D40" s="397">
        <v>0.79</v>
      </c>
      <c r="E40" s="113">
        <v>35</v>
      </c>
      <c r="F40" s="245">
        <v>680</v>
      </c>
      <c r="G40" s="76">
        <v>30</v>
      </c>
      <c r="H40" s="68">
        <v>1000</v>
      </c>
      <c r="I40" s="497">
        <v>1087</v>
      </c>
      <c r="J40" s="70">
        <v>0.92</v>
      </c>
      <c r="K40" s="379">
        <v>61</v>
      </c>
      <c r="L40" s="459">
        <v>3.8</v>
      </c>
      <c r="M40" s="32">
        <f t="shared" si="0"/>
        <v>919.37000000000012</v>
      </c>
      <c r="N40" s="32">
        <f t="shared" si="1"/>
        <v>997.7</v>
      </c>
      <c r="O40" s="836" t="s">
        <v>405</v>
      </c>
      <c r="P40" s="119" t="s">
        <v>509</v>
      </c>
      <c r="Q40" s="160" t="s">
        <v>52</v>
      </c>
      <c r="R40" s="161" t="s">
        <v>510</v>
      </c>
      <c r="S40" s="162" t="s">
        <v>33</v>
      </c>
      <c r="T40" s="163" t="s">
        <v>33</v>
      </c>
      <c r="U40" s="164" t="s">
        <v>511</v>
      </c>
      <c r="V40" s="165"/>
      <c r="W40" s="239" t="s">
        <v>512</v>
      </c>
      <c r="X40" s="174">
        <v>52</v>
      </c>
      <c r="Y40" s="470">
        <v>46</v>
      </c>
      <c r="Z40" s="151" t="s">
        <v>599</v>
      </c>
    </row>
    <row r="41" spans="1:26" ht="12.75">
      <c r="A41" s="46" t="s">
        <v>592</v>
      </c>
      <c r="B41" s="374">
        <v>41560</v>
      </c>
      <c r="C41" s="375">
        <v>0.9</v>
      </c>
      <c r="D41" s="376">
        <v>0.82</v>
      </c>
      <c r="E41" s="113">
        <v>35</v>
      </c>
      <c r="F41" s="377">
        <v>620</v>
      </c>
      <c r="G41" s="76">
        <v>30</v>
      </c>
      <c r="H41" s="68">
        <v>1000</v>
      </c>
      <c r="I41" s="378">
        <v>1042</v>
      </c>
      <c r="J41" s="70">
        <v>0.92</v>
      </c>
      <c r="K41" s="379">
        <v>61</v>
      </c>
      <c r="L41" s="282">
        <v>3.48</v>
      </c>
      <c r="M41" s="32">
        <f t="shared" si="0"/>
        <v>956.84</v>
      </c>
      <c r="N41" s="32">
        <f t="shared" si="1"/>
        <v>998.40000000000009</v>
      </c>
      <c r="O41" s="836" t="s">
        <v>405</v>
      </c>
      <c r="P41" s="119" t="s">
        <v>509</v>
      </c>
      <c r="Q41" s="160" t="s">
        <v>52</v>
      </c>
      <c r="R41" s="161" t="s">
        <v>510</v>
      </c>
      <c r="S41" s="162" t="s">
        <v>33</v>
      </c>
      <c r="T41" s="163" t="s">
        <v>33</v>
      </c>
      <c r="U41" s="164" t="s">
        <v>511</v>
      </c>
      <c r="V41" s="165"/>
      <c r="W41" s="381" t="s">
        <v>512</v>
      </c>
      <c r="X41" s="174">
        <v>52</v>
      </c>
      <c r="Y41" s="470">
        <v>46</v>
      </c>
      <c r="Z41" s="151" t="s">
        <v>593</v>
      </c>
    </row>
    <row r="42" spans="1:26" ht="12.75">
      <c r="A42" s="46" t="s">
        <v>584</v>
      </c>
      <c r="B42" s="294">
        <v>38980</v>
      </c>
      <c r="C42" s="139">
        <v>0.87</v>
      </c>
      <c r="D42" s="397">
        <v>0.79</v>
      </c>
      <c r="E42" s="113">
        <v>35</v>
      </c>
      <c r="F42" s="434">
        <v>730</v>
      </c>
      <c r="G42" s="76">
        <v>30</v>
      </c>
      <c r="H42" s="68">
        <v>1000</v>
      </c>
      <c r="I42" s="378">
        <v>1042</v>
      </c>
      <c r="J42" s="431">
        <v>0.93</v>
      </c>
      <c r="K42" s="379">
        <v>61</v>
      </c>
      <c r="L42" s="84">
        <v>4</v>
      </c>
      <c r="M42" s="32">
        <f t="shared" si="0"/>
        <v>960.22</v>
      </c>
      <c r="N42" s="32">
        <f t="shared" si="1"/>
        <v>999.2</v>
      </c>
      <c r="O42" s="836" t="s">
        <v>405</v>
      </c>
      <c r="P42" s="119" t="s">
        <v>509</v>
      </c>
      <c r="Q42" s="160" t="s">
        <v>52</v>
      </c>
      <c r="R42" s="161" t="s">
        <v>510</v>
      </c>
      <c r="S42" s="162" t="s">
        <v>33</v>
      </c>
      <c r="T42" s="163" t="s">
        <v>33</v>
      </c>
      <c r="U42" s="164" t="s">
        <v>511</v>
      </c>
      <c r="V42" s="165"/>
      <c r="W42" s="381" t="s">
        <v>512</v>
      </c>
      <c r="X42" s="174">
        <v>52</v>
      </c>
      <c r="Y42" s="470">
        <v>46</v>
      </c>
      <c r="Z42" s="151" t="s">
        <v>585</v>
      </c>
    </row>
    <row r="43" spans="1:26" ht="12.75">
      <c r="A43" s="46" t="s">
        <v>678</v>
      </c>
      <c r="B43" s="638">
        <v>30980</v>
      </c>
      <c r="C43" s="636">
        <v>0.78</v>
      </c>
      <c r="D43" s="64">
        <v>0.76</v>
      </c>
      <c r="E43" s="65">
        <v>36</v>
      </c>
      <c r="F43" s="524">
        <v>600</v>
      </c>
      <c r="G43" s="76">
        <v>30</v>
      </c>
      <c r="H43" s="68">
        <v>1000</v>
      </c>
      <c r="I43" s="318">
        <v>924</v>
      </c>
      <c r="J43" s="70">
        <v>0.92</v>
      </c>
      <c r="K43" s="127">
        <v>78</v>
      </c>
      <c r="L43" s="523">
        <v>3.4</v>
      </c>
      <c r="M43" s="32">
        <f t="shared" si="0"/>
        <v>971.42</v>
      </c>
      <c r="N43" s="32">
        <f t="shared" si="1"/>
        <v>1002.4</v>
      </c>
      <c r="O43" s="836" t="s">
        <v>405</v>
      </c>
      <c r="P43" s="380" t="s">
        <v>1059</v>
      </c>
      <c r="Q43" s="160" t="s">
        <v>52</v>
      </c>
      <c r="R43" s="161" t="s">
        <v>510</v>
      </c>
      <c r="S43" s="162" t="s">
        <v>33</v>
      </c>
      <c r="T43" s="163" t="s">
        <v>33</v>
      </c>
      <c r="U43" s="164" t="s">
        <v>511</v>
      </c>
      <c r="V43" s="165"/>
      <c r="W43" s="303" t="s">
        <v>512</v>
      </c>
      <c r="X43" s="174">
        <v>52</v>
      </c>
      <c r="Y43" s="470">
        <v>46</v>
      </c>
      <c r="Z43" s="151" t="s">
        <v>679</v>
      </c>
    </row>
    <row r="44" spans="1:26" ht="12.75">
      <c r="A44" s="46" t="s">
        <v>600</v>
      </c>
      <c r="B44" s="639">
        <v>26480</v>
      </c>
      <c r="C44" s="636">
        <v>0.78</v>
      </c>
      <c r="D44" s="558">
        <v>0.78</v>
      </c>
      <c r="E44" s="545">
        <v>33</v>
      </c>
      <c r="F44" s="640">
        <v>930</v>
      </c>
      <c r="G44" s="76">
        <v>30</v>
      </c>
      <c r="H44" s="68">
        <v>1000</v>
      </c>
      <c r="I44" s="336">
        <v>932</v>
      </c>
      <c r="J44" s="395">
        <v>0.91</v>
      </c>
      <c r="K44" s="379">
        <v>61</v>
      </c>
      <c r="L44" s="118">
        <v>3.1</v>
      </c>
      <c r="M44" s="32">
        <f t="shared" si="0"/>
        <v>976.72</v>
      </c>
      <c r="N44" s="32">
        <f t="shared" si="1"/>
        <v>1003.2</v>
      </c>
      <c r="O44" s="836" t="s">
        <v>405</v>
      </c>
      <c r="P44" s="119" t="s">
        <v>509</v>
      </c>
      <c r="Q44" s="160" t="s">
        <v>52</v>
      </c>
      <c r="R44" s="161" t="s">
        <v>510</v>
      </c>
      <c r="S44" s="162" t="s">
        <v>33</v>
      </c>
      <c r="T44" s="163" t="s">
        <v>33</v>
      </c>
      <c r="U44" s="164" t="s">
        <v>511</v>
      </c>
      <c r="V44" s="165"/>
      <c r="W44" s="239" t="s">
        <v>512</v>
      </c>
      <c r="X44" s="174">
        <v>52</v>
      </c>
      <c r="Y44" s="470">
        <v>46</v>
      </c>
      <c r="Z44" s="151" t="s">
        <v>601</v>
      </c>
    </row>
    <row r="45" spans="1:26" ht="12.75">
      <c r="A45" s="46" t="s">
        <v>674</v>
      </c>
      <c r="B45" s="690">
        <v>23580</v>
      </c>
      <c r="C45" s="691">
        <v>0.75</v>
      </c>
      <c r="D45" s="64">
        <v>0.76</v>
      </c>
      <c r="E45" s="65">
        <v>36</v>
      </c>
      <c r="F45" s="81">
        <v>650</v>
      </c>
      <c r="G45" s="76">
        <v>30</v>
      </c>
      <c r="H45" s="68">
        <v>1000</v>
      </c>
      <c r="I45" s="318">
        <v>919</v>
      </c>
      <c r="J45" s="70">
        <v>0.92</v>
      </c>
      <c r="K45" s="127">
        <v>78</v>
      </c>
      <c r="L45" s="314">
        <v>3.3</v>
      </c>
      <c r="M45" s="32">
        <f t="shared" si="0"/>
        <v>981.31999999999994</v>
      </c>
      <c r="N45" s="32">
        <f t="shared" si="1"/>
        <v>1004.9</v>
      </c>
      <c r="O45" s="836" t="s">
        <v>405</v>
      </c>
      <c r="P45" s="380" t="s">
        <v>1059</v>
      </c>
      <c r="Q45" s="160" t="s">
        <v>52</v>
      </c>
      <c r="R45" s="161" t="s">
        <v>510</v>
      </c>
      <c r="S45" s="162" t="s">
        <v>33</v>
      </c>
      <c r="T45" s="163" t="s">
        <v>33</v>
      </c>
      <c r="U45" s="164" t="s">
        <v>511</v>
      </c>
      <c r="V45" s="165"/>
      <c r="W45" s="303" t="s">
        <v>512</v>
      </c>
      <c r="X45" s="174">
        <v>52</v>
      </c>
      <c r="Y45" s="470">
        <v>46</v>
      </c>
      <c r="Z45" s="151" t="s">
        <v>675</v>
      </c>
    </row>
    <row r="46" spans="1:26" ht="12.75">
      <c r="A46" s="46" t="s">
        <v>582</v>
      </c>
      <c r="B46" s="322">
        <v>40580</v>
      </c>
      <c r="C46" s="393">
        <v>0.89</v>
      </c>
      <c r="D46" s="397">
        <v>0.79</v>
      </c>
      <c r="E46" s="113">
        <v>35</v>
      </c>
      <c r="F46" s="398">
        <v>693</v>
      </c>
      <c r="G46" s="76">
        <v>30</v>
      </c>
      <c r="H46" s="68">
        <v>1000</v>
      </c>
      <c r="I46" s="69">
        <v>1148</v>
      </c>
      <c r="J46" s="395">
        <v>0.91</v>
      </c>
      <c r="K46" s="379">
        <v>61</v>
      </c>
      <c r="L46" s="399">
        <v>4.05</v>
      </c>
      <c r="M46" s="32">
        <f t="shared" si="0"/>
        <v>965.02</v>
      </c>
      <c r="N46" s="32">
        <f t="shared" si="1"/>
        <v>1005.5999999999999</v>
      </c>
      <c r="O46" s="836" t="s">
        <v>405</v>
      </c>
      <c r="P46" s="119" t="s">
        <v>509</v>
      </c>
      <c r="Q46" s="160" t="s">
        <v>52</v>
      </c>
      <c r="R46" s="161" t="s">
        <v>510</v>
      </c>
      <c r="S46" s="162" t="s">
        <v>33</v>
      </c>
      <c r="T46" s="163" t="s">
        <v>33</v>
      </c>
      <c r="U46" s="164" t="s">
        <v>511</v>
      </c>
      <c r="V46" s="165"/>
      <c r="W46" s="381" t="s">
        <v>512</v>
      </c>
      <c r="X46" s="174">
        <v>52</v>
      </c>
      <c r="Y46" s="470">
        <v>46</v>
      </c>
      <c r="Z46" s="151" t="s">
        <v>583</v>
      </c>
    </row>
    <row r="47" spans="1:26" ht="12.75">
      <c r="A47" s="46" t="s">
        <v>680</v>
      </c>
      <c r="B47" s="384">
        <v>31850</v>
      </c>
      <c r="C47" s="636">
        <v>0.78</v>
      </c>
      <c r="D47" s="64">
        <v>0.76</v>
      </c>
      <c r="E47" s="65">
        <v>36</v>
      </c>
      <c r="F47" s="75">
        <v>635</v>
      </c>
      <c r="G47" s="76">
        <v>30</v>
      </c>
      <c r="H47" s="68">
        <v>1000</v>
      </c>
      <c r="I47" s="318">
        <v>924</v>
      </c>
      <c r="J47" s="70">
        <v>0.92</v>
      </c>
      <c r="K47" s="127">
        <v>78</v>
      </c>
      <c r="L47" s="523">
        <v>3.4</v>
      </c>
      <c r="M47" s="32">
        <f t="shared" si="0"/>
        <v>974.05</v>
      </c>
      <c r="N47" s="32">
        <f t="shared" si="1"/>
        <v>1005.9</v>
      </c>
      <c r="O47" s="836" t="s">
        <v>405</v>
      </c>
      <c r="P47" s="380" t="s">
        <v>1059</v>
      </c>
      <c r="Q47" s="160" t="s">
        <v>52</v>
      </c>
      <c r="R47" s="161" t="s">
        <v>510</v>
      </c>
      <c r="S47" s="162" t="s">
        <v>33</v>
      </c>
      <c r="T47" s="163" t="s">
        <v>33</v>
      </c>
      <c r="U47" s="164" t="s">
        <v>511</v>
      </c>
      <c r="V47" s="165"/>
      <c r="W47" s="303" t="s">
        <v>512</v>
      </c>
      <c r="X47" s="174">
        <v>52</v>
      </c>
      <c r="Y47" s="470">
        <v>46</v>
      </c>
      <c r="Z47" s="151" t="s">
        <v>681</v>
      </c>
    </row>
    <row r="48" spans="1:26" ht="12.75">
      <c r="A48" s="46" t="s">
        <v>694</v>
      </c>
      <c r="B48" s="471">
        <v>26950</v>
      </c>
      <c r="C48" s="95">
        <v>0.76</v>
      </c>
      <c r="D48" s="64">
        <v>0.76</v>
      </c>
      <c r="E48" s="65">
        <v>36</v>
      </c>
      <c r="F48" s="81">
        <v>650</v>
      </c>
      <c r="G48" s="76">
        <v>30</v>
      </c>
      <c r="H48" s="68">
        <v>1000</v>
      </c>
      <c r="I48" s="318">
        <v>924</v>
      </c>
      <c r="J48" s="70">
        <v>0.92</v>
      </c>
      <c r="K48" s="127">
        <v>78</v>
      </c>
      <c r="L48" s="314">
        <v>3.3</v>
      </c>
      <c r="M48" s="32">
        <f t="shared" si="0"/>
        <v>979.44999999999993</v>
      </c>
      <c r="N48" s="32">
        <f t="shared" si="1"/>
        <v>1006.4</v>
      </c>
      <c r="O48" s="836" t="s">
        <v>405</v>
      </c>
      <c r="P48" s="380" t="s">
        <v>1059</v>
      </c>
      <c r="Q48" s="160" t="s">
        <v>52</v>
      </c>
      <c r="R48" s="161" t="s">
        <v>510</v>
      </c>
      <c r="S48" s="162" t="s">
        <v>33</v>
      </c>
      <c r="T48" s="163" t="s">
        <v>33</v>
      </c>
      <c r="U48" s="164" t="s">
        <v>511</v>
      </c>
      <c r="V48" s="165"/>
      <c r="W48" s="303" t="s">
        <v>512</v>
      </c>
      <c r="X48" s="174">
        <v>52</v>
      </c>
      <c r="Y48" s="470">
        <v>46</v>
      </c>
      <c r="Z48" s="151" t="s">
        <v>695</v>
      </c>
    </row>
    <row r="49" spans="1:26" ht="12.75">
      <c r="A49" s="46" t="s">
        <v>624</v>
      </c>
      <c r="B49" s="537">
        <v>29230</v>
      </c>
      <c r="C49" s="514">
        <v>0.83</v>
      </c>
      <c r="D49" s="476">
        <v>0.8</v>
      </c>
      <c r="E49" s="485">
        <v>34</v>
      </c>
      <c r="F49" s="527">
        <v>770</v>
      </c>
      <c r="G49" s="76">
        <v>30</v>
      </c>
      <c r="H49" s="68">
        <v>1000</v>
      </c>
      <c r="I49" s="528">
        <v>986</v>
      </c>
      <c r="J49" s="70">
        <v>0.92</v>
      </c>
      <c r="K49" s="379">
        <v>61</v>
      </c>
      <c r="L49" s="124">
        <v>2.6</v>
      </c>
      <c r="M49" s="32">
        <f t="shared" si="0"/>
        <v>977.37</v>
      </c>
      <c r="N49" s="32">
        <f t="shared" si="1"/>
        <v>1006.6</v>
      </c>
      <c r="O49" s="836" t="s">
        <v>405</v>
      </c>
      <c r="P49" s="119" t="s">
        <v>509</v>
      </c>
      <c r="Q49" s="160" t="s">
        <v>52</v>
      </c>
      <c r="R49" s="161" t="s">
        <v>510</v>
      </c>
      <c r="S49" s="162" t="s">
        <v>33</v>
      </c>
      <c r="T49" s="163" t="s">
        <v>33</v>
      </c>
      <c r="U49" s="164" t="s">
        <v>511</v>
      </c>
      <c r="V49" s="165"/>
      <c r="W49" s="381" t="s">
        <v>512</v>
      </c>
      <c r="X49" s="174">
        <v>52</v>
      </c>
      <c r="Y49" s="470">
        <v>46</v>
      </c>
      <c r="Z49" s="151" t="s">
        <v>625</v>
      </c>
    </row>
    <row r="50" spans="1:26" ht="12.75">
      <c r="A50" s="46" t="s">
        <v>604</v>
      </c>
      <c r="B50" s="495">
        <v>33550</v>
      </c>
      <c r="C50" s="320">
        <v>0.81</v>
      </c>
      <c r="D50" s="558">
        <v>0.78</v>
      </c>
      <c r="E50" s="545">
        <v>33</v>
      </c>
      <c r="F50" s="559">
        <v>945</v>
      </c>
      <c r="G50" s="76">
        <v>30</v>
      </c>
      <c r="H50" s="68">
        <v>1000</v>
      </c>
      <c r="I50" s="336">
        <v>932</v>
      </c>
      <c r="J50" s="431">
        <v>0.93</v>
      </c>
      <c r="K50" s="379">
        <v>61</v>
      </c>
      <c r="L50" s="118">
        <v>3.1</v>
      </c>
      <c r="M50" s="32">
        <f t="shared" si="0"/>
        <v>976.15000000000009</v>
      </c>
      <c r="N50" s="32">
        <f t="shared" si="1"/>
        <v>1009.7</v>
      </c>
      <c r="O50" s="836" t="s">
        <v>405</v>
      </c>
      <c r="P50" s="119" t="s">
        <v>509</v>
      </c>
      <c r="Q50" s="160" t="s">
        <v>52</v>
      </c>
      <c r="R50" s="161" t="s">
        <v>510</v>
      </c>
      <c r="S50" s="162" t="s">
        <v>33</v>
      </c>
      <c r="T50" s="163" t="s">
        <v>33</v>
      </c>
      <c r="U50" s="164" t="s">
        <v>511</v>
      </c>
      <c r="V50" s="165"/>
      <c r="W50" s="381" t="s">
        <v>512</v>
      </c>
      <c r="X50" s="174">
        <v>52</v>
      </c>
      <c r="Y50" s="470">
        <v>46</v>
      </c>
      <c r="Z50" s="151" t="s">
        <v>605</v>
      </c>
    </row>
    <row r="51" spans="1:26" ht="12.75">
      <c r="A51" s="46" t="s">
        <v>686</v>
      </c>
      <c r="B51" s="494">
        <v>33980</v>
      </c>
      <c r="C51" s="587">
        <v>0.8</v>
      </c>
      <c r="D51" s="64">
        <v>0.76</v>
      </c>
      <c r="E51" s="65">
        <v>36</v>
      </c>
      <c r="F51" s="81">
        <v>650</v>
      </c>
      <c r="G51" s="76">
        <v>30</v>
      </c>
      <c r="H51" s="68">
        <v>1000</v>
      </c>
      <c r="I51" s="590">
        <v>933</v>
      </c>
      <c r="J51" s="491">
        <v>0.94</v>
      </c>
      <c r="K51" s="127">
        <v>78</v>
      </c>
      <c r="L51" s="512">
        <v>3.55</v>
      </c>
      <c r="M51" s="32">
        <f t="shared" si="0"/>
        <v>976.81999999999994</v>
      </c>
      <c r="N51" s="32">
        <f t="shared" si="1"/>
        <v>1010.8</v>
      </c>
      <c r="O51" s="836" t="s">
        <v>405</v>
      </c>
      <c r="P51" s="380" t="s">
        <v>1059</v>
      </c>
      <c r="Q51" s="160" t="s">
        <v>52</v>
      </c>
      <c r="R51" s="161" t="s">
        <v>510</v>
      </c>
      <c r="S51" s="162" t="s">
        <v>33</v>
      </c>
      <c r="T51" s="163" t="s">
        <v>33</v>
      </c>
      <c r="U51" s="164" t="s">
        <v>511</v>
      </c>
      <c r="V51" s="165"/>
      <c r="W51" s="303" t="s">
        <v>512</v>
      </c>
      <c r="X51" s="174">
        <v>52</v>
      </c>
      <c r="Y51" s="470">
        <v>46</v>
      </c>
      <c r="Z51" s="151" t="s">
        <v>687</v>
      </c>
    </row>
    <row r="52" spans="1:26" ht="12.75">
      <c r="A52" s="46" t="s">
        <v>684</v>
      </c>
      <c r="B52" s="560">
        <v>38360</v>
      </c>
      <c r="C52" s="320">
        <v>0.81</v>
      </c>
      <c r="D52" s="64">
        <v>0.76</v>
      </c>
      <c r="E52" s="65">
        <v>36</v>
      </c>
      <c r="F52" s="81">
        <v>650</v>
      </c>
      <c r="G52" s="76">
        <v>30</v>
      </c>
      <c r="H52" s="68">
        <v>1000</v>
      </c>
      <c r="I52" s="265">
        <v>940</v>
      </c>
      <c r="J52" s="491">
        <v>0.94</v>
      </c>
      <c r="K52" s="127">
        <v>78</v>
      </c>
      <c r="L52" s="561">
        <v>3.65</v>
      </c>
      <c r="M52" s="32">
        <f t="shared" si="0"/>
        <v>973.14</v>
      </c>
      <c r="N52" s="32">
        <f t="shared" si="1"/>
        <v>1011.5</v>
      </c>
      <c r="O52" s="836" t="s">
        <v>405</v>
      </c>
      <c r="P52" s="380" t="s">
        <v>1059</v>
      </c>
      <c r="Q52" s="160" t="s">
        <v>52</v>
      </c>
      <c r="R52" s="161" t="s">
        <v>510</v>
      </c>
      <c r="S52" s="162" t="s">
        <v>33</v>
      </c>
      <c r="T52" s="163" t="s">
        <v>33</v>
      </c>
      <c r="U52" s="164" t="s">
        <v>511</v>
      </c>
      <c r="V52" s="165"/>
      <c r="W52" s="303" t="s">
        <v>512</v>
      </c>
      <c r="X52" s="174">
        <v>52</v>
      </c>
      <c r="Y52" s="470">
        <v>46</v>
      </c>
      <c r="Z52" s="151" t="s">
        <v>685</v>
      </c>
    </row>
    <row r="53" spans="1:26" ht="12.75">
      <c r="A53" s="46" t="s">
        <v>666</v>
      </c>
      <c r="B53" s="415">
        <v>36880</v>
      </c>
      <c r="C53" s="344">
        <v>0.79</v>
      </c>
      <c r="D53" s="64">
        <v>0.76</v>
      </c>
      <c r="E53" s="65">
        <v>36</v>
      </c>
      <c r="F53" s="81">
        <v>650</v>
      </c>
      <c r="G53" s="76">
        <v>30</v>
      </c>
      <c r="H53" s="68">
        <v>1000</v>
      </c>
      <c r="I53" s="265">
        <v>940</v>
      </c>
      <c r="J53" s="70">
        <v>0.92</v>
      </c>
      <c r="K53" s="127">
        <v>78</v>
      </c>
      <c r="L53" s="487">
        <v>3.2</v>
      </c>
      <c r="M53" s="32">
        <f t="shared" si="0"/>
        <v>975.12</v>
      </c>
      <c r="N53" s="32">
        <f t="shared" si="1"/>
        <v>1012</v>
      </c>
      <c r="O53" s="836" t="s">
        <v>405</v>
      </c>
      <c r="P53" s="380" t="s">
        <v>1059</v>
      </c>
      <c r="Q53" s="160" t="s">
        <v>52</v>
      </c>
      <c r="R53" s="161" t="s">
        <v>510</v>
      </c>
      <c r="S53" s="162" t="s">
        <v>33</v>
      </c>
      <c r="T53" s="163" t="s">
        <v>33</v>
      </c>
      <c r="U53" s="164" t="s">
        <v>511</v>
      </c>
      <c r="V53" s="165"/>
      <c r="W53" s="303" t="s">
        <v>512</v>
      </c>
      <c r="X53" s="174">
        <v>52</v>
      </c>
      <c r="Y53" s="470">
        <v>46</v>
      </c>
      <c r="Z53" s="151" t="s">
        <v>667</v>
      </c>
    </row>
    <row r="54" spans="1:26" ht="12.75">
      <c r="A54" s="46" t="s">
        <v>642</v>
      </c>
      <c r="B54" s="426">
        <v>43600</v>
      </c>
      <c r="C54" s="129">
        <v>0.85</v>
      </c>
      <c r="D54" s="105">
        <v>0.88</v>
      </c>
      <c r="E54" s="485">
        <v>34</v>
      </c>
      <c r="F54" s="486">
        <v>880</v>
      </c>
      <c r="G54" s="76">
        <v>30</v>
      </c>
      <c r="H54" s="68">
        <v>1000</v>
      </c>
      <c r="I54" s="482">
        <v>1008</v>
      </c>
      <c r="J54" s="395">
        <v>0.91</v>
      </c>
      <c r="K54" s="483">
        <v>56</v>
      </c>
      <c r="L54" s="487">
        <v>3.2</v>
      </c>
      <c r="M54" s="32">
        <f t="shared" si="0"/>
        <v>969.2</v>
      </c>
      <c r="N54" s="32">
        <f t="shared" si="1"/>
        <v>1012.8</v>
      </c>
      <c r="O54" s="836" t="s">
        <v>405</v>
      </c>
      <c r="P54" s="119" t="s">
        <v>509</v>
      </c>
      <c r="Q54" s="160" t="s">
        <v>52</v>
      </c>
      <c r="R54" s="161" t="s">
        <v>510</v>
      </c>
      <c r="S54" s="162" t="s">
        <v>33</v>
      </c>
      <c r="T54" s="163" t="s">
        <v>33</v>
      </c>
      <c r="U54" s="164" t="s">
        <v>511</v>
      </c>
      <c r="V54" s="165"/>
      <c r="W54" s="381" t="s">
        <v>512</v>
      </c>
      <c r="X54" s="174">
        <v>52</v>
      </c>
      <c r="Y54" s="470">
        <v>46</v>
      </c>
      <c r="Z54" s="151" t="s">
        <v>643</v>
      </c>
    </row>
    <row r="55" spans="1:26" ht="12.75">
      <c r="A55" s="46" t="s">
        <v>692</v>
      </c>
      <c r="B55" s="322">
        <v>40680</v>
      </c>
      <c r="C55" s="344">
        <v>0.79</v>
      </c>
      <c r="D55" s="64">
        <v>0.76</v>
      </c>
      <c r="E55" s="65">
        <v>36</v>
      </c>
      <c r="F55" s="81">
        <v>650</v>
      </c>
      <c r="G55" s="76">
        <v>30</v>
      </c>
      <c r="H55" s="68">
        <v>1000</v>
      </c>
      <c r="I55" s="626">
        <v>956</v>
      </c>
      <c r="J55" s="491">
        <v>0.94</v>
      </c>
      <c r="K55" s="127">
        <v>78</v>
      </c>
      <c r="L55" s="523">
        <v>3.4</v>
      </c>
      <c r="M55" s="32">
        <f t="shared" si="0"/>
        <v>972.92</v>
      </c>
      <c r="N55" s="32">
        <f t="shared" si="1"/>
        <v>1013.6</v>
      </c>
      <c r="O55" s="836" t="s">
        <v>405</v>
      </c>
      <c r="P55" s="380" t="s">
        <v>1059</v>
      </c>
      <c r="Q55" s="160" t="s">
        <v>52</v>
      </c>
      <c r="R55" s="161" t="s">
        <v>510</v>
      </c>
      <c r="S55" s="162" t="s">
        <v>33</v>
      </c>
      <c r="T55" s="163" t="s">
        <v>33</v>
      </c>
      <c r="U55" s="164" t="s">
        <v>511</v>
      </c>
      <c r="V55" s="165"/>
      <c r="W55" s="303" t="s">
        <v>512</v>
      </c>
      <c r="X55" s="174">
        <v>52</v>
      </c>
      <c r="Y55" s="470">
        <v>46</v>
      </c>
      <c r="Z55" s="151" t="s">
        <v>693</v>
      </c>
    </row>
    <row r="56" spans="1:26" ht="12.75">
      <c r="A56" s="46" t="s">
        <v>688</v>
      </c>
      <c r="B56" s="396">
        <v>38580</v>
      </c>
      <c r="C56" s="344">
        <v>0.79</v>
      </c>
      <c r="D56" s="64">
        <v>0.76</v>
      </c>
      <c r="E56" s="65">
        <v>36</v>
      </c>
      <c r="F56" s="524">
        <v>600</v>
      </c>
      <c r="G56" s="76">
        <v>30</v>
      </c>
      <c r="H56" s="68">
        <v>1000</v>
      </c>
      <c r="I56" s="255">
        <v>951</v>
      </c>
      <c r="J56" s="431">
        <v>0.93</v>
      </c>
      <c r="K56" s="127">
        <v>78</v>
      </c>
      <c r="L56" s="625">
        <v>2.71</v>
      </c>
      <c r="M56" s="32">
        <f t="shared" si="0"/>
        <v>975.42</v>
      </c>
      <c r="N56" s="32">
        <f t="shared" si="1"/>
        <v>1014</v>
      </c>
      <c r="O56" s="836" t="s">
        <v>405</v>
      </c>
      <c r="P56" s="380" t="s">
        <v>1059</v>
      </c>
      <c r="Q56" s="160" t="s">
        <v>52</v>
      </c>
      <c r="R56" s="161" t="s">
        <v>510</v>
      </c>
      <c r="S56" s="162" t="s">
        <v>33</v>
      </c>
      <c r="T56" s="163" t="s">
        <v>33</v>
      </c>
      <c r="U56" s="164" t="s">
        <v>511</v>
      </c>
      <c r="V56" s="165"/>
      <c r="W56" s="303" t="s">
        <v>512</v>
      </c>
      <c r="X56" s="174">
        <v>52</v>
      </c>
      <c r="Y56" s="470">
        <v>46</v>
      </c>
      <c r="Z56" s="151" t="s">
        <v>689</v>
      </c>
    </row>
    <row r="57" spans="1:26" ht="12.75">
      <c r="A57" s="46" t="s">
        <v>698</v>
      </c>
      <c r="B57" s="621">
        <v>30380</v>
      </c>
      <c r="C57" s="344">
        <v>0.79</v>
      </c>
      <c r="D57" s="64">
        <v>0.76</v>
      </c>
      <c r="E57" s="65">
        <v>36</v>
      </c>
      <c r="F57" s="622">
        <v>660</v>
      </c>
      <c r="G57" s="76">
        <v>30</v>
      </c>
      <c r="H57" s="68">
        <v>1000</v>
      </c>
      <c r="I57" s="265">
        <v>940</v>
      </c>
      <c r="J57" s="491">
        <v>0.94</v>
      </c>
      <c r="K57" s="127">
        <v>78</v>
      </c>
      <c r="L57" s="314">
        <v>3.3</v>
      </c>
      <c r="M57" s="32">
        <f t="shared" si="0"/>
        <v>983.62</v>
      </c>
      <c r="N57" s="32">
        <f t="shared" si="1"/>
        <v>1014</v>
      </c>
      <c r="O57" s="836" t="s">
        <v>405</v>
      </c>
      <c r="P57" s="380" t="s">
        <v>1059</v>
      </c>
      <c r="Q57" s="160" t="s">
        <v>52</v>
      </c>
      <c r="R57" s="161" t="s">
        <v>510</v>
      </c>
      <c r="S57" s="162" t="s">
        <v>33</v>
      </c>
      <c r="T57" s="163" t="s">
        <v>33</v>
      </c>
      <c r="U57" s="164" t="s">
        <v>511</v>
      </c>
      <c r="V57" s="165"/>
      <c r="W57" s="303" t="s">
        <v>512</v>
      </c>
      <c r="X57" s="174">
        <v>52</v>
      </c>
      <c r="Y57" s="470">
        <v>46</v>
      </c>
      <c r="Z57" s="151" t="s">
        <v>699</v>
      </c>
    </row>
    <row r="58" spans="1:26" ht="12.75">
      <c r="A58" s="46" t="s">
        <v>732</v>
      </c>
      <c r="B58" s="617">
        <v>126880</v>
      </c>
      <c r="C58" s="344">
        <v>0.79</v>
      </c>
      <c r="D58" s="64">
        <v>0.76</v>
      </c>
      <c r="E58" s="618">
        <v>38</v>
      </c>
      <c r="F58" s="81">
        <v>650</v>
      </c>
      <c r="G58" s="76">
        <v>30</v>
      </c>
      <c r="H58" s="68">
        <v>1000</v>
      </c>
      <c r="I58" s="265">
        <v>940</v>
      </c>
      <c r="J58" s="70">
        <v>0.92</v>
      </c>
      <c r="K58" s="127">
        <v>78</v>
      </c>
      <c r="L58" s="487">
        <v>3.2</v>
      </c>
      <c r="M58" s="32">
        <f t="shared" si="0"/>
        <v>887.12</v>
      </c>
      <c r="N58" s="32">
        <f t="shared" si="1"/>
        <v>1014</v>
      </c>
      <c r="O58" s="836" t="s">
        <v>405</v>
      </c>
      <c r="P58" s="380" t="s">
        <v>1059</v>
      </c>
      <c r="Q58" s="160" t="s">
        <v>52</v>
      </c>
      <c r="R58" s="161" t="s">
        <v>510</v>
      </c>
      <c r="S58" s="162" t="s">
        <v>33</v>
      </c>
      <c r="T58" s="163" t="s">
        <v>33</v>
      </c>
      <c r="U58" s="164" t="s">
        <v>511</v>
      </c>
      <c r="V58" s="165"/>
      <c r="W58" s="303" t="s">
        <v>512</v>
      </c>
      <c r="X58" s="174">
        <v>52</v>
      </c>
      <c r="Y58" s="470">
        <v>46</v>
      </c>
      <c r="Z58" s="151" t="s">
        <v>733</v>
      </c>
    </row>
    <row r="59" spans="1:26" ht="12.75">
      <c r="A59" s="46" t="s">
        <v>736</v>
      </c>
      <c r="B59" s="287">
        <v>86880</v>
      </c>
      <c r="C59" s="344">
        <v>0.79</v>
      </c>
      <c r="D59" s="64">
        <v>0.76</v>
      </c>
      <c r="E59" s="532">
        <v>37</v>
      </c>
      <c r="F59" s="504">
        <v>850</v>
      </c>
      <c r="G59" s="76">
        <v>30</v>
      </c>
      <c r="H59" s="68">
        <v>1000</v>
      </c>
      <c r="I59" s="265">
        <v>940</v>
      </c>
      <c r="J59" s="70">
        <v>0.92</v>
      </c>
      <c r="K59" s="619">
        <v>66</v>
      </c>
      <c r="L59" s="124">
        <v>2.6</v>
      </c>
      <c r="M59" s="32">
        <f t="shared" si="0"/>
        <v>928.12</v>
      </c>
      <c r="N59" s="32">
        <f t="shared" si="1"/>
        <v>1015</v>
      </c>
      <c r="O59" s="836" t="s">
        <v>405</v>
      </c>
      <c r="P59" s="380" t="s">
        <v>1059</v>
      </c>
      <c r="Q59" s="160" t="s">
        <v>52</v>
      </c>
      <c r="R59" s="161" t="s">
        <v>510</v>
      </c>
      <c r="S59" s="162" t="s">
        <v>33</v>
      </c>
      <c r="T59" s="163" t="s">
        <v>33</v>
      </c>
      <c r="U59" s="164" t="s">
        <v>511</v>
      </c>
      <c r="V59" s="165"/>
      <c r="W59" s="303" t="s">
        <v>512</v>
      </c>
      <c r="X59" s="174">
        <v>52</v>
      </c>
      <c r="Y59" s="470">
        <v>46</v>
      </c>
      <c r="Z59" s="151" t="s">
        <v>737</v>
      </c>
    </row>
    <row r="60" spans="1:26" ht="12.75">
      <c r="A60" s="46" t="s">
        <v>602</v>
      </c>
      <c r="B60" s="415">
        <v>36880</v>
      </c>
      <c r="C60" s="543">
        <v>0.82</v>
      </c>
      <c r="D60" s="397">
        <v>0.79</v>
      </c>
      <c r="E60" s="545">
        <v>33</v>
      </c>
      <c r="F60" s="546">
        <v>920</v>
      </c>
      <c r="G60" s="76">
        <v>30</v>
      </c>
      <c r="H60" s="68">
        <v>1000</v>
      </c>
      <c r="I60" s="336">
        <v>932</v>
      </c>
      <c r="J60" s="431">
        <v>0.93</v>
      </c>
      <c r="K60" s="379">
        <v>61</v>
      </c>
      <c r="L60" s="456">
        <v>2.41</v>
      </c>
      <c r="M60" s="32">
        <f t="shared" si="0"/>
        <v>979.22</v>
      </c>
      <c r="N60" s="32">
        <f t="shared" si="1"/>
        <v>1016.1</v>
      </c>
      <c r="O60" s="836" t="s">
        <v>405</v>
      </c>
      <c r="P60" s="119" t="s">
        <v>509</v>
      </c>
      <c r="Q60" s="160" t="s">
        <v>52</v>
      </c>
      <c r="R60" s="161" t="s">
        <v>510</v>
      </c>
      <c r="S60" s="162" t="s">
        <v>33</v>
      </c>
      <c r="T60" s="163" t="s">
        <v>33</v>
      </c>
      <c r="U60" s="164" t="s">
        <v>511</v>
      </c>
      <c r="V60" s="165"/>
      <c r="W60" s="381" t="s">
        <v>512</v>
      </c>
      <c r="X60" s="174">
        <v>52</v>
      </c>
      <c r="Y60" s="470">
        <v>46</v>
      </c>
      <c r="Z60" s="151" t="s">
        <v>603</v>
      </c>
    </row>
    <row r="61" spans="1:26" ht="12.75">
      <c r="A61" s="46" t="s">
        <v>555</v>
      </c>
      <c r="B61" s="471">
        <v>27000</v>
      </c>
      <c r="C61" s="284">
        <v>0.86</v>
      </c>
      <c r="D61" s="472">
        <v>0.73</v>
      </c>
      <c r="E61" s="113">
        <v>35</v>
      </c>
      <c r="F61" s="81">
        <v>650</v>
      </c>
      <c r="G61" s="76">
        <v>30</v>
      </c>
      <c r="H61" s="68">
        <v>1000</v>
      </c>
      <c r="I61" s="468">
        <v>1020</v>
      </c>
      <c r="J61" s="70">
        <v>0.92</v>
      </c>
      <c r="K61" s="473">
        <v>79</v>
      </c>
      <c r="L61" s="440">
        <v>4.0599999999999996</v>
      </c>
      <c r="M61" s="32">
        <f t="shared" si="0"/>
        <v>989.4</v>
      </c>
      <c r="N61" s="32">
        <f t="shared" si="1"/>
        <v>1016.4</v>
      </c>
      <c r="O61" s="836" t="s">
        <v>405</v>
      </c>
      <c r="P61" s="119" t="s">
        <v>509</v>
      </c>
      <c r="Q61" s="160" t="s">
        <v>52</v>
      </c>
      <c r="R61" s="161" t="s">
        <v>510</v>
      </c>
      <c r="S61" s="162" t="s">
        <v>33</v>
      </c>
      <c r="T61" s="163" t="s">
        <v>33</v>
      </c>
      <c r="U61" s="164" t="s">
        <v>511</v>
      </c>
      <c r="V61" s="165"/>
      <c r="W61" s="239" t="s">
        <v>512</v>
      </c>
      <c r="X61" s="174">
        <v>52</v>
      </c>
      <c r="Y61" s="470">
        <v>46</v>
      </c>
      <c r="Z61" s="151" t="s">
        <v>556</v>
      </c>
    </row>
    <row r="62" spans="1:26" ht="12.75">
      <c r="A62" s="46" t="s">
        <v>527</v>
      </c>
      <c r="B62" s="302">
        <v>55560</v>
      </c>
      <c r="C62" s="320">
        <v>0.81</v>
      </c>
      <c r="D62" s="476">
        <v>0.8</v>
      </c>
      <c r="E62" s="485">
        <v>34</v>
      </c>
      <c r="F62" s="576">
        <v>800</v>
      </c>
      <c r="G62" s="76">
        <v>30</v>
      </c>
      <c r="H62" s="77">
        <v>800</v>
      </c>
      <c r="I62" s="482">
        <v>1008</v>
      </c>
      <c r="J62" s="70">
        <v>0.92</v>
      </c>
      <c r="K62" s="492">
        <v>80</v>
      </c>
      <c r="L62" s="360">
        <v>3.7</v>
      </c>
      <c r="M62" s="32">
        <f t="shared" si="0"/>
        <v>961.24</v>
      </c>
      <c r="N62" s="32">
        <f t="shared" si="1"/>
        <v>1016.8</v>
      </c>
      <c r="O62" s="836" t="s">
        <v>405</v>
      </c>
      <c r="P62" s="119" t="s">
        <v>509</v>
      </c>
      <c r="Q62" s="160" t="s">
        <v>52</v>
      </c>
      <c r="R62" s="161" t="s">
        <v>510</v>
      </c>
      <c r="S62" s="162" t="s">
        <v>33</v>
      </c>
      <c r="T62" s="163" t="s">
        <v>33</v>
      </c>
      <c r="U62" s="164" t="s">
        <v>511</v>
      </c>
      <c r="V62" s="165"/>
      <c r="W62" s="381" t="s">
        <v>512</v>
      </c>
      <c r="X62" s="174">
        <v>52</v>
      </c>
      <c r="Y62" s="470">
        <v>46</v>
      </c>
      <c r="Z62" s="151" t="s">
        <v>528</v>
      </c>
    </row>
    <row r="63" spans="1:26" ht="12.75">
      <c r="A63" s="46" t="s">
        <v>557</v>
      </c>
      <c r="B63" s="125">
        <v>48850</v>
      </c>
      <c r="C63" s="543">
        <v>0.82</v>
      </c>
      <c r="D63" s="466">
        <v>0.71</v>
      </c>
      <c r="E63" s="113">
        <v>35</v>
      </c>
      <c r="F63" s="539">
        <v>750</v>
      </c>
      <c r="G63" s="76">
        <v>30</v>
      </c>
      <c r="H63" s="68">
        <v>1000</v>
      </c>
      <c r="I63" s="540">
        <v>1025</v>
      </c>
      <c r="J63" s="431">
        <v>0.93</v>
      </c>
      <c r="K63" s="541">
        <v>77</v>
      </c>
      <c r="L63" s="549">
        <v>3.77</v>
      </c>
      <c r="M63" s="32">
        <f t="shared" si="0"/>
        <v>971.95</v>
      </c>
      <c r="N63" s="32">
        <f t="shared" si="1"/>
        <v>1020.8</v>
      </c>
      <c r="O63" s="836" t="s">
        <v>405</v>
      </c>
      <c r="P63" s="119" t="s">
        <v>509</v>
      </c>
      <c r="Q63" s="160" t="s">
        <v>52</v>
      </c>
      <c r="R63" s="161" t="s">
        <v>510</v>
      </c>
      <c r="S63" s="162" t="s">
        <v>33</v>
      </c>
      <c r="T63" s="163" t="s">
        <v>33</v>
      </c>
      <c r="U63" s="164" t="s">
        <v>511</v>
      </c>
      <c r="V63" s="165"/>
      <c r="W63" s="381" t="s">
        <v>512</v>
      </c>
      <c r="X63" s="174">
        <v>52</v>
      </c>
      <c r="Y63" s="470">
        <v>46</v>
      </c>
      <c r="Z63" s="151" t="s">
        <v>558</v>
      </c>
    </row>
    <row r="64" spans="1:26" ht="12.75">
      <c r="A64" s="46" t="s">
        <v>525</v>
      </c>
      <c r="B64" s="575">
        <v>85560</v>
      </c>
      <c r="C64" s="320">
        <v>0.81</v>
      </c>
      <c r="D64" s="476">
        <v>0.8</v>
      </c>
      <c r="E64" s="113">
        <v>35</v>
      </c>
      <c r="F64" s="576">
        <v>800</v>
      </c>
      <c r="G64" s="76">
        <v>30</v>
      </c>
      <c r="H64" s="77">
        <v>800</v>
      </c>
      <c r="I64" s="482">
        <v>1008</v>
      </c>
      <c r="J64" s="70">
        <v>0.92</v>
      </c>
      <c r="K64" s="492">
        <v>80</v>
      </c>
      <c r="L64" s="536">
        <v>3</v>
      </c>
      <c r="M64" s="32">
        <f t="shared" si="0"/>
        <v>939.24</v>
      </c>
      <c r="N64" s="32">
        <f t="shared" si="1"/>
        <v>1024.8</v>
      </c>
      <c r="O64" s="836" t="s">
        <v>405</v>
      </c>
      <c r="P64" s="119" t="s">
        <v>509</v>
      </c>
      <c r="Q64" s="160" t="s">
        <v>52</v>
      </c>
      <c r="R64" s="161" t="s">
        <v>510</v>
      </c>
      <c r="S64" s="162" t="s">
        <v>33</v>
      </c>
      <c r="T64" s="163" t="s">
        <v>33</v>
      </c>
      <c r="U64" s="164" t="s">
        <v>511</v>
      </c>
      <c r="V64" s="165"/>
      <c r="W64" s="381" t="s">
        <v>512</v>
      </c>
      <c r="X64" s="174">
        <v>52</v>
      </c>
      <c r="Y64" s="470">
        <v>46</v>
      </c>
      <c r="Z64" s="151" t="s">
        <v>526</v>
      </c>
    </row>
    <row r="65" spans="1:26" ht="12.75">
      <c r="A65" s="46" t="s">
        <v>626</v>
      </c>
      <c r="B65" s="533">
        <v>89580</v>
      </c>
      <c r="C65" s="514">
        <v>0.83</v>
      </c>
      <c r="D65" s="476">
        <v>0.8</v>
      </c>
      <c r="E65" s="65">
        <v>36</v>
      </c>
      <c r="F65" s="504">
        <v>850</v>
      </c>
      <c r="G65" s="254">
        <v>20</v>
      </c>
      <c r="H65" s="68">
        <v>1000</v>
      </c>
      <c r="I65" s="528">
        <v>986</v>
      </c>
      <c r="J65" s="70">
        <v>0.92</v>
      </c>
      <c r="K65" s="534">
        <v>93</v>
      </c>
      <c r="L65" s="521">
        <v>2.95</v>
      </c>
      <c r="M65" s="32">
        <f t="shared" si="0"/>
        <v>937.5200000000001</v>
      </c>
      <c r="N65" s="32">
        <f t="shared" si="1"/>
        <v>1027.0999999999999</v>
      </c>
      <c r="O65" s="836" t="s">
        <v>405</v>
      </c>
      <c r="P65" s="119" t="s">
        <v>509</v>
      </c>
      <c r="Q65" s="160" t="s">
        <v>52</v>
      </c>
      <c r="R65" s="161" t="s">
        <v>510</v>
      </c>
      <c r="S65" s="162" t="s">
        <v>33</v>
      </c>
      <c r="T65" s="163" t="s">
        <v>33</v>
      </c>
      <c r="U65" s="164" t="s">
        <v>511</v>
      </c>
      <c r="V65" s="165"/>
      <c r="W65" s="381" t="s">
        <v>512</v>
      </c>
      <c r="X65" s="174">
        <v>52</v>
      </c>
      <c r="Y65" s="470">
        <v>46</v>
      </c>
      <c r="Z65" s="151" t="s">
        <v>627</v>
      </c>
    </row>
    <row r="66" spans="1:26" ht="12.75">
      <c r="A66" s="46" t="s">
        <v>740</v>
      </c>
      <c r="B66" s="294">
        <v>38980</v>
      </c>
      <c r="C66" s="320">
        <v>0.81</v>
      </c>
      <c r="D66" s="472">
        <v>0.73</v>
      </c>
      <c r="E66" s="532">
        <v>37</v>
      </c>
      <c r="F66" s="81">
        <v>650</v>
      </c>
      <c r="G66" s="567">
        <v>45</v>
      </c>
      <c r="H66" s="68">
        <v>1000</v>
      </c>
      <c r="I66" s="568">
        <v>965</v>
      </c>
      <c r="J66" s="70">
        <v>0.92</v>
      </c>
      <c r="K66" s="569">
        <v>55</v>
      </c>
      <c r="L66" s="570">
        <v>4.8</v>
      </c>
      <c r="M66" s="32">
        <f t="shared" si="0"/>
        <v>988.52</v>
      </c>
      <c r="N66" s="32">
        <f t="shared" si="1"/>
        <v>1027.5</v>
      </c>
      <c r="O66" s="833" t="s">
        <v>517</v>
      </c>
      <c r="P66" s="380" t="s">
        <v>1059</v>
      </c>
      <c r="Q66" s="160" t="s">
        <v>52</v>
      </c>
      <c r="R66" s="161" t="s">
        <v>510</v>
      </c>
      <c r="S66" s="162" t="s">
        <v>33</v>
      </c>
      <c r="T66" s="163" t="s">
        <v>33</v>
      </c>
      <c r="U66" s="164" t="s">
        <v>511</v>
      </c>
      <c r="V66" s="165"/>
      <c r="W66" s="303" t="s">
        <v>512</v>
      </c>
      <c r="X66" s="174">
        <v>52</v>
      </c>
      <c r="Y66" s="470">
        <v>46</v>
      </c>
      <c r="Z66" s="151" t="s">
        <v>741</v>
      </c>
    </row>
    <row r="67" spans="1:26" ht="12.75">
      <c r="A67" s="46" t="s">
        <v>523</v>
      </c>
      <c r="B67" s="302">
        <v>55560</v>
      </c>
      <c r="C67" s="320">
        <v>0.81</v>
      </c>
      <c r="D67" s="476">
        <v>0.8</v>
      </c>
      <c r="E67" s="113">
        <v>35</v>
      </c>
      <c r="F67" s="539">
        <v>750</v>
      </c>
      <c r="G67" s="76">
        <v>30</v>
      </c>
      <c r="H67" s="68">
        <v>1000</v>
      </c>
      <c r="I67" s="528">
        <v>986</v>
      </c>
      <c r="J67" s="70">
        <v>0.92</v>
      </c>
      <c r="K67" s="492">
        <v>80</v>
      </c>
      <c r="L67" s="84">
        <v>4</v>
      </c>
      <c r="M67" s="32">
        <f t="shared" si="0"/>
        <v>972.04000000000008</v>
      </c>
      <c r="N67" s="32">
        <f t="shared" si="1"/>
        <v>1027.5999999999999</v>
      </c>
      <c r="O67" s="836" t="s">
        <v>405</v>
      </c>
      <c r="P67" s="119" t="s">
        <v>509</v>
      </c>
      <c r="Q67" s="160" t="s">
        <v>52</v>
      </c>
      <c r="R67" s="161" t="s">
        <v>510</v>
      </c>
      <c r="S67" s="162" t="s">
        <v>33</v>
      </c>
      <c r="T67" s="163" t="s">
        <v>33</v>
      </c>
      <c r="U67" s="164" t="s">
        <v>511</v>
      </c>
      <c r="V67" s="165"/>
      <c r="W67" s="381" t="s">
        <v>512</v>
      </c>
      <c r="X67" s="174">
        <v>52</v>
      </c>
      <c r="Y67" s="470">
        <v>46</v>
      </c>
      <c r="Z67" s="151" t="s">
        <v>524</v>
      </c>
    </row>
    <row r="68" spans="1:26" ht="12.75">
      <c r="A68" s="46" t="s">
        <v>553</v>
      </c>
      <c r="B68" s="125">
        <v>48550</v>
      </c>
      <c r="C68" s="587">
        <v>0.8</v>
      </c>
      <c r="D68" s="476">
        <v>0.8</v>
      </c>
      <c r="E68" s="113">
        <v>35</v>
      </c>
      <c r="F68" s="592">
        <v>895</v>
      </c>
      <c r="G68" s="76">
        <v>30</v>
      </c>
      <c r="H68" s="68">
        <v>1000</v>
      </c>
      <c r="I68" s="490">
        <v>1031</v>
      </c>
      <c r="J68" s="491">
        <v>0.94</v>
      </c>
      <c r="K68" s="593">
        <v>69</v>
      </c>
      <c r="L68" s="459">
        <v>3.8</v>
      </c>
      <c r="M68" s="32">
        <f t="shared" si="0"/>
        <v>979.05000000000007</v>
      </c>
      <c r="N68" s="32">
        <f t="shared" si="1"/>
        <v>1027.5999999999999</v>
      </c>
      <c r="O68" s="836" t="s">
        <v>405</v>
      </c>
      <c r="P68" s="119" t="s">
        <v>509</v>
      </c>
      <c r="Q68" s="160" t="s">
        <v>52</v>
      </c>
      <c r="R68" s="161" t="s">
        <v>510</v>
      </c>
      <c r="S68" s="162" t="s">
        <v>33</v>
      </c>
      <c r="T68" s="163" t="s">
        <v>33</v>
      </c>
      <c r="U68" s="164" t="s">
        <v>511</v>
      </c>
      <c r="V68" s="165"/>
      <c r="W68" s="381" t="s">
        <v>512</v>
      </c>
      <c r="X68" s="174">
        <v>52</v>
      </c>
      <c r="Y68" s="470">
        <v>46</v>
      </c>
      <c r="Z68" s="151" t="s">
        <v>554</v>
      </c>
    </row>
    <row r="69" spans="1:26" ht="12.75">
      <c r="A69" s="46" t="s">
        <v>566</v>
      </c>
      <c r="B69" s="426">
        <v>43580</v>
      </c>
      <c r="C69" s="514">
        <v>0.83</v>
      </c>
      <c r="D69" s="538">
        <v>0.75</v>
      </c>
      <c r="E69" s="113">
        <v>35</v>
      </c>
      <c r="F69" s="539">
        <v>750</v>
      </c>
      <c r="G69" s="76">
        <v>30</v>
      </c>
      <c r="H69" s="68">
        <v>1000</v>
      </c>
      <c r="I69" s="540">
        <v>1025</v>
      </c>
      <c r="J69" s="431">
        <v>0.93</v>
      </c>
      <c r="K69" s="541">
        <v>77</v>
      </c>
      <c r="L69" s="542">
        <v>3.42</v>
      </c>
      <c r="M69" s="32">
        <f t="shared" si="0"/>
        <v>985.72</v>
      </c>
      <c r="N69" s="32">
        <f t="shared" si="1"/>
        <v>1029.3</v>
      </c>
      <c r="O69" s="836" t="s">
        <v>405</v>
      </c>
      <c r="P69" s="119" t="s">
        <v>509</v>
      </c>
      <c r="Q69" s="160" t="s">
        <v>52</v>
      </c>
      <c r="R69" s="161" t="s">
        <v>510</v>
      </c>
      <c r="S69" s="162" t="s">
        <v>33</v>
      </c>
      <c r="T69" s="163" t="s">
        <v>33</v>
      </c>
      <c r="U69" s="164" t="s">
        <v>511</v>
      </c>
      <c r="V69" s="165"/>
      <c r="W69" s="381" t="s">
        <v>512</v>
      </c>
      <c r="X69" s="174">
        <v>52</v>
      </c>
      <c r="Y69" s="470">
        <v>46</v>
      </c>
      <c r="Z69" s="151" t="s">
        <v>567</v>
      </c>
    </row>
    <row r="70" spans="1:26" ht="12.75">
      <c r="A70" s="46" t="s">
        <v>606</v>
      </c>
      <c r="B70" s="435">
        <v>35880</v>
      </c>
      <c r="C70" s="716">
        <v>0.73</v>
      </c>
      <c r="D70" s="466">
        <v>0.71</v>
      </c>
      <c r="E70" s="113">
        <v>35</v>
      </c>
      <c r="F70" s="474">
        <v>700</v>
      </c>
      <c r="G70" s="76">
        <v>30</v>
      </c>
      <c r="H70" s="68">
        <v>1000</v>
      </c>
      <c r="I70" s="468">
        <v>1020</v>
      </c>
      <c r="J70" s="395">
        <v>0.91</v>
      </c>
      <c r="K70" s="717">
        <v>89</v>
      </c>
      <c r="L70" s="138">
        <v>3.51</v>
      </c>
      <c r="M70" s="32">
        <f t="shared" si="0"/>
        <v>995.02</v>
      </c>
      <c r="N70" s="32">
        <f t="shared" si="1"/>
        <v>1030.9000000000001</v>
      </c>
      <c r="O70" s="836" t="s">
        <v>405</v>
      </c>
      <c r="P70" s="119" t="s">
        <v>509</v>
      </c>
      <c r="Q70" s="160" t="s">
        <v>52</v>
      </c>
      <c r="R70" s="161" t="s">
        <v>510</v>
      </c>
      <c r="S70" s="162" t="s">
        <v>33</v>
      </c>
      <c r="T70" s="163" t="s">
        <v>33</v>
      </c>
      <c r="U70" s="164" t="s">
        <v>511</v>
      </c>
      <c r="V70" s="165"/>
      <c r="W70" s="239" t="s">
        <v>512</v>
      </c>
      <c r="X70" s="174">
        <v>52</v>
      </c>
      <c r="Y70" s="470">
        <v>46</v>
      </c>
      <c r="Z70" s="151" t="s">
        <v>607</v>
      </c>
    </row>
    <row r="71" spans="1:26" ht="12.75">
      <c r="A71" s="46" t="s">
        <v>700</v>
      </c>
      <c r="B71" s="562">
        <v>31580</v>
      </c>
      <c r="C71" s="320">
        <v>0.81</v>
      </c>
      <c r="D71" s="64">
        <v>0.76</v>
      </c>
      <c r="E71" s="65">
        <v>36</v>
      </c>
      <c r="F71" s="563">
        <v>640</v>
      </c>
      <c r="G71" s="76">
        <v>30</v>
      </c>
      <c r="H71" s="68">
        <v>1000</v>
      </c>
      <c r="I71" s="255">
        <v>951</v>
      </c>
      <c r="J71" s="564">
        <v>0.96</v>
      </c>
      <c r="K71" s="565">
        <v>87</v>
      </c>
      <c r="L71" s="360">
        <v>3.7</v>
      </c>
      <c r="M71" s="32">
        <f t="shared" si="0"/>
        <v>999.52</v>
      </c>
      <c r="N71" s="32">
        <f t="shared" si="1"/>
        <v>1031.0999999999999</v>
      </c>
      <c r="O71" s="836" t="s">
        <v>405</v>
      </c>
      <c r="P71" s="380" t="s">
        <v>1059</v>
      </c>
      <c r="Q71" s="160" t="s">
        <v>52</v>
      </c>
      <c r="R71" s="161" t="s">
        <v>510</v>
      </c>
      <c r="S71" s="162" t="s">
        <v>33</v>
      </c>
      <c r="T71" s="163" t="s">
        <v>33</v>
      </c>
      <c r="U71" s="164" t="s">
        <v>511</v>
      </c>
      <c r="V71" s="165"/>
      <c r="W71" s="303" t="s">
        <v>512</v>
      </c>
      <c r="X71" s="174">
        <v>52</v>
      </c>
      <c r="Y71" s="470">
        <v>46</v>
      </c>
      <c r="Z71" s="151" t="s">
        <v>701</v>
      </c>
    </row>
    <row r="72" spans="1:26" ht="12.75">
      <c r="A72" s="46" t="s">
        <v>654</v>
      </c>
      <c r="B72" s="426">
        <v>43880</v>
      </c>
      <c r="C72" s="587">
        <v>0.8</v>
      </c>
      <c r="D72" s="466">
        <v>0.71</v>
      </c>
      <c r="E72" s="113">
        <v>35</v>
      </c>
      <c r="F72" s="539">
        <v>750</v>
      </c>
      <c r="G72" s="76">
        <v>30</v>
      </c>
      <c r="H72" s="68">
        <v>1000</v>
      </c>
      <c r="I72" s="540">
        <v>1025</v>
      </c>
      <c r="J72" s="132">
        <v>1</v>
      </c>
      <c r="K72" s="492">
        <v>80</v>
      </c>
      <c r="L72" s="549">
        <v>3.77</v>
      </c>
      <c r="M72" s="32">
        <f t="shared" si="0"/>
        <v>987.92000000000007</v>
      </c>
      <c r="N72" s="32">
        <f t="shared" si="1"/>
        <v>1031.8</v>
      </c>
      <c r="O72" s="836" t="s">
        <v>405</v>
      </c>
      <c r="P72" s="119" t="s">
        <v>509</v>
      </c>
      <c r="Q72" s="160" t="s">
        <v>52</v>
      </c>
      <c r="R72" s="161" t="s">
        <v>510</v>
      </c>
      <c r="S72" s="162" t="s">
        <v>33</v>
      </c>
      <c r="T72" s="163" t="s">
        <v>33</v>
      </c>
      <c r="U72" s="164" t="s">
        <v>511</v>
      </c>
      <c r="V72" s="165"/>
      <c r="W72" s="381" t="s">
        <v>512</v>
      </c>
      <c r="X72" s="174">
        <v>52</v>
      </c>
      <c r="Y72" s="470">
        <v>46</v>
      </c>
      <c r="Z72" s="151" t="s">
        <v>655</v>
      </c>
    </row>
    <row r="73" spans="1:26" ht="12.75">
      <c r="A73" s="46" t="s">
        <v>560</v>
      </c>
      <c r="B73" s="294">
        <v>39857</v>
      </c>
      <c r="C73" s="587">
        <v>0.8</v>
      </c>
      <c r="D73" s="376">
        <v>0.82</v>
      </c>
      <c r="E73" s="113">
        <v>35</v>
      </c>
      <c r="F73" s="539">
        <v>750</v>
      </c>
      <c r="G73" s="76">
        <v>30</v>
      </c>
      <c r="H73" s="68">
        <v>1000</v>
      </c>
      <c r="I73" s="540">
        <v>1025</v>
      </c>
      <c r="J73" s="70">
        <v>0.92</v>
      </c>
      <c r="K73" s="591">
        <v>76</v>
      </c>
      <c r="L73" s="72">
        <v>2.89</v>
      </c>
      <c r="M73" s="32">
        <f t="shared" si="0"/>
        <v>995.74299999999994</v>
      </c>
      <c r="N73" s="32">
        <f t="shared" si="1"/>
        <v>1035.5999999999999</v>
      </c>
      <c r="O73" s="836" t="s">
        <v>405</v>
      </c>
      <c r="P73" s="119" t="s">
        <v>509</v>
      </c>
      <c r="Q73" s="160" t="s">
        <v>52</v>
      </c>
      <c r="R73" s="161" t="s">
        <v>510</v>
      </c>
      <c r="S73" s="162" t="s">
        <v>33</v>
      </c>
      <c r="T73" s="163" t="s">
        <v>33</v>
      </c>
      <c r="U73" s="164" t="s">
        <v>511</v>
      </c>
      <c r="V73" s="165"/>
      <c r="W73" s="381" t="s">
        <v>512</v>
      </c>
      <c r="X73" s="174">
        <v>52</v>
      </c>
      <c r="Y73" s="470">
        <v>46</v>
      </c>
      <c r="Z73" s="151" t="s">
        <v>561</v>
      </c>
    </row>
    <row r="74" spans="1:26" ht="12.75">
      <c r="A74" s="46" t="s">
        <v>622</v>
      </c>
      <c r="B74" s="315">
        <v>35560</v>
      </c>
      <c r="C74" s="320">
        <v>0.81</v>
      </c>
      <c r="D74" s="476">
        <v>0.8</v>
      </c>
      <c r="E74" s="485">
        <v>34</v>
      </c>
      <c r="F74" s="539">
        <v>750</v>
      </c>
      <c r="G74" s="76">
        <v>30</v>
      </c>
      <c r="H74" s="68">
        <v>1000</v>
      </c>
      <c r="I74" s="528">
        <v>986</v>
      </c>
      <c r="J74" s="70">
        <v>0.92</v>
      </c>
      <c r="K74" s="492">
        <v>80</v>
      </c>
      <c r="L74" s="536">
        <v>3.02</v>
      </c>
      <c r="M74" s="32">
        <f t="shared" si="0"/>
        <v>1000.84</v>
      </c>
      <c r="N74" s="32">
        <f t="shared" si="1"/>
        <v>1036.4000000000001</v>
      </c>
      <c r="O74" s="836" t="s">
        <v>405</v>
      </c>
      <c r="P74" s="119" t="s">
        <v>509</v>
      </c>
      <c r="Q74" s="160" t="s">
        <v>52</v>
      </c>
      <c r="R74" s="161" t="s">
        <v>510</v>
      </c>
      <c r="S74" s="162" t="s">
        <v>33</v>
      </c>
      <c r="T74" s="163" t="s">
        <v>33</v>
      </c>
      <c r="U74" s="164" t="s">
        <v>511</v>
      </c>
      <c r="V74" s="165"/>
      <c r="W74" s="381" t="s">
        <v>512</v>
      </c>
      <c r="X74" s="174">
        <v>52</v>
      </c>
      <c r="Y74" s="470">
        <v>46</v>
      </c>
      <c r="Z74" s="151" t="s">
        <v>623</v>
      </c>
    </row>
    <row r="75" spans="1:26" ht="12.75">
      <c r="A75" s="46" t="s">
        <v>670</v>
      </c>
      <c r="B75" s="623">
        <v>70000</v>
      </c>
      <c r="C75" s="670">
        <v>0.77</v>
      </c>
      <c r="D75" s="64">
        <v>0.76</v>
      </c>
      <c r="E75" s="65">
        <v>36</v>
      </c>
      <c r="F75" s="81">
        <v>650</v>
      </c>
      <c r="G75" s="567">
        <v>45</v>
      </c>
      <c r="H75" s="68">
        <v>1000</v>
      </c>
      <c r="I75" s="265">
        <v>940</v>
      </c>
      <c r="J75" s="70">
        <v>0.92</v>
      </c>
      <c r="K75" s="624">
        <v>54</v>
      </c>
      <c r="L75" s="118">
        <v>3.1</v>
      </c>
      <c r="M75" s="32">
        <f t="shared" si="0"/>
        <v>968</v>
      </c>
      <c r="N75" s="32">
        <f t="shared" si="1"/>
        <v>1038</v>
      </c>
      <c r="O75" s="836" t="s">
        <v>405</v>
      </c>
      <c r="P75" s="380" t="s">
        <v>1059</v>
      </c>
      <c r="Q75" s="160" t="s">
        <v>52</v>
      </c>
      <c r="R75" s="161" t="s">
        <v>510</v>
      </c>
      <c r="S75" s="162" t="s">
        <v>33</v>
      </c>
      <c r="T75" s="163" t="s">
        <v>33</v>
      </c>
      <c r="U75" s="164" t="s">
        <v>511</v>
      </c>
      <c r="V75" s="165"/>
      <c r="W75" s="303" t="s">
        <v>512</v>
      </c>
      <c r="X75" s="174">
        <v>52</v>
      </c>
      <c r="Y75" s="470">
        <v>46</v>
      </c>
      <c r="Z75" s="151" t="s">
        <v>671</v>
      </c>
    </row>
    <row r="76" spans="1:26" ht="12.75">
      <c r="A76" s="46" t="s">
        <v>574</v>
      </c>
      <c r="B76" s="488">
        <v>49580</v>
      </c>
      <c r="C76" s="514">
        <v>0.83</v>
      </c>
      <c r="D76" s="476">
        <v>0.8</v>
      </c>
      <c r="E76" s="485">
        <v>34</v>
      </c>
      <c r="F76" s="504">
        <v>850</v>
      </c>
      <c r="G76" s="76">
        <v>30</v>
      </c>
      <c r="H76" s="68">
        <v>1000</v>
      </c>
      <c r="I76" s="528">
        <v>986</v>
      </c>
      <c r="J76" s="70">
        <v>0.92</v>
      </c>
      <c r="K76" s="492">
        <v>80</v>
      </c>
      <c r="L76" s="133">
        <v>3.74</v>
      </c>
      <c r="M76" s="32">
        <f t="shared" si="0"/>
        <v>991.62</v>
      </c>
      <c r="N76" s="32">
        <f t="shared" si="1"/>
        <v>1041.2</v>
      </c>
      <c r="O76" s="836" t="s">
        <v>405</v>
      </c>
      <c r="P76" s="119" t="s">
        <v>509</v>
      </c>
      <c r="Q76" s="160" t="s">
        <v>52</v>
      </c>
      <c r="R76" s="161" t="s">
        <v>510</v>
      </c>
      <c r="S76" s="162" t="s">
        <v>33</v>
      </c>
      <c r="T76" s="163" t="s">
        <v>33</v>
      </c>
      <c r="U76" s="164" t="s">
        <v>511</v>
      </c>
      <c r="V76" s="165"/>
      <c r="W76" s="381" t="s">
        <v>512</v>
      </c>
      <c r="X76" s="174">
        <v>52</v>
      </c>
      <c r="Y76" s="470">
        <v>46</v>
      </c>
      <c r="Z76" s="151" t="s">
        <v>575</v>
      </c>
    </row>
    <row r="77" spans="1:26" ht="12.75">
      <c r="A77" s="46" t="s">
        <v>614</v>
      </c>
      <c r="B77" s="628">
        <v>29560</v>
      </c>
      <c r="C77" s="344">
        <v>0.79</v>
      </c>
      <c r="D77" s="476">
        <v>0.8</v>
      </c>
      <c r="E77" s="485">
        <v>34</v>
      </c>
      <c r="F77" s="527">
        <v>770</v>
      </c>
      <c r="G77" s="76">
        <v>30</v>
      </c>
      <c r="H77" s="68">
        <v>1000</v>
      </c>
      <c r="I77" s="528">
        <v>986</v>
      </c>
      <c r="J77" s="70">
        <v>0.92</v>
      </c>
      <c r="K77" s="492">
        <v>80</v>
      </c>
      <c r="L77" s="629">
        <v>2.52</v>
      </c>
      <c r="M77" s="32">
        <f t="shared" si="0"/>
        <v>1011.84</v>
      </c>
      <c r="N77" s="32">
        <f t="shared" si="1"/>
        <v>1041.4000000000001</v>
      </c>
      <c r="O77" s="836" t="s">
        <v>405</v>
      </c>
      <c r="P77" s="119" t="s">
        <v>509</v>
      </c>
      <c r="Q77" s="160" t="s">
        <v>52</v>
      </c>
      <c r="R77" s="161" t="s">
        <v>510</v>
      </c>
      <c r="S77" s="162" t="s">
        <v>33</v>
      </c>
      <c r="T77" s="163" t="s">
        <v>33</v>
      </c>
      <c r="U77" s="164" t="s">
        <v>511</v>
      </c>
      <c r="V77" s="165"/>
      <c r="W77" s="381" t="s">
        <v>512</v>
      </c>
      <c r="X77" s="174">
        <v>52</v>
      </c>
      <c r="Y77" s="470">
        <v>46</v>
      </c>
      <c r="Z77" s="151" t="s">
        <v>615</v>
      </c>
    </row>
    <row r="78" spans="1:26" ht="12.75">
      <c r="A78" s="46" t="s">
        <v>616</v>
      </c>
      <c r="B78" s="547">
        <v>38680</v>
      </c>
      <c r="C78" s="543">
        <v>0.82</v>
      </c>
      <c r="D78" s="323">
        <v>0.81</v>
      </c>
      <c r="E78" s="485">
        <v>34</v>
      </c>
      <c r="F78" s="548">
        <v>830</v>
      </c>
      <c r="G78" s="76">
        <v>30</v>
      </c>
      <c r="H78" s="68">
        <v>1000</v>
      </c>
      <c r="I78" s="528">
        <v>986</v>
      </c>
      <c r="J78" s="70">
        <v>0.92</v>
      </c>
      <c r="K78" s="492">
        <v>80</v>
      </c>
      <c r="L78" s="487">
        <v>3.2</v>
      </c>
      <c r="M78" s="32">
        <f t="shared" si="0"/>
        <v>1005.92</v>
      </c>
      <c r="N78" s="32">
        <f t="shared" si="1"/>
        <v>1044.5999999999999</v>
      </c>
      <c r="O78" s="836" t="s">
        <v>405</v>
      </c>
      <c r="P78" s="119" t="s">
        <v>509</v>
      </c>
      <c r="Q78" s="160" t="s">
        <v>52</v>
      </c>
      <c r="R78" s="161" t="s">
        <v>510</v>
      </c>
      <c r="S78" s="162" t="s">
        <v>33</v>
      </c>
      <c r="T78" s="163" t="s">
        <v>33</v>
      </c>
      <c r="U78" s="164" t="s">
        <v>511</v>
      </c>
      <c r="V78" s="165"/>
      <c r="W78" s="381" t="s">
        <v>512</v>
      </c>
      <c r="X78" s="174">
        <v>52</v>
      </c>
      <c r="Y78" s="470">
        <v>46</v>
      </c>
      <c r="Z78" s="151" t="s">
        <v>617</v>
      </c>
    </row>
    <row r="79" spans="1:26" ht="12.75">
      <c r="A79" s="46" t="s">
        <v>620</v>
      </c>
      <c r="B79" s="627">
        <v>33350</v>
      </c>
      <c r="C79" s="344">
        <v>0.79</v>
      </c>
      <c r="D79" s="476">
        <v>0.8</v>
      </c>
      <c r="E79" s="485">
        <v>34</v>
      </c>
      <c r="F79" s="504">
        <v>850</v>
      </c>
      <c r="G79" s="76">
        <v>30</v>
      </c>
      <c r="H79" s="68">
        <v>1000</v>
      </c>
      <c r="I79" s="528">
        <v>986</v>
      </c>
      <c r="J79" s="431">
        <v>0.93</v>
      </c>
      <c r="K79" s="492">
        <v>80</v>
      </c>
      <c r="L79" s="118">
        <v>3.1</v>
      </c>
      <c r="M79" s="32">
        <f t="shared" si="0"/>
        <v>1011.25</v>
      </c>
      <c r="N79" s="32">
        <f t="shared" si="1"/>
        <v>1044.5999999999999</v>
      </c>
      <c r="O79" s="836" t="s">
        <v>405</v>
      </c>
      <c r="P79" s="119" t="s">
        <v>509</v>
      </c>
      <c r="Q79" s="160" t="s">
        <v>52</v>
      </c>
      <c r="R79" s="161" t="s">
        <v>510</v>
      </c>
      <c r="S79" s="162" t="s">
        <v>33</v>
      </c>
      <c r="T79" s="163" t="s">
        <v>33</v>
      </c>
      <c r="U79" s="164" t="s">
        <v>511</v>
      </c>
      <c r="V79" s="165"/>
      <c r="W79" s="381" t="s">
        <v>512</v>
      </c>
      <c r="X79" s="174">
        <v>52</v>
      </c>
      <c r="Y79" s="470">
        <v>46</v>
      </c>
      <c r="Z79" s="151" t="s">
        <v>621</v>
      </c>
    </row>
    <row r="80" spans="1:26" ht="12.75">
      <c r="A80" s="46" t="s">
        <v>547</v>
      </c>
      <c r="B80" s="307">
        <v>45880</v>
      </c>
      <c r="C80" s="503">
        <v>0.84</v>
      </c>
      <c r="D80" s="476">
        <v>0.8</v>
      </c>
      <c r="E80" s="113">
        <v>35</v>
      </c>
      <c r="F80" s="504">
        <v>850</v>
      </c>
      <c r="G80" s="76">
        <v>30</v>
      </c>
      <c r="H80" s="68">
        <v>1000</v>
      </c>
      <c r="I80" s="490">
        <v>1031</v>
      </c>
      <c r="J80" s="70">
        <v>0.92</v>
      </c>
      <c r="K80" s="492">
        <v>80</v>
      </c>
      <c r="L80" s="459">
        <v>3.8</v>
      </c>
      <c r="M80" s="32">
        <f t="shared" si="0"/>
        <v>1001.22</v>
      </c>
      <c r="N80" s="32">
        <f t="shared" si="1"/>
        <v>1047.0999999999999</v>
      </c>
      <c r="O80" s="836" t="s">
        <v>405</v>
      </c>
      <c r="P80" s="119" t="s">
        <v>509</v>
      </c>
      <c r="Q80" s="160" t="s">
        <v>52</v>
      </c>
      <c r="R80" s="161" t="s">
        <v>510</v>
      </c>
      <c r="S80" s="162" t="s">
        <v>33</v>
      </c>
      <c r="T80" s="163" t="s">
        <v>33</v>
      </c>
      <c r="U80" s="164" t="s">
        <v>511</v>
      </c>
      <c r="V80" s="165"/>
      <c r="W80" s="381" t="s">
        <v>512</v>
      </c>
      <c r="X80" s="174">
        <v>52</v>
      </c>
      <c r="Y80" s="470">
        <v>46</v>
      </c>
      <c r="Z80" s="151" t="s">
        <v>548</v>
      </c>
    </row>
    <row r="81" spans="1:26" ht="12.75">
      <c r="A81" s="46" t="s">
        <v>545</v>
      </c>
      <c r="B81" s="400">
        <v>44900</v>
      </c>
      <c r="C81" s="344">
        <v>0.79</v>
      </c>
      <c r="D81" s="558">
        <v>0.78</v>
      </c>
      <c r="E81" s="113">
        <v>35</v>
      </c>
      <c r="F81" s="130">
        <v>950</v>
      </c>
      <c r="G81" s="76">
        <v>30</v>
      </c>
      <c r="H81" s="68">
        <v>1000</v>
      </c>
      <c r="I81" s="490">
        <v>1031</v>
      </c>
      <c r="J81" s="395">
        <v>0.91</v>
      </c>
      <c r="K81" s="492">
        <v>80</v>
      </c>
      <c r="L81" s="459">
        <v>3.8</v>
      </c>
      <c r="M81" s="32">
        <f t="shared" si="0"/>
        <v>1004.2</v>
      </c>
      <c r="N81" s="32">
        <f t="shared" si="1"/>
        <v>1049.0999999999999</v>
      </c>
      <c r="O81" s="836" t="s">
        <v>405</v>
      </c>
      <c r="P81" s="119" t="s">
        <v>509</v>
      </c>
      <c r="Q81" s="160" t="s">
        <v>52</v>
      </c>
      <c r="R81" s="161" t="s">
        <v>510</v>
      </c>
      <c r="S81" s="162" t="s">
        <v>33</v>
      </c>
      <c r="T81" s="163" t="s">
        <v>33</v>
      </c>
      <c r="U81" s="164" t="s">
        <v>511</v>
      </c>
      <c r="V81" s="165"/>
      <c r="W81" s="381" t="s">
        <v>512</v>
      </c>
      <c r="X81" s="174">
        <v>52</v>
      </c>
      <c r="Y81" s="470">
        <v>46</v>
      </c>
      <c r="Z81" s="151" t="s">
        <v>546</v>
      </c>
    </row>
    <row r="82" spans="1:26" ht="12.75">
      <c r="A82" s="46" t="s">
        <v>551</v>
      </c>
      <c r="B82" s="488">
        <v>49350</v>
      </c>
      <c r="C82" s="129">
        <v>0.85</v>
      </c>
      <c r="D82" s="476">
        <v>0.8</v>
      </c>
      <c r="E82" s="113">
        <v>35</v>
      </c>
      <c r="F82" s="489">
        <v>875</v>
      </c>
      <c r="G82" s="76">
        <v>30</v>
      </c>
      <c r="H82" s="68">
        <v>1000</v>
      </c>
      <c r="I82" s="490">
        <v>1031</v>
      </c>
      <c r="J82" s="491">
        <v>0.94</v>
      </c>
      <c r="K82" s="492">
        <v>80</v>
      </c>
      <c r="L82" s="475">
        <v>3.9</v>
      </c>
      <c r="M82" s="32">
        <f t="shared" si="0"/>
        <v>1002.25</v>
      </c>
      <c r="N82" s="32">
        <f t="shared" si="1"/>
        <v>1051.5999999999999</v>
      </c>
      <c r="O82" s="836" t="s">
        <v>405</v>
      </c>
      <c r="P82" s="119" t="s">
        <v>509</v>
      </c>
      <c r="Q82" s="160" t="s">
        <v>52</v>
      </c>
      <c r="R82" s="161" t="s">
        <v>510</v>
      </c>
      <c r="S82" s="162" t="s">
        <v>33</v>
      </c>
      <c r="T82" s="163" t="s">
        <v>33</v>
      </c>
      <c r="U82" s="164" t="s">
        <v>511</v>
      </c>
      <c r="V82" s="165"/>
      <c r="W82" s="381" t="s">
        <v>512</v>
      </c>
      <c r="X82" s="174">
        <v>52</v>
      </c>
      <c r="Y82" s="470">
        <v>46</v>
      </c>
      <c r="Z82" s="151" t="s">
        <v>552</v>
      </c>
    </row>
    <row r="83" spans="1:26" ht="12.75">
      <c r="A83" s="46" t="s">
        <v>696</v>
      </c>
      <c r="B83" s="495">
        <v>33680</v>
      </c>
      <c r="C83" s="702">
        <v>0.74</v>
      </c>
      <c r="D83" s="64">
        <v>0.76</v>
      </c>
      <c r="E83" s="65">
        <v>36</v>
      </c>
      <c r="F83" s="81">
        <v>650</v>
      </c>
      <c r="G83" s="567">
        <v>45</v>
      </c>
      <c r="H83" s="68">
        <v>1000</v>
      </c>
      <c r="I83" s="312">
        <v>947</v>
      </c>
      <c r="J83" s="491">
        <v>0.94</v>
      </c>
      <c r="K83" s="619">
        <v>66</v>
      </c>
      <c r="L83" s="704">
        <v>3.62</v>
      </c>
      <c r="M83" s="32">
        <f t="shared" si="0"/>
        <v>1022.82</v>
      </c>
      <c r="N83" s="32">
        <f t="shared" si="1"/>
        <v>1056.5</v>
      </c>
      <c r="O83" s="836" t="s">
        <v>405</v>
      </c>
      <c r="P83" s="380" t="s">
        <v>1059</v>
      </c>
      <c r="Q83" s="160" t="s">
        <v>52</v>
      </c>
      <c r="R83" s="161" t="s">
        <v>510</v>
      </c>
      <c r="S83" s="162" t="s">
        <v>33</v>
      </c>
      <c r="T83" s="163" t="s">
        <v>33</v>
      </c>
      <c r="U83" s="164" t="s">
        <v>511</v>
      </c>
      <c r="V83" s="165"/>
      <c r="W83" s="303" t="s">
        <v>512</v>
      </c>
      <c r="X83" s="174">
        <v>52</v>
      </c>
      <c r="Y83" s="470">
        <v>46</v>
      </c>
      <c r="Z83" s="151" t="s">
        <v>697</v>
      </c>
    </row>
    <row r="84" spans="1:26" ht="12.75">
      <c r="A84" s="46" t="s">
        <v>676</v>
      </c>
      <c r="B84" s="553">
        <v>68880</v>
      </c>
      <c r="C84" s="344">
        <v>0.79</v>
      </c>
      <c r="D84" s="64">
        <v>0.76</v>
      </c>
      <c r="E84" s="113">
        <v>35</v>
      </c>
      <c r="F84" s="81">
        <v>650</v>
      </c>
      <c r="G84" s="567">
        <v>45</v>
      </c>
      <c r="H84" s="68">
        <v>1000</v>
      </c>
      <c r="I84" s="265">
        <v>940</v>
      </c>
      <c r="J84" s="70">
        <v>0.92</v>
      </c>
      <c r="K84" s="619">
        <v>66</v>
      </c>
      <c r="L84" s="523">
        <v>3.4</v>
      </c>
      <c r="M84" s="32">
        <f t="shared" si="0"/>
        <v>991.12</v>
      </c>
      <c r="N84" s="32">
        <f t="shared" si="1"/>
        <v>1060</v>
      </c>
      <c r="O84" s="836" t="s">
        <v>405</v>
      </c>
      <c r="P84" s="380" t="s">
        <v>1059</v>
      </c>
      <c r="Q84" s="160" t="s">
        <v>52</v>
      </c>
      <c r="R84" s="161" t="s">
        <v>510</v>
      </c>
      <c r="S84" s="162" t="s">
        <v>33</v>
      </c>
      <c r="T84" s="163" t="s">
        <v>33</v>
      </c>
      <c r="U84" s="164" t="s">
        <v>511</v>
      </c>
      <c r="V84" s="165"/>
      <c r="W84" s="303" t="s">
        <v>512</v>
      </c>
      <c r="X84" s="174">
        <v>52</v>
      </c>
      <c r="Y84" s="470">
        <v>46</v>
      </c>
      <c r="Z84" s="151" t="s">
        <v>677</v>
      </c>
    </row>
    <row r="85" spans="1:26" ht="12.75">
      <c r="A85" s="46" t="s">
        <v>612</v>
      </c>
      <c r="B85" s="259">
        <v>61230</v>
      </c>
      <c r="C85" s="514">
        <v>0.83</v>
      </c>
      <c r="D85" s="476">
        <v>0.8</v>
      </c>
      <c r="E85" s="485">
        <v>34</v>
      </c>
      <c r="F85" s="527">
        <v>770</v>
      </c>
      <c r="G85" s="535">
        <v>40</v>
      </c>
      <c r="H85" s="68">
        <v>1000</v>
      </c>
      <c r="I85" s="528">
        <v>986</v>
      </c>
      <c r="J85" s="70">
        <v>0.92</v>
      </c>
      <c r="K85" s="520">
        <v>67</v>
      </c>
      <c r="L85" s="536">
        <v>3</v>
      </c>
      <c r="M85" s="32">
        <f t="shared" si="0"/>
        <v>1003.37</v>
      </c>
      <c r="N85" s="32">
        <f t="shared" si="1"/>
        <v>1064.5999999999999</v>
      </c>
      <c r="O85" s="836" t="s">
        <v>405</v>
      </c>
      <c r="P85" s="119" t="s">
        <v>509</v>
      </c>
      <c r="Q85" s="160" t="s">
        <v>52</v>
      </c>
      <c r="R85" s="161" t="s">
        <v>510</v>
      </c>
      <c r="S85" s="162" t="s">
        <v>33</v>
      </c>
      <c r="T85" s="163" t="s">
        <v>33</v>
      </c>
      <c r="U85" s="164" t="s">
        <v>511</v>
      </c>
      <c r="V85" s="165"/>
      <c r="W85" s="381" t="s">
        <v>512</v>
      </c>
      <c r="X85" s="174">
        <v>52</v>
      </c>
      <c r="Y85" s="470">
        <v>46</v>
      </c>
      <c r="Z85" s="151" t="s">
        <v>613</v>
      </c>
    </row>
    <row r="86" spans="1:26" ht="12.75">
      <c r="A86" s="46" t="s">
        <v>618</v>
      </c>
      <c r="B86" s="572">
        <v>35980</v>
      </c>
      <c r="C86" s="320">
        <v>0.81</v>
      </c>
      <c r="D86" s="476">
        <v>0.8</v>
      </c>
      <c r="E86" s="485">
        <v>34</v>
      </c>
      <c r="F86" s="573">
        <v>820</v>
      </c>
      <c r="G86" s="76">
        <v>30</v>
      </c>
      <c r="H86" s="68">
        <v>1000</v>
      </c>
      <c r="I86" s="528">
        <v>986</v>
      </c>
      <c r="J86" s="431">
        <v>0.93</v>
      </c>
      <c r="K86" s="574">
        <v>96</v>
      </c>
      <c r="L86" s="128">
        <v>3.25</v>
      </c>
      <c r="M86" s="32">
        <f t="shared" si="0"/>
        <v>1038.1199999999999</v>
      </c>
      <c r="N86" s="32">
        <f t="shared" si="1"/>
        <v>1074.0999999999999</v>
      </c>
      <c r="O86" s="836" t="s">
        <v>405</v>
      </c>
      <c r="P86" s="119" t="s">
        <v>509</v>
      </c>
      <c r="Q86" s="160" t="s">
        <v>52</v>
      </c>
      <c r="R86" s="161" t="s">
        <v>510</v>
      </c>
      <c r="S86" s="162" t="s">
        <v>33</v>
      </c>
      <c r="T86" s="163" t="s">
        <v>33</v>
      </c>
      <c r="U86" s="164" t="s">
        <v>511</v>
      </c>
      <c r="V86" s="165"/>
      <c r="W86" s="381" t="s">
        <v>512</v>
      </c>
      <c r="X86" s="174">
        <v>52</v>
      </c>
      <c r="Y86" s="470">
        <v>46</v>
      </c>
      <c r="Z86" s="151" t="s">
        <v>619</v>
      </c>
    </row>
    <row r="87" spans="1:26" ht="12.75">
      <c r="A87" s="46" t="s">
        <v>714</v>
      </c>
      <c r="B87" s="294">
        <v>38950</v>
      </c>
      <c r="C87" s="344">
        <v>0.79</v>
      </c>
      <c r="D87" s="64">
        <v>0.76</v>
      </c>
      <c r="E87" s="113">
        <v>35</v>
      </c>
      <c r="F87" s="486">
        <v>880</v>
      </c>
      <c r="G87" s="567">
        <v>45</v>
      </c>
      <c r="H87" s="68">
        <v>1000</v>
      </c>
      <c r="I87" s="265">
        <v>940</v>
      </c>
      <c r="J87" s="70">
        <v>0.92</v>
      </c>
      <c r="K87" s="71">
        <v>60</v>
      </c>
      <c r="L87" s="536">
        <v>3</v>
      </c>
      <c r="M87" s="32">
        <f t="shared" si="0"/>
        <v>1036.05</v>
      </c>
      <c r="N87" s="32">
        <f t="shared" si="1"/>
        <v>1075</v>
      </c>
      <c r="O87" s="836" t="s">
        <v>405</v>
      </c>
      <c r="P87" s="380" t="s">
        <v>1059</v>
      </c>
      <c r="Q87" s="160" t="s">
        <v>52</v>
      </c>
      <c r="R87" s="161" t="s">
        <v>510</v>
      </c>
      <c r="S87" s="162" t="s">
        <v>33</v>
      </c>
      <c r="T87" s="163" t="s">
        <v>33</v>
      </c>
      <c r="U87" s="164" t="s">
        <v>511</v>
      </c>
      <c r="V87" s="165"/>
      <c r="W87" s="303" t="s">
        <v>512</v>
      </c>
      <c r="X87" s="174">
        <v>52</v>
      </c>
      <c r="Y87" s="470">
        <v>46</v>
      </c>
      <c r="Z87" s="151" t="s">
        <v>715</v>
      </c>
    </row>
    <row r="88" spans="1:26" ht="12.75">
      <c r="A88" s="46" t="s">
        <v>549</v>
      </c>
      <c r="B88" s="47">
        <v>53650</v>
      </c>
      <c r="C88" s="284">
        <v>0.86</v>
      </c>
      <c r="D88" s="476">
        <v>0.8</v>
      </c>
      <c r="E88" s="113">
        <v>35</v>
      </c>
      <c r="F88" s="477">
        <v>860</v>
      </c>
      <c r="G88" s="76">
        <v>30</v>
      </c>
      <c r="H88" s="68">
        <v>1000</v>
      </c>
      <c r="I88" s="478">
        <v>1132</v>
      </c>
      <c r="J88" s="431">
        <v>0.93</v>
      </c>
      <c r="K88" s="479">
        <v>88</v>
      </c>
      <c r="L88" s="84">
        <v>4</v>
      </c>
      <c r="M88" s="32">
        <f t="shared" si="0"/>
        <v>1021.5500000000001</v>
      </c>
      <c r="N88" s="32">
        <f t="shared" si="1"/>
        <v>1075.2</v>
      </c>
      <c r="O88" s="836" t="s">
        <v>405</v>
      </c>
      <c r="P88" s="119" t="s">
        <v>509</v>
      </c>
      <c r="Q88" s="160" t="s">
        <v>52</v>
      </c>
      <c r="R88" s="161" t="s">
        <v>510</v>
      </c>
      <c r="S88" s="162" t="s">
        <v>33</v>
      </c>
      <c r="T88" s="163" t="s">
        <v>33</v>
      </c>
      <c r="U88" s="164" t="s">
        <v>511</v>
      </c>
      <c r="V88" s="165"/>
      <c r="W88" s="381" t="s">
        <v>512</v>
      </c>
      <c r="X88" s="174">
        <v>52</v>
      </c>
      <c r="Y88" s="470">
        <v>46</v>
      </c>
      <c r="Z88" s="151" t="s">
        <v>550</v>
      </c>
    </row>
    <row r="89" spans="1:26" ht="12.75">
      <c r="A89" s="46" t="s">
        <v>576</v>
      </c>
      <c r="B89" s="531">
        <v>135680</v>
      </c>
      <c r="C89" s="514">
        <v>0.83</v>
      </c>
      <c r="D89" s="476">
        <v>0.8</v>
      </c>
      <c r="E89" s="532">
        <v>37</v>
      </c>
      <c r="F89" s="522">
        <v>900</v>
      </c>
      <c r="G89" s="76">
        <v>30</v>
      </c>
      <c r="H89" s="68">
        <v>1000</v>
      </c>
      <c r="I89" s="528">
        <v>986</v>
      </c>
      <c r="J89" s="70">
        <v>0.92</v>
      </c>
      <c r="K89" s="234">
        <v>101</v>
      </c>
      <c r="L89" s="462">
        <v>4.3</v>
      </c>
      <c r="M89" s="32">
        <f t="shared" si="0"/>
        <v>949.92</v>
      </c>
      <c r="N89" s="32">
        <f t="shared" si="1"/>
        <v>1085.5999999999999</v>
      </c>
      <c r="O89" s="836" t="s">
        <v>405</v>
      </c>
      <c r="P89" s="119" t="s">
        <v>509</v>
      </c>
      <c r="Q89" s="160" t="s">
        <v>52</v>
      </c>
      <c r="R89" s="161" t="s">
        <v>510</v>
      </c>
      <c r="S89" s="162" t="s">
        <v>33</v>
      </c>
      <c r="T89" s="163" t="s">
        <v>33</v>
      </c>
      <c r="U89" s="164" t="s">
        <v>511</v>
      </c>
      <c r="V89" s="165"/>
      <c r="W89" s="381" t="s">
        <v>512</v>
      </c>
      <c r="X89" s="174">
        <v>52</v>
      </c>
      <c r="Y89" s="470">
        <v>46</v>
      </c>
      <c r="Z89" s="151" t="s">
        <v>577</v>
      </c>
    </row>
    <row r="90" spans="1:26" ht="12.75">
      <c r="A90" s="46" t="s">
        <v>1043</v>
      </c>
      <c r="B90" s="669">
        <v>65860</v>
      </c>
      <c r="C90" s="670">
        <v>0.77</v>
      </c>
      <c r="D90" s="354">
        <v>0.72</v>
      </c>
      <c r="E90" s="382">
        <v>39</v>
      </c>
      <c r="F90" s="539">
        <v>750</v>
      </c>
      <c r="G90" s="131">
        <v>60</v>
      </c>
      <c r="H90" s="515">
        <v>900</v>
      </c>
      <c r="I90" s="672">
        <v>777</v>
      </c>
      <c r="J90" s="70">
        <v>0.92</v>
      </c>
      <c r="K90" s="569">
        <v>55</v>
      </c>
      <c r="L90" s="673">
        <v>3.87</v>
      </c>
      <c r="M90" s="32">
        <f t="shared" si="0"/>
        <v>1024.1400000000001</v>
      </c>
      <c r="N90" s="32">
        <f t="shared" si="1"/>
        <v>1090</v>
      </c>
      <c r="O90" s="833" t="s">
        <v>517</v>
      </c>
      <c r="P90" s="380" t="s">
        <v>1059</v>
      </c>
      <c r="Q90" s="160" t="s">
        <v>52</v>
      </c>
      <c r="R90" s="161" t="s">
        <v>510</v>
      </c>
      <c r="S90" s="162" t="s">
        <v>33</v>
      </c>
      <c r="T90" s="163" t="s">
        <v>33</v>
      </c>
      <c r="U90" s="164" t="s">
        <v>511</v>
      </c>
      <c r="V90" s="165"/>
      <c r="W90" s="303" t="s">
        <v>512</v>
      </c>
      <c r="X90" s="174">
        <v>52</v>
      </c>
      <c r="Y90" s="470">
        <v>46</v>
      </c>
      <c r="Z90" s="151" t="s">
        <v>739</v>
      </c>
    </row>
    <row r="91" spans="1:26" ht="12.75">
      <c r="A91" s="46" t="s">
        <v>539</v>
      </c>
      <c r="B91" s="641">
        <v>24480</v>
      </c>
      <c r="C91" s="636">
        <v>0.78</v>
      </c>
      <c r="D91" s="476">
        <v>0.8</v>
      </c>
      <c r="E91" s="113">
        <v>35</v>
      </c>
      <c r="F91" s="504">
        <v>850</v>
      </c>
      <c r="G91" s="567">
        <v>45</v>
      </c>
      <c r="H91" s="68">
        <v>1000</v>
      </c>
      <c r="I91" s="468">
        <v>1020</v>
      </c>
      <c r="J91" s="70">
        <v>0.92</v>
      </c>
      <c r="K91" s="642">
        <v>73</v>
      </c>
      <c r="L91" s="459">
        <v>3.8</v>
      </c>
      <c r="M91" s="32">
        <f t="shared" si="0"/>
        <v>1080.52</v>
      </c>
      <c r="N91" s="32">
        <f t="shared" si="1"/>
        <v>1105</v>
      </c>
      <c r="O91" s="836" t="s">
        <v>405</v>
      </c>
      <c r="P91" s="119" t="s">
        <v>1152</v>
      </c>
      <c r="Q91" s="160" t="s">
        <v>52</v>
      </c>
      <c r="R91" s="161" t="s">
        <v>657</v>
      </c>
      <c r="S91" s="162" t="s">
        <v>33</v>
      </c>
      <c r="T91" s="163" t="s">
        <v>33</v>
      </c>
      <c r="U91" s="164" t="s">
        <v>658</v>
      </c>
      <c r="V91" s="165"/>
      <c r="W91" s="239" t="s">
        <v>537</v>
      </c>
      <c r="X91" s="50">
        <v>47</v>
      </c>
      <c r="Y91" s="174">
        <v>53</v>
      </c>
      <c r="Z91" s="151" t="s">
        <v>542</v>
      </c>
    </row>
    <row r="92" spans="1:26" ht="12.75">
      <c r="A92" s="46" t="s">
        <v>704</v>
      </c>
      <c r="B92" s="623">
        <v>70000</v>
      </c>
      <c r="C92" s="344">
        <v>0.79</v>
      </c>
      <c r="D92" s="64">
        <v>0.76</v>
      </c>
      <c r="E92" s="532">
        <v>37</v>
      </c>
      <c r="F92" s="474">
        <v>700</v>
      </c>
      <c r="G92" s="131">
        <v>60</v>
      </c>
      <c r="H92" s="68">
        <v>1000</v>
      </c>
      <c r="I92" s="405">
        <v>945</v>
      </c>
      <c r="J92" s="70">
        <v>0.92</v>
      </c>
      <c r="K92" s="624">
        <v>54</v>
      </c>
      <c r="L92" s="561">
        <v>3.65</v>
      </c>
      <c r="M92" s="32">
        <f t="shared" si="0"/>
        <v>1046</v>
      </c>
      <c r="N92" s="32">
        <f t="shared" si="1"/>
        <v>1116</v>
      </c>
      <c r="O92" s="836" t="s">
        <v>405</v>
      </c>
      <c r="P92" s="380" t="s">
        <v>1059</v>
      </c>
      <c r="Q92" s="160" t="s">
        <v>52</v>
      </c>
      <c r="R92" s="161" t="s">
        <v>510</v>
      </c>
      <c r="S92" s="162" t="s">
        <v>33</v>
      </c>
      <c r="T92" s="163" t="s">
        <v>33</v>
      </c>
      <c r="U92" s="164" t="s">
        <v>511</v>
      </c>
      <c r="V92" s="165"/>
      <c r="W92" s="303" t="s">
        <v>512</v>
      </c>
      <c r="X92" s="174">
        <v>52</v>
      </c>
      <c r="Y92" s="470">
        <v>46</v>
      </c>
      <c r="Z92" s="151" t="s">
        <v>705</v>
      </c>
    </row>
    <row r="93" spans="1:26" ht="12.75">
      <c r="A93" s="46" t="s">
        <v>610</v>
      </c>
      <c r="B93" s="518">
        <v>91640</v>
      </c>
      <c r="C93" s="514">
        <v>0.83</v>
      </c>
      <c r="D93" s="476">
        <v>0.8</v>
      </c>
      <c r="E93" s="485">
        <v>34</v>
      </c>
      <c r="F93" s="130">
        <v>950</v>
      </c>
      <c r="G93" s="131">
        <v>60</v>
      </c>
      <c r="H93" s="77">
        <v>800</v>
      </c>
      <c r="I93" s="519">
        <v>852</v>
      </c>
      <c r="J93" s="70">
        <v>0.92</v>
      </c>
      <c r="K93" s="520">
        <v>67</v>
      </c>
      <c r="L93" s="521">
        <v>2.95</v>
      </c>
      <c r="M93" s="32">
        <f t="shared" si="0"/>
        <v>1058.06</v>
      </c>
      <c r="N93" s="32">
        <f t="shared" si="1"/>
        <v>1149.7</v>
      </c>
      <c r="O93" s="836" t="s">
        <v>405</v>
      </c>
      <c r="P93" s="119" t="s">
        <v>509</v>
      </c>
      <c r="Q93" s="160" t="s">
        <v>52</v>
      </c>
      <c r="R93" s="161" t="s">
        <v>510</v>
      </c>
      <c r="S93" s="162" t="s">
        <v>33</v>
      </c>
      <c r="T93" s="163" t="s">
        <v>33</v>
      </c>
      <c r="U93" s="164" t="s">
        <v>511</v>
      </c>
      <c r="V93" s="165"/>
      <c r="W93" s="381" t="s">
        <v>512</v>
      </c>
      <c r="X93" s="174">
        <v>52</v>
      </c>
      <c r="Y93" s="470">
        <v>46</v>
      </c>
      <c r="Z93" s="151" t="s">
        <v>611</v>
      </c>
    </row>
    <row r="94" spans="1:26" ht="12.75">
      <c r="A94" s="46" t="s">
        <v>543</v>
      </c>
      <c r="B94" s="526">
        <v>140820</v>
      </c>
      <c r="C94" s="514">
        <v>0.83</v>
      </c>
      <c r="D94" s="476">
        <v>0.8</v>
      </c>
      <c r="E94" s="113">
        <v>35</v>
      </c>
      <c r="F94" s="527">
        <v>770</v>
      </c>
      <c r="G94" s="131">
        <v>60</v>
      </c>
      <c r="H94" s="68">
        <v>1000</v>
      </c>
      <c r="I94" s="528">
        <v>986</v>
      </c>
      <c r="J94" s="70">
        <v>0.92</v>
      </c>
      <c r="K94" s="529">
        <v>98</v>
      </c>
      <c r="L94" s="530">
        <v>3.15</v>
      </c>
      <c r="M94" s="32">
        <f t="shared" si="0"/>
        <v>1085.2800000000002</v>
      </c>
      <c r="N94" s="32">
        <f t="shared" si="1"/>
        <v>1226.0999999999999</v>
      </c>
      <c r="O94" s="836" t="s">
        <v>405</v>
      </c>
      <c r="P94" s="119" t="s">
        <v>509</v>
      </c>
      <c r="Q94" s="160" t="s">
        <v>52</v>
      </c>
      <c r="R94" s="161" t="s">
        <v>510</v>
      </c>
      <c r="S94" s="162" t="s">
        <v>33</v>
      </c>
      <c r="T94" s="163" t="s">
        <v>33</v>
      </c>
      <c r="U94" s="164" t="s">
        <v>511</v>
      </c>
      <c r="V94" s="165"/>
      <c r="W94" s="381" t="s">
        <v>512</v>
      </c>
      <c r="X94" s="174">
        <v>52</v>
      </c>
      <c r="Y94" s="470">
        <v>46</v>
      </c>
      <c r="Z94" s="151" t="s">
        <v>544</v>
      </c>
    </row>
    <row r="95" spans="1:26" ht="12.75">
      <c r="A95" s="46" t="s">
        <v>756</v>
      </c>
      <c r="B95" s="294">
        <v>56580</v>
      </c>
      <c r="C95" s="370">
        <v>0.76</v>
      </c>
      <c r="D95" s="105">
        <v>0.75</v>
      </c>
      <c r="E95" s="97">
        <v>35</v>
      </c>
      <c r="F95" s="130">
        <v>870</v>
      </c>
      <c r="G95" s="131">
        <v>100</v>
      </c>
      <c r="H95" s="68">
        <v>1000</v>
      </c>
      <c r="I95" s="69">
        <v>1031</v>
      </c>
      <c r="J95" s="132">
        <v>0.92</v>
      </c>
      <c r="K95" s="234">
        <v>86</v>
      </c>
      <c r="L95" s="360">
        <v>7.68</v>
      </c>
      <c r="M95" s="32">
        <f t="shared" si="0"/>
        <v>1302.72</v>
      </c>
      <c r="N95" s="32">
        <f t="shared" si="1"/>
        <v>1359.3</v>
      </c>
      <c r="O95" s="834" t="s">
        <v>746</v>
      </c>
      <c r="P95" s="119" t="s">
        <v>509</v>
      </c>
      <c r="Q95" s="160" t="s">
        <v>52</v>
      </c>
      <c r="R95" s="161" t="s">
        <v>510</v>
      </c>
      <c r="S95" s="162" t="s">
        <v>33</v>
      </c>
      <c r="T95" s="163" t="s">
        <v>33</v>
      </c>
      <c r="U95" s="164" t="s">
        <v>511</v>
      </c>
      <c r="V95" s="165"/>
      <c r="W95" s="239" t="s">
        <v>512</v>
      </c>
      <c r="X95" s="689">
        <v>52</v>
      </c>
      <c r="Y95" s="583">
        <v>46</v>
      </c>
      <c r="Z95" s="151" t="s">
        <v>757</v>
      </c>
    </row>
  </sheetData>
  <autoFilter ref="A2:Z95" xr:uid="{00000000-0009-0000-0000-00001D000000}">
    <sortState xmlns:xlrd2="http://schemas.microsoft.com/office/spreadsheetml/2017/richdata2" ref="A2:Z95">
      <sortCondition ref="N2:N95"/>
      <sortCondition ref="O2:O95"/>
      <sortCondition ref="P2:P95"/>
    </sortState>
  </autoFilter>
  <conditionalFormatting sqref="B3:B95">
    <cfRule type="colorScale" priority="24">
      <colorScale>
        <cfvo type="min"/>
        <cfvo type="percentile" val="50"/>
        <cfvo type="max"/>
        <color rgb="FF93C47D"/>
        <color rgb="FFD9D9D9"/>
        <color rgb="FFE06666"/>
      </colorScale>
    </cfRule>
  </conditionalFormatting>
  <conditionalFormatting sqref="C3:C95">
    <cfRule type="colorScale" priority="14">
      <colorScale>
        <cfvo type="min"/>
        <cfvo type="percentile" val="50"/>
        <cfvo type="max"/>
        <color rgb="FFEAD1DC"/>
        <color rgb="FFD5A6BD"/>
        <color rgb="FFC27BA0"/>
      </colorScale>
    </cfRule>
  </conditionalFormatting>
  <conditionalFormatting sqref="D3:D95">
    <cfRule type="colorScale" priority="15">
      <colorScale>
        <cfvo type="min"/>
        <cfvo type="percentile" val="50"/>
        <cfvo type="max"/>
        <color rgb="FFD9D2E9"/>
        <color rgb="FFB4A7D6"/>
        <color rgb="FF8E7CC3"/>
      </colorScale>
    </cfRule>
  </conditionalFormatting>
  <conditionalFormatting sqref="E3:E95">
    <cfRule type="colorScale" priority="16">
      <colorScale>
        <cfvo type="min"/>
        <cfvo type="percentile" val="50"/>
        <cfvo type="max"/>
        <color rgb="FFF4CCCC"/>
        <color rgb="FFEA9999"/>
        <color rgb="FFE06666"/>
      </colorScale>
    </cfRule>
  </conditionalFormatting>
  <conditionalFormatting sqref="F3:F95">
    <cfRule type="colorScale" priority="17">
      <colorScale>
        <cfvo type="min"/>
        <cfvo type="percentile" val="50"/>
        <cfvo type="max"/>
        <color rgb="FFD9EAD3"/>
        <color rgb="FFB6D7A8"/>
        <color rgb="FF6AA84F"/>
      </colorScale>
    </cfRule>
  </conditionalFormatting>
  <conditionalFormatting sqref="G3:G95">
    <cfRule type="colorScale" priority="18">
      <colorScale>
        <cfvo type="min"/>
        <cfvo type="percentile" val="50"/>
        <cfvo type="max"/>
        <color rgb="FFD0E0E3"/>
        <color rgb="FFA2C4C9"/>
        <color rgb="FF45818E"/>
      </colorScale>
    </cfRule>
  </conditionalFormatting>
  <conditionalFormatting sqref="H3:H95">
    <cfRule type="colorScale" priority="19">
      <colorScale>
        <cfvo type="min"/>
        <cfvo type="percentile" val="50"/>
        <cfvo type="max"/>
        <color rgb="FFC9DAF8"/>
        <color rgb="FFA4C2F4"/>
        <color rgb="FF3C78D8"/>
      </colorScale>
    </cfRule>
  </conditionalFormatting>
  <conditionalFormatting sqref="I3:I95">
    <cfRule type="colorScale" priority="20">
      <colorScale>
        <cfvo type="min"/>
        <cfvo type="percentile" val="50"/>
        <cfvo type="max"/>
        <color rgb="FFFFF2CC"/>
        <color rgb="FFFFE599"/>
        <color rgb="FFF1C232"/>
      </colorScale>
    </cfRule>
  </conditionalFormatting>
  <conditionalFormatting sqref="J3:J95">
    <cfRule type="colorScale" priority="21">
      <colorScale>
        <cfvo type="min"/>
        <cfvo type="percentile" val="50"/>
        <cfvo type="max"/>
        <color rgb="FFFCE5CD"/>
        <color rgb="FFF9CB9C"/>
        <color rgb="FFE69138"/>
      </colorScale>
    </cfRule>
  </conditionalFormatting>
  <conditionalFormatting sqref="K3:K95">
    <cfRule type="colorScale" priority="22">
      <colorScale>
        <cfvo type="min"/>
        <cfvo type="percentile" val="50"/>
        <cfvo type="max"/>
        <color rgb="FFE6B8AF"/>
        <color rgb="FFDD7E6B"/>
        <color rgb="FFCC4125"/>
      </colorScale>
    </cfRule>
  </conditionalFormatting>
  <conditionalFormatting sqref="L3:L95">
    <cfRule type="colorScale" priority="23">
      <colorScale>
        <cfvo type="min"/>
        <cfvo type="percentile" val="50"/>
        <cfvo type="max"/>
        <color rgb="FFEFEFEF"/>
        <color rgb="FFCCCCCC"/>
        <color rgb="FF666666"/>
      </colorScale>
    </cfRule>
  </conditionalFormatting>
  <conditionalFormatting sqref="M3:M95">
    <cfRule type="colorScale" priority="26">
      <colorScale>
        <cfvo type="min"/>
        <cfvo type="percentile" val="50"/>
        <cfvo type="max"/>
        <color rgb="FF4A86E8"/>
        <color rgb="FFD9D9D9"/>
        <color rgb="FFFF9900"/>
      </colorScale>
    </cfRule>
  </conditionalFormatting>
  <conditionalFormatting sqref="N3:N95 M95">
    <cfRule type="colorScale" priority="25">
      <colorScale>
        <cfvo type="min"/>
        <cfvo type="percentile" val="50"/>
        <cfvo type="max"/>
        <color rgb="FF4A86E8"/>
        <color rgb="FFD9D9D9"/>
        <color rgb="FFFF9900"/>
      </colorScale>
    </cfRule>
  </conditionalFormatting>
  <conditionalFormatting sqref="Q3:Q95 V64:V95">
    <cfRule type="containsBlanks" dxfId="201" priority="2">
      <formula>LEN(TRIM(Q3))=0</formula>
    </cfRule>
  </conditionalFormatting>
  <conditionalFormatting sqref="Q3:Q95">
    <cfRule type="notContainsBlanks" dxfId="200" priority="1">
      <formula>LEN(TRIM(Q3))&gt;0</formula>
    </cfRule>
  </conditionalFormatting>
  <conditionalFormatting sqref="R3:R95">
    <cfRule type="notContainsBlanks" dxfId="199" priority="3">
      <formula>LEN(TRIM(R3))&gt;0</formula>
    </cfRule>
    <cfRule type="containsBlanks" dxfId="198" priority="4">
      <formula>LEN(TRIM(R3))=0</formula>
    </cfRule>
  </conditionalFormatting>
  <conditionalFormatting sqref="S3:S95">
    <cfRule type="notContainsBlanks" dxfId="197" priority="5">
      <formula>LEN(TRIM(S3))&gt;0</formula>
    </cfRule>
    <cfRule type="containsBlanks" dxfId="196" priority="6">
      <formula>LEN(TRIM(S3))=0</formula>
    </cfRule>
  </conditionalFormatting>
  <conditionalFormatting sqref="T3:T95">
    <cfRule type="notContainsBlanks" dxfId="195" priority="7">
      <formula>LEN(TRIM(T3))&gt;0</formula>
    </cfRule>
    <cfRule type="containsBlanks" dxfId="194" priority="8">
      <formula>LEN(TRIM(T3))=0</formula>
    </cfRule>
  </conditionalFormatting>
  <conditionalFormatting sqref="U3:U95">
    <cfRule type="notContainsBlanks" dxfId="193" priority="9">
      <formula>LEN(TRIM(U3))&gt;0</formula>
    </cfRule>
    <cfRule type="containsBlanks" dxfId="192" priority="10">
      <formula>LEN(TRIM(U3))=0</formula>
    </cfRule>
  </conditionalFormatting>
  <conditionalFormatting sqref="V3:V95">
    <cfRule type="notContainsBlanks" dxfId="191" priority="11">
      <formula>LEN(TRIM(V3))&gt;0</formula>
    </cfRule>
    <cfRule type="containsBlanks" dxfId="190" priority="12">
      <formula>LEN(TRIM(V3))=0</formula>
    </cfRule>
  </conditionalFormatting>
  <conditionalFormatting sqref="W3:W95">
    <cfRule type="notContainsBlanks" dxfId="189" priority="13">
      <formula>LEN(TRIM(W3))&gt;0</formula>
    </cfRule>
  </conditionalFormatting>
  <conditionalFormatting sqref="X3:X95 Y95">
    <cfRule type="colorScale" priority="27">
      <colorScale>
        <cfvo type="min"/>
        <cfvo type="percentile" val="50"/>
        <cfvo type="max"/>
        <color rgb="FFE06666"/>
        <color rgb="FFD9D9D9"/>
        <color rgb="FF93C47D"/>
      </colorScale>
    </cfRule>
  </conditionalFormatting>
  <conditionalFormatting sqref="Y3:Y95">
    <cfRule type="colorScale" priority="28">
      <colorScale>
        <cfvo type="min"/>
        <cfvo type="percentile" val="50"/>
        <cfvo type="max"/>
        <color rgb="FFE06666"/>
        <color rgb="FFD9D9D9"/>
        <color rgb="FF93C47D"/>
      </colorScale>
    </cfRule>
  </conditionalFormatting>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rgb="FF93C47D"/>
    <outlinePr summaryBelow="0" summaryRight="0"/>
  </sheetPr>
  <dimension ref="A1:Z5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7.5703125" customWidth="1"/>
    <col min="17"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112.5">
      <c r="A2" s="6" t="s">
        <v>1153</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710</v>
      </c>
      <c r="B3" s="513">
        <v>17860</v>
      </c>
      <c r="C3" s="153">
        <v>0.61</v>
      </c>
      <c r="D3" s="500">
        <v>0.83</v>
      </c>
      <c r="E3" s="97">
        <v>28</v>
      </c>
      <c r="F3" s="788">
        <v>690</v>
      </c>
      <c r="G3" s="76">
        <v>30</v>
      </c>
      <c r="H3" s="515">
        <v>900</v>
      </c>
      <c r="I3" s="808">
        <v>760</v>
      </c>
      <c r="J3" s="395">
        <v>0.91</v>
      </c>
      <c r="K3" s="703">
        <v>51</v>
      </c>
      <c r="L3" s="620">
        <v>2.48</v>
      </c>
      <c r="M3" s="32">
        <f t="shared" ref="M3:M52" si="0">(-B3*0.001)+(K3*2)+(-L3*10)+(C3*100)+(D3*100)+(E3)+(F3*0.1)+(G3*5)+(H3*0.1)+(I3*0.1)+(J3*100)+(X3*2)+(Y3*2)</f>
        <v>907.34</v>
      </c>
      <c r="N3" s="32">
        <f t="shared" ref="N3:N52" si="1">(K3*2)+(-L3*10)+(C3*100)+(D3*100)+(E3)+(F3*0.1)+(G3*5)+(H3*0.1)+(I3*0.1)+(J3*100)+(X3*2)+(Y3*2)</f>
        <v>925.2</v>
      </c>
      <c r="O3" s="836" t="s">
        <v>405</v>
      </c>
      <c r="P3" s="119" t="s">
        <v>534</v>
      </c>
      <c r="Q3" s="160" t="s">
        <v>52</v>
      </c>
      <c r="R3" s="161" t="s">
        <v>657</v>
      </c>
      <c r="S3" s="162" t="s">
        <v>33</v>
      </c>
      <c r="T3" s="163" t="s">
        <v>33</v>
      </c>
      <c r="U3" s="164" t="s">
        <v>658</v>
      </c>
      <c r="V3" s="165"/>
      <c r="W3" s="239" t="s">
        <v>537</v>
      </c>
      <c r="X3" s="50">
        <v>47</v>
      </c>
      <c r="Y3" s="174">
        <v>53</v>
      </c>
      <c r="Z3" s="151" t="s">
        <v>711</v>
      </c>
    </row>
    <row r="4" spans="1:26" ht="12.75">
      <c r="A4" s="46" t="s">
        <v>712</v>
      </c>
      <c r="B4" s="510">
        <v>20870</v>
      </c>
      <c r="C4" s="807">
        <v>0.62</v>
      </c>
      <c r="D4" s="500">
        <v>0.83</v>
      </c>
      <c r="E4" s="113">
        <v>35</v>
      </c>
      <c r="F4" s="474">
        <v>700</v>
      </c>
      <c r="G4" s="76">
        <v>30</v>
      </c>
      <c r="H4" s="515">
        <v>900</v>
      </c>
      <c r="I4" s="672">
        <v>772</v>
      </c>
      <c r="J4" s="395">
        <v>0.91</v>
      </c>
      <c r="K4" s="613">
        <v>50</v>
      </c>
      <c r="L4" s="620">
        <v>2.48</v>
      </c>
      <c r="M4" s="32">
        <f t="shared" si="0"/>
        <v>912.53</v>
      </c>
      <c r="N4" s="32">
        <f t="shared" si="1"/>
        <v>933.40000000000009</v>
      </c>
      <c r="O4" s="836" t="s">
        <v>405</v>
      </c>
      <c r="P4" s="119" t="s">
        <v>534</v>
      </c>
      <c r="Q4" s="160" t="s">
        <v>52</v>
      </c>
      <c r="R4" s="161" t="s">
        <v>657</v>
      </c>
      <c r="S4" s="162" t="s">
        <v>33</v>
      </c>
      <c r="T4" s="163" t="s">
        <v>33</v>
      </c>
      <c r="U4" s="164" t="s">
        <v>658</v>
      </c>
      <c r="V4" s="165"/>
      <c r="W4" s="239" t="s">
        <v>537</v>
      </c>
      <c r="X4" s="50">
        <v>47</v>
      </c>
      <c r="Y4" s="174">
        <v>53</v>
      </c>
      <c r="Z4" s="151" t="s">
        <v>713</v>
      </c>
    </row>
    <row r="5" spans="1:26" ht="12.75">
      <c r="A5" s="46" t="s">
        <v>716</v>
      </c>
      <c r="B5" s="510">
        <v>20870</v>
      </c>
      <c r="C5" s="807">
        <v>0.62</v>
      </c>
      <c r="D5" s="500">
        <v>0.83</v>
      </c>
      <c r="E5" s="113">
        <v>35</v>
      </c>
      <c r="F5" s="474">
        <v>700</v>
      </c>
      <c r="G5" s="76">
        <v>30</v>
      </c>
      <c r="H5" s="515">
        <v>900</v>
      </c>
      <c r="I5" s="672">
        <v>772</v>
      </c>
      <c r="J5" s="395">
        <v>0.91</v>
      </c>
      <c r="K5" s="703">
        <v>51</v>
      </c>
      <c r="L5" s="620">
        <v>2.48</v>
      </c>
      <c r="M5" s="32">
        <f t="shared" si="0"/>
        <v>914.53</v>
      </c>
      <c r="N5" s="32">
        <f t="shared" si="1"/>
        <v>935.40000000000009</v>
      </c>
      <c r="O5" s="836" t="s">
        <v>405</v>
      </c>
      <c r="P5" s="119" t="s">
        <v>534</v>
      </c>
      <c r="Q5" s="160" t="s">
        <v>52</v>
      </c>
      <c r="R5" s="161" t="s">
        <v>657</v>
      </c>
      <c r="S5" s="162" t="s">
        <v>33</v>
      </c>
      <c r="T5" s="163" t="s">
        <v>33</v>
      </c>
      <c r="U5" s="164" t="s">
        <v>658</v>
      </c>
      <c r="V5" s="165"/>
      <c r="W5" s="239" t="s">
        <v>537</v>
      </c>
      <c r="X5" s="50">
        <v>47</v>
      </c>
      <c r="Y5" s="174">
        <v>53</v>
      </c>
      <c r="Z5" s="151" t="s">
        <v>717</v>
      </c>
    </row>
    <row r="6" spans="1:26" ht="12.75">
      <c r="A6" s="46" t="s">
        <v>720</v>
      </c>
      <c r="B6" s="774">
        <v>23880</v>
      </c>
      <c r="C6" s="775">
        <v>0.66</v>
      </c>
      <c r="D6" s="500">
        <v>0.83</v>
      </c>
      <c r="E6" s="113">
        <v>35</v>
      </c>
      <c r="F6" s="776">
        <v>715</v>
      </c>
      <c r="G6" s="76">
        <v>30</v>
      </c>
      <c r="H6" s="515">
        <v>900</v>
      </c>
      <c r="I6" s="777">
        <v>790</v>
      </c>
      <c r="J6" s="395">
        <v>0.91</v>
      </c>
      <c r="K6" s="578">
        <v>53</v>
      </c>
      <c r="L6" s="667">
        <v>2.64</v>
      </c>
      <c r="M6" s="32">
        <f t="shared" si="0"/>
        <v>921.22</v>
      </c>
      <c r="N6" s="32">
        <f t="shared" si="1"/>
        <v>945.1</v>
      </c>
      <c r="O6" s="836" t="s">
        <v>405</v>
      </c>
      <c r="P6" s="119" t="s">
        <v>534</v>
      </c>
      <c r="Q6" s="160" t="s">
        <v>52</v>
      </c>
      <c r="R6" s="161" t="s">
        <v>657</v>
      </c>
      <c r="S6" s="162" t="s">
        <v>33</v>
      </c>
      <c r="T6" s="163" t="s">
        <v>33</v>
      </c>
      <c r="U6" s="164" t="s">
        <v>658</v>
      </c>
      <c r="V6" s="165"/>
      <c r="W6" s="239" t="s">
        <v>537</v>
      </c>
      <c r="X6" s="50">
        <v>47</v>
      </c>
      <c r="Y6" s="174">
        <v>53</v>
      </c>
      <c r="Z6" s="151" t="s">
        <v>721</v>
      </c>
    </row>
    <row r="7" spans="1:26" ht="12.75">
      <c r="A7" s="46" t="s">
        <v>706</v>
      </c>
      <c r="B7" s="674">
        <v>25860</v>
      </c>
      <c r="C7" s="670">
        <v>0.77</v>
      </c>
      <c r="D7" s="506">
        <v>0.77</v>
      </c>
      <c r="E7" s="65">
        <v>36</v>
      </c>
      <c r="F7" s="81">
        <v>650</v>
      </c>
      <c r="G7" s="76">
        <v>30</v>
      </c>
      <c r="H7" s="68">
        <v>1000</v>
      </c>
      <c r="I7" s="675">
        <v>914</v>
      </c>
      <c r="J7" s="70">
        <v>0.92</v>
      </c>
      <c r="K7" s="676">
        <v>47</v>
      </c>
      <c r="L7" s="487">
        <v>3.2</v>
      </c>
      <c r="M7" s="32">
        <f t="shared" si="0"/>
        <v>924.54</v>
      </c>
      <c r="N7" s="32">
        <f t="shared" si="1"/>
        <v>950.4</v>
      </c>
      <c r="O7" s="836" t="s">
        <v>405</v>
      </c>
      <c r="P7" s="119" t="s">
        <v>534</v>
      </c>
      <c r="Q7" s="160" t="s">
        <v>52</v>
      </c>
      <c r="R7" s="161" t="s">
        <v>657</v>
      </c>
      <c r="S7" s="162" t="s">
        <v>33</v>
      </c>
      <c r="T7" s="163" t="s">
        <v>33</v>
      </c>
      <c r="U7" s="164" t="s">
        <v>658</v>
      </c>
      <c r="V7" s="165"/>
      <c r="W7" s="239" t="s">
        <v>537</v>
      </c>
      <c r="X7" s="50">
        <v>47</v>
      </c>
      <c r="Y7" s="174">
        <v>53</v>
      </c>
      <c r="Z7" s="151" t="s">
        <v>707</v>
      </c>
    </row>
    <row r="8" spans="1:26" ht="12.75">
      <c r="A8" s="46" t="s">
        <v>718</v>
      </c>
      <c r="B8" s="793">
        <v>24550</v>
      </c>
      <c r="C8" s="794">
        <v>0.64</v>
      </c>
      <c r="D8" s="500">
        <v>0.83</v>
      </c>
      <c r="E8" s="113">
        <v>35</v>
      </c>
      <c r="F8" s="795">
        <v>765</v>
      </c>
      <c r="G8" s="76">
        <v>30</v>
      </c>
      <c r="H8" s="515">
        <v>900</v>
      </c>
      <c r="I8" s="796">
        <v>783</v>
      </c>
      <c r="J8" s="431">
        <v>0.93</v>
      </c>
      <c r="K8" s="569">
        <v>55</v>
      </c>
      <c r="L8" s="327">
        <v>2.8</v>
      </c>
      <c r="M8" s="32">
        <f t="shared" si="0"/>
        <v>927.25</v>
      </c>
      <c r="N8" s="32">
        <f t="shared" si="1"/>
        <v>951.8</v>
      </c>
      <c r="O8" s="836" t="s">
        <v>405</v>
      </c>
      <c r="P8" s="119" t="s">
        <v>534</v>
      </c>
      <c r="Q8" s="160" t="s">
        <v>52</v>
      </c>
      <c r="R8" s="161" t="s">
        <v>657</v>
      </c>
      <c r="S8" s="162" t="s">
        <v>33</v>
      </c>
      <c r="T8" s="163" t="s">
        <v>33</v>
      </c>
      <c r="U8" s="164" t="s">
        <v>658</v>
      </c>
      <c r="V8" s="165"/>
      <c r="W8" s="239" t="s">
        <v>537</v>
      </c>
      <c r="X8" s="50">
        <v>47</v>
      </c>
      <c r="Y8" s="174">
        <v>53</v>
      </c>
      <c r="Z8" s="151" t="s">
        <v>719</v>
      </c>
    </row>
    <row r="9" spans="1:26" ht="12.75">
      <c r="A9" s="46" t="s">
        <v>708</v>
      </c>
      <c r="B9" s="677">
        <v>26880</v>
      </c>
      <c r="C9" s="670">
        <v>0.77</v>
      </c>
      <c r="D9" s="506">
        <v>0.77</v>
      </c>
      <c r="E9" s="65">
        <v>36</v>
      </c>
      <c r="F9" s="678">
        <v>655</v>
      </c>
      <c r="G9" s="76">
        <v>30</v>
      </c>
      <c r="H9" s="68">
        <v>1000</v>
      </c>
      <c r="I9" s="318">
        <v>924</v>
      </c>
      <c r="J9" s="431">
        <v>0.93</v>
      </c>
      <c r="K9" s="676">
        <v>47</v>
      </c>
      <c r="L9" s="487">
        <v>3.2</v>
      </c>
      <c r="M9" s="32">
        <f t="shared" si="0"/>
        <v>926.02</v>
      </c>
      <c r="N9" s="32">
        <f t="shared" si="1"/>
        <v>952.9</v>
      </c>
      <c r="O9" s="836" t="s">
        <v>405</v>
      </c>
      <c r="P9" s="119" t="s">
        <v>534</v>
      </c>
      <c r="Q9" s="160" t="s">
        <v>52</v>
      </c>
      <c r="R9" s="161" t="s">
        <v>657</v>
      </c>
      <c r="S9" s="162" t="s">
        <v>33</v>
      </c>
      <c r="T9" s="163" t="s">
        <v>33</v>
      </c>
      <c r="U9" s="164" t="s">
        <v>658</v>
      </c>
      <c r="V9" s="165"/>
      <c r="W9" s="239" t="s">
        <v>537</v>
      </c>
      <c r="X9" s="50">
        <v>47</v>
      </c>
      <c r="Y9" s="174">
        <v>53</v>
      </c>
      <c r="Z9" s="151" t="s">
        <v>709</v>
      </c>
    </row>
    <row r="10" spans="1:26" ht="12.75">
      <c r="A10" s="46" t="s">
        <v>660</v>
      </c>
      <c r="B10" s="641">
        <v>24480</v>
      </c>
      <c r="C10" s="702">
        <v>0.74</v>
      </c>
      <c r="D10" s="476">
        <v>0.8</v>
      </c>
      <c r="E10" s="113">
        <v>35</v>
      </c>
      <c r="F10" s="81">
        <v>650</v>
      </c>
      <c r="G10" s="76">
        <v>30</v>
      </c>
      <c r="H10" s="68">
        <v>1000</v>
      </c>
      <c r="I10" s="351">
        <v>872</v>
      </c>
      <c r="J10" s="70">
        <v>0.92</v>
      </c>
      <c r="K10" s="703">
        <v>51</v>
      </c>
      <c r="L10" s="487">
        <v>3.2</v>
      </c>
      <c r="M10" s="32">
        <f t="shared" si="0"/>
        <v>928.72</v>
      </c>
      <c r="N10" s="32">
        <f t="shared" si="1"/>
        <v>953.2</v>
      </c>
      <c r="O10" s="836" t="s">
        <v>405</v>
      </c>
      <c r="P10" s="119" t="s">
        <v>534</v>
      </c>
      <c r="Q10" s="160" t="s">
        <v>52</v>
      </c>
      <c r="R10" s="161" t="s">
        <v>657</v>
      </c>
      <c r="S10" s="162" t="s">
        <v>33</v>
      </c>
      <c r="T10" s="163" t="s">
        <v>33</v>
      </c>
      <c r="U10" s="164" t="s">
        <v>658</v>
      </c>
      <c r="V10" s="165"/>
      <c r="W10" s="239" t="s">
        <v>537</v>
      </c>
      <c r="X10" s="50">
        <v>47</v>
      </c>
      <c r="Y10" s="174">
        <v>53</v>
      </c>
      <c r="Z10" s="151" t="s">
        <v>661</v>
      </c>
    </row>
    <row r="11" spans="1:26" ht="12.75">
      <c r="A11" s="46" t="s">
        <v>702</v>
      </c>
      <c r="B11" s="628">
        <v>29560</v>
      </c>
      <c r="C11" s="670">
        <v>0.77</v>
      </c>
      <c r="D11" s="64">
        <v>0.76</v>
      </c>
      <c r="E11" s="65">
        <v>36</v>
      </c>
      <c r="F11" s="81">
        <v>650</v>
      </c>
      <c r="G11" s="76">
        <v>30</v>
      </c>
      <c r="H11" s="68">
        <v>1000</v>
      </c>
      <c r="I11" s="336">
        <v>932</v>
      </c>
      <c r="J11" s="491">
        <v>0.94</v>
      </c>
      <c r="K11" s="498">
        <v>45</v>
      </c>
      <c r="L11" s="679">
        <v>2.46</v>
      </c>
      <c r="M11" s="32">
        <f t="shared" si="0"/>
        <v>927.04000000000008</v>
      </c>
      <c r="N11" s="32">
        <f t="shared" si="1"/>
        <v>956.6</v>
      </c>
      <c r="O11" s="836" t="s">
        <v>405</v>
      </c>
      <c r="P11" s="119" t="s">
        <v>534</v>
      </c>
      <c r="Q11" s="160" t="s">
        <v>52</v>
      </c>
      <c r="R11" s="161" t="s">
        <v>657</v>
      </c>
      <c r="S11" s="162" t="s">
        <v>33</v>
      </c>
      <c r="T11" s="163" t="s">
        <v>33</v>
      </c>
      <c r="U11" s="164" t="s">
        <v>658</v>
      </c>
      <c r="V11" s="165"/>
      <c r="W11" s="239" t="s">
        <v>537</v>
      </c>
      <c r="X11" s="50">
        <v>47</v>
      </c>
      <c r="Y11" s="174">
        <v>53</v>
      </c>
      <c r="Z11" s="151" t="s">
        <v>703</v>
      </c>
    </row>
    <row r="12" spans="1:26" ht="12.75">
      <c r="A12" s="46" t="s">
        <v>672</v>
      </c>
      <c r="B12" s="471">
        <v>26950</v>
      </c>
      <c r="C12" s="95">
        <v>0.76</v>
      </c>
      <c r="D12" s="64">
        <v>0.76</v>
      </c>
      <c r="E12" s="65">
        <v>36</v>
      </c>
      <c r="F12" s="81">
        <v>650</v>
      </c>
      <c r="G12" s="76">
        <v>30</v>
      </c>
      <c r="H12" s="68">
        <v>1000</v>
      </c>
      <c r="I12" s="318">
        <v>924</v>
      </c>
      <c r="J12" s="70">
        <v>0.92</v>
      </c>
      <c r="K12" s="624">
        <v>54</v>
      </c>
      <c r="L12" s="314">
        <v>3.3</v>
      </c>
      <c r="M12" s="32">
        <f t="shared" si="0"/>
        <v>935.44999999999993</v>
      </c>
      <c r="N12" s="32">
        <f t="shared" si="1"/>
        <v>962.4</v>
      </c>
      <c r="O12" s="836" t="s">
        <v>405</v>
      </c>
      <c r="P12" s="119" t="s">
        <v>534</v>
      </c>
      <c r="Q12" s="160" t="s">
        <v>52</v>
      </c>
      <c r="R12" s="161" t="s">
        <v>657</v>
      </c>
      <c r="S12" s="162" t="s">
        <v>33</v>
      </c>
      <c r="T12" s="163" t="s">
        <v>33</v>
      </c>
      <c r="U12" s="164" t="s">
        <v>658</v>
      </c>
      <c r="V12" s="165"/>
      <c r="W12" s="239" t="s">
        <v>537</v>
      </c>
      <c r="X12" s="50">
        <v>47</v>
      </c>
      <c r="Y12" s="174">
        <v>53</v>
      </c>
      <c r="Z12" s="151" t="s">
        <v>673</v>
      </c>
    </row>
    <row r="13" spans="1:26" ht="12.75">
      <c r="A13" s="46" t="s">
        <v>668</v>
      </c>
      <c r="B13" s="686">
        <v>46880</v>
      </c>
      <c r="C13" s="95">
        <v>0.76</v>
      </c>
      <c r="D13" s="64">
        <v>0.76</v>
      </c>
      <c r="E13" s="65">
        <v>36</v>
      </c>
      <c r="F13" s="81">
        <v>650</v>
      </c>
      <c r="G13" s="76">
        <v>30</v>
      </c>
      <c r="H13" s="68">
        <v>1000</v>
      </c>
      <c r="I13" s="265">
        <v>940</v>
      </c>
      <c r="J13" s="70">
        <v>0.92</v>
      </c>
      <c r="K13" s="624">
        <v>54</v>
      </c>
      <c r="L13" s="487">
        <v>3.2</v>
      </c>
      <c r="M13" s="32">
        <f t="shared" si="0"/>
        <v>918.12</v>
      </c>
      <c r="N13" s="32">
        <f t="shared" si="1"/>
        <v>965</v>
      </c>
      <c r="O13" s="836" t="s">
        <v>405</v>
      </c>
      <c r="P13" s="119" t="s">
        <v>534</v>
      </c>
      <c r="Q13" s="160" t="s">
        <v>52</v>
      </c>
      <c r="R13" s="161" t="s">
        <v>657</v>
      </c>
      <c r="S13" s="162" t="s">
        <v>33</v>
      </c>
      <c r="T13" s="163" t="s">
        <v>33</v>
      </c>
      <c r="U13" s="164" t="s">
        <v>658</v>
      </c>
      <c r="V13" s="165"/>
      <c r="W13" s="239" t="s">
        <v>537</v>
      </c>
      <c r="X13" s="50">
        <v>47</v>
      </c>
      <c r="Y13" s="174">
        <v>53</v>
      </c>
      <c r="Z13" s="151" t="s">
        <v>669</v>
      </c>
    </row>
    <row r="14" spans="1:26" ht="12.75">
      <c r="A14" s="46" t="s">
        <v>724</v>
      </c>
      <c r="B14" s="435">
        <v>35850</v>
      </c>
      <c r="C14" s="543">
        <v>0.82</v>
      </c>
      <c r="D14" s="466">
        <v>0.71</v>
      </c>
      <c r="E14" s="65">
        <v>36</v>
      </c>
      <c r="F14" s="524">
        <v>600</v>
      </c>
      <c r="G14" s="76">
        <v>30</v>
      </c>
      <c r="H14" s="68">
        <v>1000</v>
      </c>
      <c r="I14" s="405">
        <v>945</v>
      </c>
      <c r="J14" s="70">
        <v>0.92</v>
      </c>
      <c r="K14" s="379">
        <v>61</v>
      </c>
      <c r="L14" s="313">
        <v>3.85</v>
      </c>
      <c r="M14" s="32">
        <f t="shared" si="0"/>
        <v>933.15</v>
      </c>
      <c r="N14" s="32">
        <f t="shared" si="1"/>
        <v>969</v>
      </c>
      <c r="O14" s="836" t="s">
        <v>405</v>
      </c>
      <c r="P14" s="119" t="s">
        <v>534</v>
      </c>
      <c r="Q14" s="160" t="s">
        <v>52</v>
      </c>
      <c r="R14" s="161" t="s">
        <v>657</v>
      </c>
      <c r="S14" s="162" t="s">
        <v>33</v>
      </c>
      <c r="T14" s="163" t="s">
        <v>33</v>
      </c>
      <c r="U14" s="164" t="s">
        <v>658</v>
      </c>
      <c r="V14" s="165"/>
      <c r="W14" s="239" t="s">
        <v>537</v>
      </c>
      <c r="X14" s="50">
        <v>47</v>
      </c>
      <c r="Y14" s="174">
        <v>53</v>
      </c>
      <c r="Z14" s="151" t="s">
        <v>725</v>
      </c>
    </row>
    <row r="15" spans="1:26" ht="12.75">
      <c r="A15" s="46" t="s">
        <v>728</v>
      </c>
      <c r="B15" s="435">
        <v>35850</v>
      </c>
      <c r="C15" s="543">
        <v>0.82</v>
      </c>
      <c r="D15" s="466">
        <v>0.71</v>
      </c>
      <c r="E15" s="65">
        <v>36</v>
      </c>
      <c r="F15" s="524">
        <v>600</v>
      </c>
      <c r="G15" s="76">
        <v>30</v>
      </c>
      <c r="H15" s="68">
        <v>1000</v>
      </c>
      <c r="I15" s="405">
        <v>945</v>
      </c>
      <c r="J15" s="70">
        <v>0.92</v>
      </c>
      <c r="K15" s="379">
        <v>61</v>
      </c>
      <c r="L15" s="313">
        <v>3.85</v>
      </c>
      <c r="M15" s="32">
        <f t="shared" si="0"/>
        <v>933.15</v>
      </c>
      <c r="N15" s="32">
        <f t="shared" si="1"/>
        <v>969</v>
      </c>
      <c r="O15" s="836" t="s">
        <v>405</v>
      </c>
      <c r="P15" s="119" t="s">
        <v>534</v>
      </c>
      <c r="Q15" s="160" t="s">
        <v>52</v>
      </c>
      <c r="R15" s="161" t="s">
        <v>657</v>
      </c>
      <c r="S15" s="162" t="s">
        <v>33</v>
      </c>
      <c r="T15" s="163" t="s">
        <v>33</v>
      </c>
      <c r="U15" s="164" t="s">
        <v>658</v>
      </c>
      <c r="V15" s="165"/>
      <c r="W15" s="239" t="s">
        <v>537</v>
      </c>
      <c r="X15" s="50">
        <v>47</v>
      </c>
      <c r="Y15" s="174">
        <v>53</v>
      </c>
      <c r="Z15" s="151" t="s">
        <v>729</v>
      </c>
    </row>
    <row r="16" spans="1:26" ht="12.75">
      <c r="A16" s="46" t="s">
        <v>682</v>
      </c>
      <c r="B16" s="638">
        <v>30980</v>
      </c>
      <c r="C16" s="636">
        <v>0.78</v>
      </c>
      <c r="D16" s="64">
        <v>0.76</v>
      </c>
      <c r="E16" s="65">
        <v>36</v>
      </c>
      <c r="F16" s="524">
        <v>600</v>
      </c>
      <c r="G16" s="76">
        <v>30</v>
      </c>
      <c r="H16" s="68">
        <v>1000</v>
      </c>
      <c r="I16" s="318">
        <v>924</v>
      </c>
      <c r="J16" s="70">
        <v>0.92</v>
      </c>
      <c r="K16" s="71">
        <v>60</v>
      </c>
      <c r="L16" s="523">
        <v>3.4</v>
      </c>
      <c r="M16" s="32">
        <f t="shared" si="0"/>
        <v>939.42</v>
      </c>
      <c r="N16" s="32">
        <f t="shared" si="1"/>
        <v>970.4</v>
      </c>
      <c r="O16" s="836" t="s">
        <v>405</v>
      </c>
      <c r="P16" s="119" t="s">
        <v>534</v>
      </c>
      <c r="Q16" s="160" t="s">
        <v>52</v>
      </c>
      <c r="R16" s="161" t="s">
        <v>657</v>
      </c>
      <c r="S16" s="162" t="s">
        <v>33</v>
      </c>
      <c r="T16" s="163" t="s">
        <v>33</v>
      </c>
      <c r="U16" s="164" t="s">
        <v>658</v>
      </c>
      <c r="V16" s="165"/>
      <c r="W16" s="239" t="s">
        <v>537</v>
      </c>
      <c r="X16" s="50">
        <v>47</v>
      </c>
      <c r="Y16" s="174">
        <v>53</v>
      </c>
      <c r="Z16" s="151" t="s">
        <v>683</v>
      </c>
    </row>
    <row r="17" spans="1:26" ht="12.75">
      <c r="A17" s="46" t="s">
        <v>533</v>
      </c>
      <c r="B17" s="687">
        <v>26690</v>
      </c>
      <c r="C17" s="95">
        <v>0.76</v>
      </c>
      <c r="D17" s="476">
        <v>0.8</v>
      </c>
      <c r="E17" s="485">
        <v>34</v>
      </c>
      <c r="F17" s="524">
        <v>600</v>
      </c>
      <c r="G17" s="76">
        <v>30</v>
      </c>
      <c r="H17" s="68">
        <v>1000</v>
      </c>
      <c r="I17" s="688">
        <v>952</v>
      </c>
      <c r="J17" s="70">
        <v>0.92</v>
      </c>
      <c r="K17" s="580">
        <v>64</v>
      </c>
      <c r="L17" s="487">
        <v>3.2</v>
      </c>
      <c r="M17" s="32">
        <f t="shared" si="0"/>
        <v>956.51</v>
      </c>
      <c r="N17" s="32">
        <f t="shared" si="1"/>
        <v>983.2</v>
      </c>
      <c r="O17" s="836" t="s">
        <v>405</v>
      </c>
      <c r="P17" s="380" t="s">
        <v>1069</v>
      </c>
      <c r="Q17" s="160" t="s">
        <v>52</v>
      </c>
      <c r="R17" s="161" t="s">
        <v>657</v>
      </c>
      <c r="S17" s="162" t="s">
        <v>33</v>
      </c>
      <c r="T17" s="163" t="s">
        <v>33</v>
      </c>
      <c r="U17" s="164" t="s">
        <v>658</v>
      </c>
      <c r="V17" s="165"/>
      <c r="W17" s="303" t="s">
        <v>537</v>
      </c>
      <c r="X17" s="174">
        <v>47</v>
      </c>
      <c r="Y17" s="174">
        <v>53</v>
      </c>
      <c r="Z17" s="151" t="s">
        <v>538</v>
      </c>
    </row>
    <row r="18" spans="1:26" ht="12.75">
      <c r="A18" s="46" t="s">
        <v>726</v>
      </c>
      <c r="B18" s="322">
        <v>40860</v>
      </c>
      <c r="C18" s="514">
        <v>0.83</v>
      </c>
      <c r="D18" s="466">
        <v>0.71</v>
      </c>
      <c r="E18" s="65">
        <v>36</v>
      </c>
      <c r="F18" s="524">
        <v>600</v>
      </c>
      <c r="G18" s="76">
        <v>30</v>
      </c>
      <c r="H18" s="68">
        <v>1000</v>
      </c>
      <c r="I18" s="405">
        <v>945</v>
      </c>
      <c r="J18" s="70">
        <v>0.92</v>
      </c>
      <c r="K18" s="525">
        <v>68</v>
      </c>
      <c r="L18" s="313">
        <v>3.85</v>
      </c>
      <c r="M18" s="32">
        <f t="shared" si="0"/>
        <v>943.14</v>
      </c>
      <c r="N18" s="32">
        <f t="shared" si="1"/>
        <v>984</v>
      </c>
      <c r="O18" s="836" t="s">
        <v>405</v>
      </c>
      <c r="P18" s="119" t="s">
        <v>534</v>
      </c>
      <c r="Q18" s="160" t="s">
        <v>52</v>
      </c>
      <c r="R18" s="161" t="s">
        <v>657</v>
      </c>
      <c r="S18" s="162" t="s">
        <v>33</v>
      </c>
      <c r="T18" s="163" t="s">
        <v>33</v>
      </c>
      <c r="U18" s="164" t="s">
        <v>658</v>
      </c>
      <c r="V18" s="165"/>
      <c r="W18" s="239" t="s">
        <v>537</v>
      </c>
      <c r="X18" s="50">
        <v>47</v>
      </c>
      <c r="Y18" s="174">
        <v>53</v>
      </c>
      <c r="Z18" s="151" t="s">
        <v>727</v>
      </c>
    </row>
    <row r="19" spans="1:26" ht="12.75">
      <c r="A19" s="46" t="s">
        <v>590</v>
      </c>
      <c r="B19" s="435">
        <v>35860</v>
      </c>
      <c r="C19" s="139">
        <v>0.87</v>
      </c>
      <c r="D19" s="397">
        <v>0.79</v>
      </c>
      <c r="E19" s="113">
        <v>35</v>
      </c>
      <c r="F19" s="75">
        <v>635</v>
      </c>
      <c r="G19" s="76">
        <v>30</v>
      </c>
      <c r="H19" s="68">
        <v>1000</v>
      </c>
      <c r="I19" s="378">
        <v>1042</v>
      </c>
      <c r="J19" s="70">
        <v>0.92</v>
      </c>
      <c r="K19" s="379">
        <v>61</v>
      </c>
      <c r="L19" s="436">
        <v>4.13</v>
      </c>
      <c r="M19" s="32">
        <f t="shared" si="0"/>
        <v>955.54000000000008</v>
      </c>
      <c r="N19" s="32">
        <f t="shared" si="1"/>
        <v>991.40000000000009</v>
      </c>
      <c r="O19" s="836" t="s">
        <v>405</v>
      </c>
      <c r="P19" s="380" t="s">
        <v>1069</v>
      </c>
      <c r="Q19" s="160" t="s">
        <v>52</v>
      </c>
      <c r="R19" s="161" t="s">
        <v>657</v>
      </c>
      <c r="S19" s="162" t="s">
        <v>33</v>
      </c>
      <c r="T19" s="163" t="s">
        <v>33</v>
      </c>
      <c r="U19" s="164" t="s">
        <v>658</v>
      </c>
      <c r="V19" s="165"/>
      <c r="W19" s="303" t="s">
        <v>537</v>
      </c>
      <c r="X19" s="174">
        <v>47</v>
      </c>
      <c r="Y19" s="174">
        <v>53</v>
      </c>
      <c r="Z19" s="151" t="s">
        <v>591</v>
      </c>
    </row>
    <row r="20" spans="1:26" ht="12.75">
      <c r="A20" s="46" t="s">
        <v>594</v>
      </c>
      <c r="B20" s="396">
        <v>38580</v>
      </c>
      <c r="C20" s="393">
        <v>0.89</v>
      </c>
      <c r="D20" s="397">
        <v>0.79</v>
      </c>
      <c r="E20" s="113">
        <v>35</v>
      </c>
      <c r="F20" s="81">
        <v>650</v>
      </c>
      <c r="G20" s="76">
        <v>30</v>
      </c>
      <c r="H20" s="68">
        <v>1000</v>
      </c>
      <c r="I20" s="378">
        <v>1042</v>
      </c>
      <c r="J20" s="395">
        <v>0.91</v>
      </c>
      <c r="K20" s="379">
        <v>61</v>
      </c>
      <c r="L20" s="276">
        <v>4.1500000000000004</v>
      </c>
      <c r="M20" s="32">
        <f t="shared" si="0"/>
        <v>955.12000000000012</v>
      </c>
      <c r="N20" s="32">
        <f t="shared" si="1"/>
        <v>993.7</v>
      </c>
      <c r="O20" s="836" t="s">
        <v>405</v>
      </c>
      <c r="P20" s="380" t="s">
        <v>1069</v>
      </c>
      <c r="Q20" s="160" t="s">
        <v>52</v>
      </c>
      <c r="R20" s="161" t="s">
        <v>657</v>
      </c>
      <c r="S20" s="162" t="s">
        <v>33</v>
      </c>
      <c r="T20" s="163" t="s">
        <v>33</v>
      </c>
      <c r="U20" s="164" t="s">
        <v>658</v>
      </c>
      <c r="V20" s="165"/>
      <c r="W20" s="303" t="s">
        <v>537</v>
      </c>
      <c r="X20" s="174">
        <v>47</v>
      </c>
      <c r="Y20" s="174">
        <v>53</v>
      </c>
      <c r="Z20" s="151" t="s">
        <v>595</v>
      </c>
    </row>
    <row r="21" spans="1:26" ht="12.75">
      <c r="A21" s="46" t="s">
        <v>588</v>
      </c>
      <c r="B21" s="415">
        <v>36980</v>
      </c>
      <c r="C21" s="416">
        <v>0.88</v>
      </c>
      <c r="D21" s="397">
        <v>0.79</v>
      </c>
      <c r="E21" s="113">
        <v>35</v>
      </c>
      <c r="F21" s="417">
        <v>665</v>
      </c>
      <c r="G21" s="76">
        <v>30</v>
      </c>
      <c r="H21" s="68">
        <v>1000</v>
      </c>
      <c r="I21" s="378">
        <v>1042</v>
      </c>
      <c r="J21" s="395">
        <v>0.91</v>
      </c>
      <c r="K21" s="379">
        <v>61</v>
      </c>
      <c r="L21" s="276">
        <v>4.1500000000000004</v>
      </c>
      <c r="M21" s="32">
        <f t="shared" si="0"/>
        <v>957.22</v>
      </c>
      <c r="N21" s="32">
        <f t="shared" si="1"/>
        <v>994.2</v>
      </c>
      <c r="O21" s="836" t="s">
        <v>405</v>
      </c>
      <c r="P21" s="380" t="s">
        <v>1069</v>
      </c>
      <c r="Q21" s="160" t="s">
        <v>52</v>
      </c>
      <c r="R21" s="161" t="s">
        <v>657</v>
      </c>
      <c r="S21" s="162" t="s">
        <v>33</v>
      </c>
      <c r="T21" s="163" t="s">
        <v>33</v>
      </c>
      <c r="U21" s="164" t="s">
        <v>658</v>
      </c>
      <c r="V21" s="165"/>
      <c r="W21" s="303" t="s">
        <v>537</v>
      </c>
      <c r="X21" s="174">
        <v>47</v>
      </c>
      <c r="Y21" s="174">
        <v>53</v>
      </c>
      <c r="Z21" s="151" t="s">
        <v>589</v>
      </c>
    </row>
    <row r="22" spans="1:26" ht="12.75">
      <c r="A22" s="46" t="s">
        <v>578</v>
      </c>
      <c r="B22" s="494">
        <v>33860</v>
      </c>
      <c r="C22" s="129">
        <v>0.85</v>
      </c>
      <c r="D22" s="397">
        <v>0.79</v>
      </c>
      <c r="E22" s="113">
        <v>35</v>
      </c>
      <c r="F22" s="245">
        <v>680</v>
      </c>
      <c r="G22" s="76">
        <v>30</v>
      </c>
      <c r="H22" s="68">
        <v>1000</v>
      </c>
      <c r="I22" s="378">
        <v>1042</v>
      </c>
      <c r="J22" s="70">
        <v>0.92</v>
      </c>
      <c r="K22" s="379">
        <v>61</v>
      </c>
      <c r="L22" s="80">
        <v>3.88</v>
      </c>
      <c r="M22" s="32">
        <f t="shared" si="0"/>
        <v>962.54000000000008</v>
      </c>
      <c r="N22" s="32">
        <f t="shared" si="1"/>
        <v>996.40000000000009</v>
      </c>
      <c r="O22" s="836" t="s">
        <v>405</v>
      </c>
      <c r="P22" s="380" t="s">
        <v>1069</v>
      </c>
      <c r="Q22" s="160" t="s">
        <v>52</v>
      </c>
      <c r="R22" s="161" t="s">
        <v>657</v>
      </c>
      <c r="S22" s="162" t="s">
        <v>33</v>
      </c>
      <c r="T22" s="163" t="s">
        <v>33</v>
      </c>
      <c r="U22" s="164" t="s">
        <v>658</v>
      </c>
      <c r="V22" s="165"/>
      <c r="W22" s="303" t="s">
        <v>537</v>
      </c>
      <c r="X22" s="174">
        <v>47</v>
      </c>
      <c r="Y22" s="174">
        <v>53</v>
      </c>
      <c r="Z22" s="151" t="s">
        <v>579</v>
      </c>
    </row>
    <row r="23" spans="1:26" ht="12.75">
      <c r="A23" s="46" t="s">
        <v>734</v>
      </c>
      <c r="B23" s="272">
        <v>76880</v>
      </c>
      <c r="C23" s="344">
        <v>0.79</v>
      </c>
      <c r="D23" s="64">
        <v>0.76</v>
      </c>
      <c r="E23" s="65">
        <v>36</v>
      </c>
      <c r="F23" s="81">
        <v>650</v>
      </c>
      <c r="G23" s="76">
        <v>30</v>
      </c>
      <c r="H23" s="68">
        <v>1000</v>
      </c>
      <c r="I23" s="265">
        <v>940</v>
      </c>
      <c r="J23" s="70">
        <v>0.92</v>
      </c>
      <c r="K23" s="619">
        <v>66</v>
      </c>
      <c r="L23" s="620">
        <v>2.5</v>
      </c>
      <c r="M23" s="32">
        <f t="shared" si="0"/>
        <v>922.12</v>
      </c>
      <c r="N23" s="32">
        <f t="shared" si="1"/>
        <v>999</v>
      </c>
      <c r="O23" s="836" t="s">
        <v>405</v>
      </c>
      <c r="P23" s="119" t="s">
        <v>534</v>
      </c>
      <c r="Q23" s="160" t="s">
        <v>52</v>
      </c>
      <c r="R23" s="161" t="s">
        <v>657</v>
      </c>
      <c r="S23" s="162" t="s">
        <v>33</v>
      </c>
      <c r="T23" s="163" t="s">
        <v>33</v>
      </c>
      <c r="U23" s="164" t="s">
        <v>658</v>
      </c>
      <c r="V23" s="165"/>
      <c r="W23" s="239" t="s">
        <v>537</v>
      </c>
      <c r="X23" s="50">
        <v>47</v>
      </c>
      <c r="Y23" s="174">
        <v>53</v>
      </c>
      <c r="Z23" s="151" t="s">
        <v>735</v>
      </c>
    </row>
    <row r="24" spans="1:26" ht="12.75">
      <c r="A24" s="46" t="s">
        <v>580</v>
      </c>
      <c r="B24" s="435">
        <v>35680</v>
      </c>
      <c r="C24" s="284">
        <v>0.86</v>
      </c>
      <c r="D24" s="397">
        <v>0.79</v>
      </c>
      <c r="E24" s="113">
        <v>35</v>
      </c>
      <c r="F24" s="474">
        <v>700</v>
      </c>
      <c r="G24" s="76">
        <v>30</v>
      </c>
      <c r="H24" s="68">
        <v>1000</v>
      </c>
      <c r="I24" s="378">
        <v>1042</v>
      </c>
      <c r="J24" s="70">
        <v>0.92</v>
      </c>
      <c r="K24" s="379">
        <v>61</v>
      </c>
      <c r="L24" s="475">
        <v>3.9</v>
      </c>
      <c r="M24" s="32">
        <f t="shared" si="0"/>
        <v>963.52</v>
      </c>
      <c r="N24" s="32">
        <f t="shared" si="1"/>
        <v>999.2</v>
      </c>
      <c r="O24" s="836" t="s">
        <v>405</v>
      </c>
      <c r="P24" s="380" t="s">
        <v>1069</v>
      </c>
      <c r="Q24" s="160" t="s">
        <v>52</v>
      </c>
      <c r="R24" s="161" t="s">
        <v>657</v>
      </c>
      <c r="S24" s="162" t="s">
        <v>33</v>
      </c>
      <c r="T24" s="163" t="s">
        <v>33</v>
      </c>
      <c r="U24" s="164" t="s">
        <v>658</v>
      </c>
      <c r="V24" s="165"/>
      <c r="W24" s="303" t="s">
        <v>537</v>
      </c>
      <c r="X24" s="174">
        <v>47</v>
      </c>
      <c r="Y24" s="174">
        <v>53</v>
      </c>
      <c r="Z24" s="151" t="s">
        <v>581</v>
      </c>
    </row>
    <row r="25" spans="1:26" ht="12.75">
      <c r="A25" s="46" t="s">
        <v>592</v>
      </c>
      <c r="B25" s="374">
        <v>41560</v>
      </c>
      <c r="C25" s="375">
        <v>0.9</v>
      </c>
      <c r="D25" s="376">
        <v>0.82</v>
      </c>
      <c r="E25" s="113">
        <v>35</v>
      </c>
      <c r="F25" s="377">
        <v>620</v>
      </c>
      <c r="G25" s="76">
        <v>30</v>
      </c>
      <c r="H25" s="68">
        <v>1000</v>
      </c>
      <c r="I25" s="378">
        <v>1042</v>
      </c>
      <c r="J25" s="70">
        <v>0.92</v>
      </c>
      <c r="K25" s="379">
        <v>61</v>
      </c>
      <c r="L25" s="282">
        <v>3.48</v>
      </c>
      <c r="M25" s="32">
        <f t="shared" si="0"/>
        <v>960.84</v>
      </c>
      <c r="N25" s="32">
        <f t="shared" si="1"/>
        <v>1002.4000000000001</v>
      </c>
      <c r="O25" s="836" t="s">
        <v>405</v>
      </c>
      <c r="P25" s="380" t="s">
        <v>1069</v>
      </c>
      <c r="Q25" s="160" t="s">
        <v>52</v>
      </c>
      <c r="R25" s="161" t="s">
        <v>657</v>
      </c>
      <c r="S25" s="162" t="s">
        <v>33</v>
      </c>
      <c r="T25" s="163" t="s">
        <v>33</v>
      </c>
      <c r="U25" s="164" t="s">
        <v>658</v>
      </c>
      <c r="V25" s="165"/>
      <c r="W25" s="303" t="s">
        <v>537</v>
      </c>
      <c r="X25" s="174">
        <v>47</v>
      </c>
      <c r="Y25" s="174">
        <v>53</v>
      </c>
      <c r="Z25" s="151" t="s">
        <v>593</v>
      </c>
    </row>
    <row r="26" spans="1:26" ht="12.75">
      <c r="A26" s="46" t="s">
        <v>584</v>
      </c>
      <c r="B26" s="294">
        <v>38980</v>
      </c>
      <c r="C26" s="139">
        <v>0.87</v>
      </c>
      <c r="D26" s="397">
        <v>0.79</v>
      </c>
      <c r="E26" s="113">
        <v>35</v>
      </c>
      <c r="F26" s="434">
        <v>730</v>
      </c>
      <c r="G26" s="76">
        <v>30</v>
      </c>
      <c r="H26" s="68">
        <v>1000</v>
      </c>
      <c r="I26" s="378">
        <v>1042</v>
      </c>
      <c r="J26" s="431">
        <v>0.93</v>
      </c>
      <c r="K26" s="379">
        <v>61</v>
      </c>
      <c r="L26" s="84">
        <v>4</v>
      </c>
      <c r="M26" s="32">
        <f t="shared" si="0"/>
        <v>964.22</v>
      </c>
      <c r="N26" s="32">
        <f t="shared" si="1"/>
        <v>1003.2</v>
      </c>
      <c r="O26" s="836" t="s">
        <v>405</v>
      </c>
      <c r="P26" s="380" t="s">
        <v>1069</v>
      </c>
      <c r="Q26" s="160" t="s">
        <v>52</v>
      </c>
      <c r="R26" s="161" t="s">
        <v>657</v>
      </c>
      <c r="S26" s="162" t="s">
        <v>33</v>
      </c>
      <c r="T26" s="163" t="s">
        <v>33</v>
      </c>
      <c r="U26" s="164" t="s">
        <v>658</v>
      </c>
      <c r="V26" s="165"/>
      <c r="W26" s="303" t="s">
        <v>537</v>
      </c>
      <c r="X26" s="174">
        <v>47</v>
      </c>
      <c r="Y26" s="174">
        <v>53</v>
      </c>
      <c r="Z26" s="151" t="s">
        <v>585</v>
      </c>
    </row>
    <row r="27" spans="1:26" ht="12.75">
      <c r="A27" s="46" t="s">
        <v>678</v>
      </c>
      <c r="B27" s="638">
        <v>30980</v>
      </c>
      <c r="C27" s="636">
        <v>0.78</v>
      </c>
      <c r="D27" s="64">
        <v>0.76</v>
      </c>
      <c r="E27" s="65">
        <v>36</v>
      </c>
      <c r="F27" s="524">
        <v>600</v>
      </c>
      <c r="G27" s="76">
        <v>30</v>
      </c>
      <c r="H27" s="68">
        <v>1000</v>
      </c>
      <c r="I27" s="318">
        <v>924</v>
      </c>
      <c r="J27" s="70">
        <v>0.92</v>
      </c>
      <c r="K27" s="127">
        <v>78</v>
      </c>
      <c r="L27" s="523">
        <v>3.4</v>
      </c>
      <c r="M27" s="32">
        <f t="shared" si="0"/>
        <v>975.42</v>
      </c>
      <c r="N27" s="32">
        <f t="shared" si="1"/>
        <v>1006.4</v>
      </c>
      <c r="O27" s="836" t="s">
        <v>405</v>
      </c>
      <c r="P27" s="119" t="s">
        <v>534</v>
      </c>
      <c r="Q27" s="160" t="s">
        <v>52</v>
      </c>
      <c r="R27" s="161" t="s">
        <v>657</v>
      </c>
      <c r="S27" s="162" t="s">
        <v>33</v>
      </c>
      <c r="T27" s="163" t="s">
        <v>33</v>
      </c>
      <c r="U27" s="164" t="s">
        <v>658</v>
      </c>
      <c r="V27" s="165"/>
      <c r="W27" s="239" t="s">
        <v>537</v>
      </c>
      <c r="X27" s="50">
        <v>47</v>
      </c>
      <c r="Y27" s="174">
        <v>53</v>
      </c>
      <c r="Z27" s="151" t="s">
        <v>679</v>
      </c>
    </row>
    <row r="28" spans="1:26" ht="12.75">
      <c r="A28" s="46" t="s">
        <v>674</v>
      </c>
      <c r="B28" s="690">
        <v>23580</v>
      </c>
      <c r="C28" s="691">
        <v>0.75</v>
      </c>
      <c r="D28" s="64">
        <v>0.76</v>
      </c>
      <c r="E28" s="65">
        <v>36</v>
      </c>
      <c r="F28" s="81">
        <v>650</v>
      </c>
      <c r="G28" s="76">
        <v>30</v>
      </c>
      <c r="H28" s="68">
        <v>1000</v>
      </c>
      <c r="I28" s="318">
        <v>919</v>
      </c>
      <c r="J28" s="70">
        <v>0.92</v>
      </c>
      <c r="K28" s="127">
        <v>78</v>
      </c>
      <c r="L28" s="314">
        <v>3.3</v>
      </c>
      <c r="M28" s="32">
        <f t="shared" si="0"/>
        <v>985.31999999999994</v>
      </c>
      <c r="N28" s="32">
        <f t="shared" si="1"/>
        <v>1008.9</v>
      </c>
      <c r="O28" s="836" t="s">
        <v>405</v>
      </c>
      <c r="P28" s="119" t="s">
        <v>534</v>
      </c>
      <c r="Q28" s="160" t="s">
        <v>52</v>
      </c>
      <c r="R28" s="161" t="s">
        <v>657</v>
      </c>
      <c r="S28" s="162" t="s">
        <v>33</v>
      </c>
      <c r="T28" s="163" t="s">
        <v>33</v>
      </c>
      <c r="U28" s="164" t="s">
        <v>658</v>
      </c>
      <c r="V28" s="165"/>
      <c r="W28" s="239" t="s">
        <v>537</v>
      </c>
      <c r="X28" s="50">
        <v>47</v>
      </c>
      <c r="Y28" s="174">
        <v>53</v>
      </c>
      <c r="Z28" s="151" t="s">
        <v>675</v>
      </c>
    </row>
    <row r="29" spans="1:26" ht="12.75">
      <c r="A29" s="46" t="s">
        <v>582</v>
      </c>
      <c r="B29" s="322">
        <v>40580</v>
      </c>
      <c r="C29" s="393">
        <v>0.89</v>
      </c>
      <c r="D29" s="397">
        <v>0.79</v>
      </c>
      <c r="E29" s="113">
        <v>35</v>
      </c>
      <c r="F29" s="398">
        <v>693</v>
      </c>
      <c r="G29" s="76">
        <v>30</v>
      </c>
      <c r="H29" s="68">
        <v>1000</v>
      </c>
      <c r="I29" s="69">
        <v>1148</v>
      </c>
      <c r="J29" s="395">
        <v>0.91</v>
      </c>
      <c r="K29" s="379">
        <v>61</v>
      </c>
      <c r="L29" s="399">
        <v>4.05</v>
      </c>
      <c r="M29" s="32">
        <f t="shared" si="0"/>
        <v>969.02</v>
      </c>
      <c r="N29" s="32">
        <f t="shared" si="1"/>
        <v>1009.5999999999999</v>
      </c>
      <c r="O29" s="836" t="s">
        <v>405</v>
      </c>
      <c r="P29" s="380" t="s">
        <v>1069</v>
      </c>
      <c r="Q29" s="160" t="s">
        <v>52</v>
      </c>
      <c r="R29" s="161" t="s">
        <v>657</v>
      </c>
      <c r="S29" s="162" t="s">
        <v>33</v>
      </c>
      <c r="T29" s="163" t="s">
        <v>33</v>
      </c>
      <c r="U29" s="164" t="s">
        <v>658</v>
      </c>
      <c r="V29" s="165"/>
      <c r="W29" s="303" t="s">
        <v>537</v>
      </c>
      <c r="X29" s="174">
        <v>47</v>
      </c>
      <c r="Y29" s="174">
        <v>53</v>
      </c>
      <c r="Z29" s="151" t="s">
        <v>583</v>
      </c>
    </row>
    <row r="30" spans="1:26" ht="12.75">
      <c r="A30" s="46" t="s">
        <v>722</v>
      </c>
      <c r="B30" s="797">
        <v>28950</v>
      </c>
      <c r="C30" s="794">
        <v>0.64</v>
      </c>
      <c r="D30" s="500">
        <v>0.83</v>
      </c>
      <c r="E30" s="699">
        <v>29</v>
      </c>
      <c r="F30" s="539">
        <v>750</v>
      </c>
      <c r="G30" s="567">
        <v>45</v>
      </c>
      <c r="H30" s="515">
        <v>900</v>
      </c>
      <c r="I30" s="777">
        <v>786</v>
      </c>
      <c r="J30" s="431">
        <v>0.93</v>
      </c>
      <c r="K30" s="703">
        <v>51</v>
      </c>
      <c r="L30" s="300">
        <v>2.98</v>
      </c>
      <c r="M30" s="32">
        <f t="shared" si="0"/>
        <v>980.85</v>
      </c>
      <c r="N30" s="32">
        <f t="shared" si="1"/>
        <v>1009.8000000000001</v>
      </c>
      <c r="O30" s="836" t="s">
        <v>405</v>
      </c>
      <c r="P30" s="119" t="s">
        <v>534</v>
      </c>
      <c r="Q30" s="160" t="s">
        <v>52</v>
      </c>
      <c r="R30" s="161" t="s">
        <v>657</v>
      </c>
      <c r="S30" s="162" t="s">
        <v>33</v>
      </c>
      <c r="T30" s="163" t="s">
        <v>33</v>
      </c>
      <c r="U30" s="164" t="s">
        <v>658</v>
      </c>
      <c r="V30" s="165"/>
      <c r="W30" s="239" t="s">
        <v>537</v>
      </c>
      <c r="X30" s="50">
        <v>47</v>
      </c>
      <c r="Y30" s="174">
        <v>53</v>
      </c>
      <c r="Z30" s="151" t="s">
        <v>723</v>
      </c>
    </row>
    <row r="31" spans="1:26" ht="12.75">
      <c r="A31" s="46" t="s">
        <v>680</v>
      </c>
      <c r="B31" s="384">
        <v>31850</v>
      </c>
      <c r="C31" s="636">
        <v>0.78</v>
      </c>
      <c r="D31" s="64">
        <v>0.76</v>
      </c>
      <c r="E31" s="65">
        <v>36</v>
      </c>
      <c r="F31" s="75">
        <v>635</v>
      </c>
      <c r="G31" s="76">
        <v>30</v>
      </c>
      <c r="H31" s="68">
        <v>1000</v>
      </c>
      <c r="I31" s="318">
        <v>924</v>
      </c>
      <c r="J31" s="70">
        <v>0.92</v>
      </c>
      <c r="K31" s="127">
        <v>78</v>
      </c>
      <c r="L31" s="523">
        <v>3.4</v>
      </c>
      <c r="M31" s="32">
        <f t="shared" si="0"/>
        <v>978.05</v>
      </c>
      <c r="N31" s="32">
        <f t="shared" si="1"/>
        <v>1009.9</v>
      </c>
      <c r="O31" s="836" t="s">
        <v>405</v>
      </c>
      <c r="P31" s="119" t="s">
        <v>534</v>
      </c>
      <c r="Q31" s="160" t="s">
        <v>52</v>
      </c>
      <c r="R31" s="161" t="s">
        <v>657</v>
      </c>
      <c r="S31" s="162" t="s">
        <v>33</v>
      </c>
      <c r="T31" s="163" t="s">
        <v>33</v>
      </c>
      <c r="U31" s="164" t="s">
        <v>658</v>
      </c>
      <c r="V31" s="165"/>
      <c r="W31" s="239" t="s">
        <v>537</v>
      </c>
      <c r="X31" s="50">
        <v>47</v>
      </c>
      <c r="Y31" s="174">
        <v>53</v>
      </c>
      <c r="Z31" s="151" t="s">
        <v>681</v>
      </c>
    </row>
    <row r="32" spans="1:26" ht="12.75">
      <c r="A32" s="46" t="s">
        <v>694</v>
      </c>
      <c r="B32" s="471">
        <v>26950</v>
      </c>
      <c r="C32" s="95">
        <v>0.76</v>
      </c>
      <c r="D32" s="64">
        <v>0.76</v>
      </c>
      <c r="E32" s="65">
        <v>36</v>
      </c>
      <c r="F32" s="81">
        <v>650</v>
      </c>
      <c r="G32" s="76">
        <v>30</v>
      </c>
      <c r="H32" s="68">
        <v>1000</v>
      </c>
      <c r="I32" s="318">
        <v>924</v>
      </c>
      <c r="J32" s="70">
        <v>0.92</v>
      </c>
      <c r="K32" s="127">
        <v>78</v>
      </c>
      <c r="L32" s="314">
        <v>3.3</v>
      </c>
      <c r="M32" s="32">
        <f t="shared" si="0"/>
        <v>983.44999999999993</v>
      </c>
      <c r="N32" s="32">
        <f t="shared" si="1"/>
        <v>1010.4</v>
      </c>
      <c r="O32" s="836" t="s">
        <v>405</v>
      </c>
      <c r="P32" s="119" t="s">
        <v>534</v>
      </c>
      <c r="Q32" s="160" t="s">
        <v>52</v>
      </c>
      <c r="R32" s="161" t="s">
        <v>657</v>
      </c>
      <c r="S32" s="162" t="s">
        <v>33</v>
      </c>
      <c r="T32" s="163" t="s">
        <v>33</v>
      </c>
      <c r="U32" s="164" t="s">
        <v>658</v>
      </c>
      <c r="V32" s="165"/>
      <c r="W32" s="239" t="s">
        <v>537</v>
      </c>
      <c r="X32" s="50">
        <v>47</v>
      </c>
      <c r="Y32" s="174">
        <v>53</v>
      </c>
      <c r="Z32" s="151" t="s">
        <v>695</v>
      </c>
    </row>
    <row r="33" spans="1:26" ht="12.75">
      <c r="A33" s="46" t="s">
        <v>686</v>
      </c>
      <c r="B33" s="494">
        <v>33980</v>
      </c>
      <c r="C33" s="587">
        <v>0.8</v>
      </c>
      <c r="D33" s="64">
        <v>0.76</v>
      </c>
      <c r="E33" s="65">
        <v>36</v>
      </c>
      <c r="F33" s="81">
        <v>650</v>
      </c>
      <c r="G33" s="76">
        <v>30</v>
      </c>
      <c r="H33" s="68">
        <v>1000</v>
      </c>
      <c r="I33" s="590">
        <v>933</v>
      </c>
      <c r="J33" s="491">
        <v>0.94</v>
      </c>
      <c r="K33" s="127">
        <v>78</v>
      </c>
      <c r="L33" s="512">
        <v>3.55</v>
      </c>
      <c r="M33" s="32">
        <f t="shared" si="0"/>
        <v>980.81999999999994</v>
      </c>
      <c r="N33" s="32">
        <f t="shared" si="1"/>
        <v>1014.8</v>
      </c>
      <c r="O33" s="836" t="s">
        <v>405</v>
      </c>
      <c r="P33" s="119" t="s">
        <v>534</v>
      </c>
      <c r="Q33" s="160" t="s">
        <v>52</v>
      </c>
      <c r="R33" s="161" t="s">
        <v>657</v>
      </c>
      <c r="S33" s="162" t="s">
        <v>33</v>
      </c>
      <c r="T33" s="163" t="s">
        <v>33</v>
      </c>
      <c r="U33" s="164" t="s">
        <v>658</v>
      </c>
      <c r="V33" s="165"/>
      <c r="W33" s="239" t="s">
        <v>537</v>
      </c>
      <c r="X33" s="50">
        <v>47</v>
      </c>
      <c r="Y33" s="174">
        <v>53</v>
      </c>
      <c r="Z33" s="151" t="s">
        <v>687</v>
      </c>
    </row>
    <row r="34" spans="1:26" ht="12.75">
      <c r="A34" s="46" t="s">
        <v>684</v>
      </c>
      <c r="B34" s="560">
        <v>38360</v>
      </c>
      <c r="C34" s="320">
        <v>0.81</v>
      </c>
      <c r="D34" s="64">
        <v>0.76</v>
      </c>
      <c r="E34" s="65">
        <v>36</v>
      </c>
      <c r="F34" s="81">
        <v>650</v>
      </c>
      <c r="G34" s="76">
        <v>30</v>
      </c>
      <c r="H34" s="68">
        <v>1000</v>
      </c>
      <c r="I34" s="265">
        <v>940</v>
      </c>
      <c r="J34" s="491">
        <v>0.94</v>
      </c>
      <c r="K34" s="127">
        <v>78</v>
      </c>
      <c r="L34" s="561">
        <v>3.65</v>
      </c>
      <c r="M34" s="32">
        <f t="shared" si="0"/>
        <v>977.14</v>
      </c>
      <c r="N34" s="32">
        <f t="shared" si="1"/>
        <v>1015.5</v>
      </c>
      <c r="O34" s="836" t="s">
        <v>405</v>
      </c>
      <c r="P34" s="119" t="s">
        <v>534</v>
      </c>
      <c r="Q34" s="160" t="s">
        <v>52</v>
      </c>
      <c r="R34" s="161" t="s">
        <v>657</v>
      </c>
      <c r="S34" s="162" t="s">
        <v>33</v>
      </c>
      <c r="T34" s="163" t="s">
        <v>33</v>
      </c>
      <c r="U34" s="164" t="s">
        <v>658</v>
      </c>
      <c r="V34" s="165"/>
      <c r="W34" s="239" t="s">
        <v>537</v>
      </c>
      <c r="X34" s="50">
        <v>47</v>
      </c>
      <c r="Y34" s="174">
        <v>53</v>
      </c>
      <c r="Z34" s="151" t="s">
        <v>685</v>
      </c>
    </row>
    <row r="35" spans="1:26" ht="12.75">
      <c r="A35" s="46" t="s">
        <v>666</v>
      </c>
      <c r="B35" s="415">
        <v>36880</v>
      </c>
      <c r="C35" s="344">
        <v>0.79</v>
      </c>
      <c r="D35" s="64">
        <v>0.76</v>
      </c>
      <c r="E35" s="65">
        <v>36</v>
      </c>
      <c r="F35" s="81">
        <v>650</v>
      </c>
      <c r="G35" s="76">
        <v>30</v>
      </c>
      <c r="H35" s="68">
        <v>1000</v>
      </c>
      <c r="I35" s="265">
        <v>940</v>
      </c>
      <c r="J35" s="70">
        <v>0.92</v>
      </c>
      <c r="K35" s="127">
        <v>78</v>
      </c>
      <c r="L35" s="487">
        <v>3.2</v>
      </c>
      <c r="M35" s="32">
        <f t="shared" si="0"/>
        <v>979.12</v>
      </c>
      <c r="N35" s="32">
        <f t="shared" si="1"/>
        <v>1016</v>
      </c>
      <c r="O35" s="836" t="s">
        <v>405</v>
      </c>
      <c r="P35" s="119" t="s">
        <v>534</v>
      </c>
      <c r="Q35" s="160" t="s">
        <v>52</v>
      </c>
      <c r="R35" s="161" t="s">
        <v>657</v>
      </c>
      <c r="S35" s="162" t="s">
        <v>33</v>
      </c>
      <c r="T35" s="163" t="s">
        <v>33</v>
      </c>
      <c r="U35" s="164" t="s">
        <v>658</v>
      </c>
      <c r="V35" s="165"/>
      <c r="W35" s="239" t="s">
        <v>537</v>
      </c>
      <c r="X35" s="50">
        <v>47</v>
      </c>
      <c r="Y35" s="174">
        <v>53</v>
      </c>
      <c r="Z35" s="151" t="s">
        <v>667</v>
      </c>
    </row>
    <row r="36" spans="1:26" ht="12.75">
      <c r="A36" s="46" t="s">
        <v>692</v>
      </c>
      <c r="B36" s="322">
        <v>40680</v>
      </c>
      <c r="C36" s="344">
        <v>0.79</v>
      </c>
      <c r="D36" s="64">
        <v>0.76</v>
      </c>
      <c r="E36" s="65">
        <v>36</v>
      </c>
      <c r="F36" s="81">
        <v>650</v>
      </c>
      <c r="G36" s="76">
        <v>30</v>
      </c>
      <c r="H36" s="68">
        <v>1000</v>
      </c>
      <c r="I36" s="626">
        <v>956</v>
      </c>
      <c r="J36" s="491">
        <v>0.94</v>
      </c>
      <c r="K36" s="127">
        <v>78</v>
      </c>
      <c r="L36" s="523">
        <v>3.4</v>
      </c>
      <c r="M36" s="32">
        <f t="shared" si="0"/>
        <v>976.92</v>
      </c>
      <c r="N36" s="32">
        <f t="shared" si="1"/>
        <v>1017.6</v>
      </c>
      <c r="O36" s="836" t="s">
        <v>405</v>
      </c>
      <c r="P36" s="119" t="s">
        <v>534</v>
      </c>
      <c r="Q36" s="160" t="s">
        <v>52</v>
      </c>
      <c r="R36" s="161" t="s">
        <v>657</v>
      </c>
      <c r="S36" s="162" t="s">
        <v>33</v>
      </c>
      <c r="T36" s="163" t="s">
        <v>33</v>
      </c>
      <c r="U36" s="164" t="s">
        <v>658</v>
      </c>
      <c r="V36" s="165"/>
      <c r="W36" s="239" t="s">
        <v>537</v>
      </c>
      <c r="X36" s="50">
        <v>47</v>
      </c>
      <c r="Y36" s="174">
        <v>53</v>
      </c>
      <c r="Z36" s="151" t="s">
        <v>693</v>
      </c>
    </row>
    <row r="37" spans="1:26" ht="12.75">
      <c r="A37" s="46" t="s">
        <v>688</v>
      </c>
      <c r="B37" s="396">
        <v>38580</v>
      </c>
      <c r="C37" s="344">
        <v>0.79</v>
      </c>
      <c r="D37" s="64">
        <v>0.76</v>
      </c>
      <c r="E37" s="65">
        <v>36</v>
      </c>
      <c r="F37" s="524">
        <v>600</v>
      </c>
      <c r="G37" s="76">
        <v>30</v>
      </c>
      <c r="H37" s="68">
        <v>1000</v>
      </c>
      <c r="I37" s="255">
        <v>951</v>
      </c>
      <c r="J37" s="431">
        <v>0.93</v>
      </c>
      <c r="K37" s="127">
        <v>78</v>
      </c>
      <c r="L37" s="625">
        <v>2.71</v>
      </c>
      <c r="M37" s="32">
        <f t="shared" si="0"/>
        <v>979.42</v>
      </c>
      <c r="N37" s="32">
        <f t="shared" si="1"/>
        <v>1018</v>
      </c>
      <c r="O37" s="836" t="s">
        <v>405</v>
      </c>
      <c r="P37" s="119" t="s">
        <v>534</v>
      </c>
      <c r="Q37" s="160" t="s">
        <v>52</v>
      </c>
      <c r="R37" s="161" t="s">
        <v>657</v>
      </c>
      <c r="S37" s="162" t="s">
        <v>33</v>
      </c>
      <c r="T37" s="163" t="s">
        <v>33</v>
      </c>
      <c r="U37" s="164" t="s">
        <v>658</v>
      </c>
      <c r="V37" s="165"/>
      <c r="W37" s="239" t="s">
        <v>537</v>
      </c>
      <c r="X37" s="50">
        <v>47</v>
      </c>
      <c r="Y37" s="174">
        <v>53</v>
      </c>
      <c r="Z37" s="151" t="s">
        <v>689</v>
      </c>
    </row>
    <row r="38" spans="1:26" ht="12.75">
      <c r="A38" s="46" t="s">
        <v>698</v>
      </c>
      <c r="B38" s="621">
        <v>30380</v>
      </c>
      <c r="C38" s="344">
        <v>0.79</v>
      </c>
      <c r="D38" s="64">
        <v>0.76</v>
      </c>
      <c r="E38" s="65">
        <v>36</v>
      </c>
      <c r="F38" s="622">
        <v>660</v>
      </c>
      <c r="G38" s="76">
        <v>30</v>
      </c>
      <c r="H38" s="68">
        <v>1000</v>
      </c>
      <c r="I38" s="265">
        <v>940</v>
      </c>
      <c r="J38" s="491">
        <v>0.94</v>
      </c>
      <c r="K38" s="127">
        <v>78</v>
      </c>
      <c r="L38" s="314">
        <v>3.3</v>
      </c>
      <c r="M38" s="32">
        <f t="shared" si="0"/>
        <v>987.62</v>
      </c>
      <c r="N38" s="32">
        <f t="shared" si="1"/>
        <v>1018</v>
      </c>
      <c r="O38" s="836" t="s">
        <v>405</v>
      </c>
      <c r="P38" s="119" t="s">
        <v>534</v>
      </c>
      <c r="Q38" s="160" t="s">
        <v>52</v>
      </c>
      <c r="R38" s="161" t="s">
        <v>657</v>
      </c>
      <c r="S38" s="162" t="s">
        <v>33</v>
      </c>
      <c r="T38" s="163" t="s">
        <v>33</v>
      </c>
      <c r="U38" s="164" t="s">
        <v>658</v>
      </c>
      <c r="V38" s="165"/>
      <c r="W38" s="239" t="s">
        <v>537</v>
      </c>
      <c r="X38" s="50">
        <v>47</v>
      </c>
      <c r="Y38" s="174">
        <v>53</v>
      </c>
      <c r="Z38" s="151" t="s">
        <v>699</v>
      </c>
    </row>
    <row r="39" spans="1:26" ht="12.75">
      <c r="A39" s="46" t="s">
        <v>732</v>
      </c>
      <c r="B39" s="617">
        <v>126880</v>
      </c>
      <c r="C39" s="344">
        <v>0.79</v>
      </c>
      <c r="D39" s="64">
        <v>0.76</v>
      </c>
      <c r="E39" s="618">
        <v>38</v>
      </c>
      <c r="F39" s="81">
        <v>650</v>
      </c>
      <c r="G39" s="76">
        <v>30</v>
      </c>
      <c r="H39" s="68">
        <v>1000</v>
      </c>
      <c r="I39" s="265">
        <v>940</v>
      </c>
      <c r="J39" s="70">
        <v>0.92</v>
      </c>
      <c r="K39" s="127">
        <v>78</v>
      </c>
      <c r="L39" s="487">
        <v>3.2</v>
      </c>
      <c r="M39" s="32">
        <f t="shared" si="0"/>
        <v>891.12</v>
      </c>
      <c r="N39" s="32">
        <f t="shared" si="1"/>
        <v>1018</v>
      </c>
      <c r="O39" s="836" t="s">
        <v>405</v>
      </c>
      <c r="P39" s="119" t="s">
        <v>534</v>
      </c>
      <c r="Q39" s="160" t="s">
        <v>52</v>
      </c>
      <c r="R39" s="161" t="s">
        <v>657</v>
      </c>
      <c r="S39" s="162" t="s">
        <v>33</v>
      </c>
      <c r="T39" s="163" t="s">
        <v>33</v>
      </c>
      <c r="U39" s="164" t="s">
        <v>658</v>
      </c>
      <c r="V39" s="165"/>
      <c r="W39" s="239" t="s">
        <v>537</v>
      </c>
      <c r="X39" s="50">
        <v>47</v>
      </c>
      <c r="Y39" s="174">
        <v>53</v>
      </c>
      <c r="Z39" s="151" t="s">
        <v>733</v>
      </c>
    </row>
    <row r="40" spans="1:26" ht="12.75">
      <c r="A40" s="46" t="s">
        <v>736</v>
      </c>
      <c r="B40" s="287">
        <v>86880</v>
      </c>
      <c r="C40" s="344">
        <v>0.79</v>
      </c>
      <c r="D40" s="64">
        <v>0.76</v>
      </c>
      <c r="E40" s="532">
        <v>37</v>
      </c>
      <c r="F40" s="504">
        <v>850</v>
      </c>
      <c r="G40" s="76">
        <v>30</v>
      </c>
      <c r="H40" s="68">
        <v>1000</v>
      </c>
      <c r="I40" s="265">
        <v>940</v>
      </c>
      <c r="J40" s="70">
        <v>0.92</v>
      </c>
      <c r="K40" s="619">
        <v>66</v>
      </c>
      <c r="L40" s="124">
        <v>2.6</v>
      </c>
      <c r="M40" s="32">
        <f t="shared" si="0"/>
        <v>932.12</v>
      </c>
      <c r="N40" s="32">
        <f t="shared" si="1"/>
        <v>1019</v>
      </c>
      <c r="O40" s="836" t="s">
        <v>405</v>
      </c>
      <c r="P40" s="119" t="s">
        <v>534</v>
      </c>
      <c r="Q40" s="160" t="s">
        <v>52</v>
      </c>
      <c r="R40" s="161" t="s">
        <v>657</v>
      </c>
      <c r="S40" s="162" t="s">
        <v>33</v>
      </c>
      <c r="T40" s="163" t="s">
        <v>33</v>
      </c>
      <c r="U40" s="164" t="s">
        <v>658</v>
      </c>
      <c r="V40" s="165"/>
      <c r="W40" s="239" t="s">
        <v>537</v>
      </c>
      <c r="X40" s="50">
        <v>47</v>
      </c>
      <c r="Y40" s="174">
        <v>53</v>
      </c>
      <c r="Z40" s="151" t="s">
        <v>737</v>
      </c>
    </row>
    <row r="41" spans="1:26" ht="12.75">
      <c r="A41" s="46" t="s">
        <v>656</v>
      </c>
      <c r="B41" s="294">
        <v>38950</v>
      </c>
      <c r="C41" s="514">
        <v>0.83</v>
      </c>
      <c r="D41" s="506">
        <v>0.77</v>
      </c>
      <c r="E41" s="65">
        <v>36</v>
      </c>
      <c r="F41" s="522">
        <v>900</v>
      </c>
      <c r="G41" s="76">
        <v>30</v>
      </c>
      <c r="H41" s="68">
        <v>1000</v>
      </c>
      <c r="I41" s="318">
        <v>924</v>
      </c>
      <c r="J41" s="431">
        <v>0.93</v>
      </c>
      <c r="K41" s="520">
        <v>67</v>
      </c>
      <c r="L41" s="523">
        <v>3.4</v>
      </c>
      <c r="M41" s="32">
        <f t="shared" si="0"/>
        <v>982.44999999999993</v>
      </c>
      <c r="N41" s="32">
        <f t="shared" si="1"/>
        <v>1021.4</v>
      </c>
      <c r="O41" s="836" t="s">
        <v>405</v>
      </c>
      <c r="P41" s="119" t="s">
        <v>534</v>
      </c>
      <c r="Q41" s="160" t="s">
        <v>52</v>
      </c>
      <c r="R41" s="161" t="s">
        <v>657</v>
      </c>
      <c r="S41" s="162" t="s">
        <v>33</v>
      </c>
      <c r="T41" s="163" t="s">
        <v>33</v>
      </c>
      <c r="U41" s="164" t="s">
        <v>658</v>
      </c>
      <c r="V41" s="165"/>
      <c r="W41" s="239" t="s">
        <v>537</v>
      </c>
      <c r="X41" s="50">
        <v>47</v>
      </c>
      <c r="Y41" s="174">
        <v>53</v>
      </c>
      <c r="Z41" s="151" t="s">
        <v>659</v>
      </c>
    </row>
    <row r="42" spans="1:26" ht="12.75">
      <c r="A42" s="46" t="s">
        <v>740</v>
      </c>
      <c r="B42" s="294">
        <v>38980</v>
      </c>
      <c r="C42" s="320">
        <v>0.81</v>
      </c>
      <c r="D42" s="472">
        <v>0.73</v>
      </c>
      <c r="E42" s="532">
        <v>37</v>
      </c>
      <c r="F42" s="81">
        <v>650</v>
      </c>
      <c r="G42" s="567">
        <v>45</v>
      </c>
      <c r="H42" s="68">
        <v>1000</v>
      </c>
      <c r="I42" s="568">
        <v>965</v>
      </c>
      <c r="J42" s="70">
        <v>0.92</v>
      </c>
      <c r="K42" s="569">
        <v>55</v>
      </c>
      <c r="L42" s="570">
        <v>4.8</v>
      </c>
      <c r="M42" s="32">
        <f t="shared" si="0"/>
        <v>992.52</v>
      </c>
      <c r="N42" s="32">
        <f t="shared" si="1"/>
        <v>1031.5</v>
      </c>
      <c r="O42" s="837" t="s">
        <v>517</v>
      </c>
      <c r="P42" s="119" t="s">
        <v>534</v>
      </c>
      <c r="Q42" s="160" t="s">
        <v>52</v>
      </c>
      <c r="R42" s="161" t="s">
        <v>657</v>
      </c>
      <c r="S42" s="162" t="s">
        <v>33</v>
      </c>
      <c r="T42" s="163" t="s">
        <v>33</v>
      </c>
      <c r="U42" s="164" t="s">
        <v>658</v>
      </c>
      <c r="V42" s="165"/>
      <c r="W42" s="239" t="s">
        <v>537</v>
      </c>
      <c r="X42" s="50">
        <v>47</v>
      </c>
      <c r="Y42" s="174">
        <v>53</v>
      </c>
      <c r="Z42" s="151" t="s">
        <v>741</v>
      </c>
    </row>
    <row r="43" spans="1:26" ht="12.75">
      <c r="A43" s="46" t="s">
        <v>700</v>
      </c>
      <c r="B43" s="562">
        <v>31580</v>
      </c>
      <c r="C43" s="320">
        <v>0.81</v>
      </c>
      <c r="D43" s="64">
        <v>0.76</v>
      </c>
      <c r="E43" s="65">
        <v>36</v>
      </c>
      <c r="F43" s="563">
        <v>640</v>
      </c>
      <c r="G43" s="76">
        <v>30</v>
      </c>
      <c r="H43" s="68">
        <v>1000</v>
      </c>
      <c r="I43" s="255">
        <v>951</v>
      </c>
      <c r="J43" s="564">
        <v>0.96</v>
      </c>
      <c r="K43" s="565">
        <v>87</v>
      </c>
      <c r="L43" s="360">
        <v>3.7</v>
      </c>
      <c r="M43" s="32">
        <f t="shared" si="0"/>
        <v>1003.52</v>
      </c>
      <c r="N43" s="32">
        <f t="shared" si="1"/>
        <v>1035.0999999999999</v>
      </c>
      <c r="O43" s="836" t="s">
        <v>405</v>
      </c>
      <c r="P43" s="119" t="s">
        <v>534</v>
      </c>
      <c r="Q43" s="160" t="s">
        <v>52</v>
      </c>
      <c r="R43" s="161" t="s">
        <v>657</v>
      </c>
      <c r="S43" s="162" t="s">
        <v>33</v>
      </c>
      <c r="T43" s="163" t="s">
        <v>33</v>
      </c>
      <c r="U43" s="164" t="s">
        <v>658</v>
      </c>
      <c r="V43" s="165"/>
      <c r="W43" s="239" t="s">
        <v>537</v>
      </c>
      <c r="X43" s="50">
        <v>47</v>
      </c>
      <c r="Y43" s="174">
        <v>53</v>
      </c>
      <c r="Z43" s="151" t="s">
        <v>701</v>
      </c>
    </row>
    <row r="44" spans="1:26" ht="12.75">
      <c r="A44" s="46" t="s">
        <v>670</v>
      </c>
      <c r="B44" s="623">
        <v>70000</v>
      </c>
      <c r="C44" s="670">
        <v>0.77</v>
      </c>
      <c r="D44" s="64">
        <v>0.76</v>
      </c>
      <c r="E44" s="65">
        <v>36</v>
      </c>
      <c r="F44" s="81">
        <v>650</v>
      </c>
      <c r="G44" s="567">
        <v>45</v>
      </c>
      <c r="H44" s="68">
        <v>1000</v>
      </c>
      <c r="I44" s="265">
        <v>940</v>
      </c>
      <c r="J44" s="70">
        <v>0.92</v>
      </c>
      <c r="K44" s="624">
        <v>54</v>
      </c>
      <c r="L44" s="118">
        <v>3.1</v>
      </c>
      <c r="M44" s="32">
        <f t="shared" si="0"/>
        <v>972</v>
      </c>
      <c r="N44" s="32">
        <f t="shared" si="1"/>
        <v>1042</v>
      </c>
      <c r="O44" s="836" t="s">
        <v>405</v>
      </c>
      <c r="P44" s="119" t="s">
        <v>534</v>
      </c>
      <c r="Q44" s="160" t="s">
        <v>52</v>
      </c>
      <c r="R44" s="161" t="s">
        <v>657</v>
      </c>
      <c r="S44" s="162" t="s">
        <v>33</v>
      </c>
      <c r="T44" s="163" t="s">
        <v>33</v>
      </c>
      <c r="U44" s="164" t="s">
        <v>658</v>
      </c>
      <c r="V44" s="165"/>
      <c r="W44" s="239" t="s">
        <v>537</v>
      </c>
      <c r="X44" s="50">
        <v>47</v>
      </c>
      <c r="Y44" s="174">
        <v>53</v>
      </c>
      <c r="Z44" s="151" t="s">
        <v>671</v>
      </c>
    </row>
    <row r="45" spans="1:26" ht="12.75">
      <c r="A45" s="46" t="s">
        <v>664</v>
      </c>
      <c r="B45" s="294">
        <v>39480</v>
      </c>
      <c r="C45" s="670">
        <v>0.77</v>
      </c>
      <c r="D45" s="476">
        <v>0.8</v>
      </c>
      <c r="E45" s="113">
        <v>35</v>
      </c>
      <c r="F45" s="81">
        <v>650</v>
      </c>
      <c r="G45" s="567">
        <v>45</v>
      </c>
      <c r="H45" s="68">
        <v>1000</v>
      </c>
      <c r="I45" s="351">
        <v>872</v>
      </c>
      <c r="J45" s="70">
        <v>0.92</v>
      </c>
      <c r="K45" s="616">
        <v>57</v>
      </c>
      <c r="L45" s="327">
        <v>2.8</v>
      </c>
      <c r="M45" s="32">
        <f t="shared" si="0"/>
        <v>1007.72</v>
      </c>
      <c r="N45" s="32">
        <f t="shared" si="1"/>
        <v>1047.2</v>
      </c>
      <c r="O45" s="836" t="s">
        <v>405</v>
      </c>
      <c r="P45" s="119" t="s">
        <v>534</v>
      </c>
      <c r="Q45" s="160" t="s">
        <v>52</v>
      </c>
      <c r="R45" s="161" t="s">
        <v>657</v>
      </c>
      <c r="S45" s="162" t="s">
        <v>33</v>
      </c>
      <c r="T45" s="163" t="s">
        <v>33</v>
      </c>
      <c r="U45" s="164" t="s">
        <v>658</v>
      </c>
      <c r="V45" s="165"/>
      <c r="W45" s="239" t="s">
        <v>537</v>
      </c>
      <c r="X45" s="50">
        <v>47</v>
      </c>
      <c r="Y45" s="174">
        <v>53</v>
      </c>
      <c r="Z45" s="151" t="s">
        <v>665</v>
      </c>
    </row>
    <row r="46" spans="1:26" ht="12.75">
      <c r="A46" s="46" t="s">
        <v>690</v>
      </c>
      <c r="B46" s="294">
        <v>38980</v>
      </c>
      <c r="C46" s="636">
        <v>0.78</v>
      </c>
      <c r="D46" s="64">
        <v>0.76</v>
      </c>
      <c r="E46" s="65">
        <v>36</v>
      </c>
      <c r="F46" s="524">
        <v>600</v>
      </c>
      <c r="G46" s="567">
        <v>45</v>
      </c>
      <c r="H46" s="68">
        <v>1000</v>
      </c>
      <c r="I46" s="318">
        <v>924</v>
      </c>
      <c r="J46" s="70">
        <v>0.92</v>
      </c>
      <c r="K46" s="71">
        <v>60</v>
      </c>
      <c r="L46" s="536">
        <v>3</v>
      </c>
      <c r="M46" s="32">
        <f t="shared" si="0"/>
        <v>1010.42</v>
      </c>
      <c r="N46" s="32">
        <f t="shared" si="1"/>
        <v>1049.4000000000001</v>
      </c>
      <c r="O46" s="836" t="s">
        <v>405</v>
      </c>
      <c r="P46" s="119" t="s">
        <v>534</v>
      </c>
      <c r="Q46" s="160" t="s">
        <v>52</v>
      </c>
      <c r="R46" s="161" t="s">
        <v>657</v>
      </c>
      <c r="S46" s="162" t="s">
        <v>33</v>
      </c>
      <c r="T46" s="163" t="s">
        <v>33</v>
      </c>
      <c r="U46" s="164" t="s">
        <v>658</v>
      </c>
      <c r="V46" s="165"/>
      <c r="W46" s="239" t="s">
        <v>537</v>
      </c>
      <c r="X46" s="50">
        <v>47</v>
      </c>
      <c r="Y46" s="174">
        <v>53</v>
      </c>
      <c r="Z46" s="151" t="s">
        <v>691</v>
      </c>
    </row>
    <row r="47" spans="1:26" ht="12.75">
      <c r="A47" s="46" t="s">
        <v>696</v>
      </c>
      <c r="B47" s="495">
        <v>33680</v>
      </c>
      <c r="C47" s="702">
        <v>0.74</v>
      </c>
      <c r="D47" s="64">
        <v>0.76</v>
      </c>
      <c r="E47" s="65">
        <v>36</v>
      </c>
      <c r="F47" s="81">
        <v>650</v>
      </c>
      <c r="G47" s="567">
        <v>45</v>
      </c>
      <c r="H47" s="68">
        <v>1000</v>
      </c>
      <c r="I47" s="312">
        <v>947</v>
      </c>
      <c r="J47" s="491">
        <v>0.94</v>
      </c>
      <c r="K47" s="619">
        <v>66</v>
      </c>
      <c r="L47" s="704">
        <v>3.62</v>
      </c>
      <c r="M47" s="32">
        <f t="shared" si="0"/>
        <v>1026.8200000000002</v>
      </c>
      <c r="N47" s="32">
        <f t="shared" si="1"/>
        <v>1060.5</v>
      </c>
      <c r="O47" s="836" t="s">
        <v>405</v>
      </c>
      <c r="P47" s="119" t="s">
        <v>534</v>
      </c>
      <c r="Q47" s="160" t="s">
        <v>52</v>
      </c>
      <c r="R47" s="161" t="s">
        <v>657</v>
      </c>
      <c r="S47" s="162" t="s">
        <v>33</v>
      </c>
      <c r="T47" s="163" t="s">
        <v>33</v>
      </c>
      <c r="U47" s="164" t="s">
        <v>658</v>
      </c>
      <c r="V47" s="165"/>
      <c r="W47" s="239" t="s">
        <v>537</v>
      </c>
      <c r="X47" s="50">
        <v>47</v>
      </c>
      <c r="Y47" s="174">
        <v>53</v>
      </c>
      <c r="Z47" s="151" t="s">
        <v>697</v>
      </c>
    </row>
    <row r="48" spans="1:26" ht="12.75">
      <c r="A48" s="46" t="s">
        <v>676</v>
      </c>
      <c r="B48" s="553">
        <v>68880</v>
      </c>
      <c r="C48" s="344">
        <v>0.79</v>
      </c>
      <c r="D48" s="64">
        <v>0.76</v>
      </c>
      <c r="E48" s="113">
        <v>35</v>
      </c>
      <c r="F48" s="81">
        <v>650</v>
      </c>
      <c r="G48" s="567">
        <v>45</v>
      </c>
      <c r="H48" s="68">
        <v>1000</v>
      </c>
      <c r="I48" s="265">
        <v>940</v>
      </c>
      <c r="J48" s="70">
        <v>0.92</v>
      </c>
      <c r="K48" s="619">
        <v>66</v>
      </c>
      <c r="L48" s="523">
        <v>3.4</v>
      </c>
      <c r="M48" s="32">
        <f t="shared" si="0"/>
        <v>995.12</v>
      </c>
      <c r="N48" s="32">
        <f t="shared" si="1"/>
        <v>1064</v>
      </c>
      <c r="O48" s="836" t="s">
        <v>405</v>
      </c>
      <c r="P48" s="119" t="s">
        <v>534</v>
      </c>
      <c r="Q48" s="160" t="s">
        <v>52</v>
      </c>
      <c r="R48" s="161" t="s">
        <v>657</v>
      </c>
      <c r="S48" s="162" t="s">
        <v>33</v>
      </c>
      <c r="T48" s="163" t="s">
        <v>33</v>
      </c>
      <c r="U48" s="164" t="s">
        <v>658</v>
      </c>
      <c r="V48" s="165"/>
      <c r="W48" s="239" t="s">
        <v>537</v>
      </c>
      <c r="X48" s="50">
        <v>47</v>
      </c>
      <c r="Y48" s="174">
        <v>53</v>
      </c>
      <c r="Z48" s="151" t="s">
        <v>677</v>
      </c>
    </row>
    <row r="49" spans="1:26" ht="12.75">
      <c r="A49" s="46" t="s">
        <v>714</v>
      </c>
      <c r="B49" s="294">
        <v>38950</v>
      </c>
      <c r="C49" s="344">
        <v>0.79</v>
      </c>
      <c r="D49" s="64">
        <v>0.76</v>
      </c>
      <c r="E49" s="113">
        <v>35</v>
      </c>
      <c r="F49" s="486">
        <v>880</v>
      </c>
      <c r="G49" s="567">
        <v>45</v>
      </c>
      <c r="H49" s="68">
        <v>1000</v>
      </c>
      <c r="I49" s="265">
        <v>940</v>
      </c>
      <c r="J49" s="70">
        <v>0.92</v>
      </c>
      <c r="K49" s="71">
        <v>60</v>
      </c>
      <c r="L49" s="536">
        <v>3</v>
      </c>
      <c r="M49" s="32">
        <f t="shared" si="0"/>
        <v>1040.05</v>
      </c>
      <c r="N49" s="32">
        <f t="shared" si="1"/>
        <v>1079</v>
      </c>
      <c r="O49" s="836" t="s">
        <v>405</v>
      </c>
      <c r="P49" s="119" t="s">
        <v>534</v>
      </c>
      <c r="Q49" s="160" t="s">
        <v>52</v>
      </c>
      <c r="R49" s="161" t="s">
        <v>657</v>
      </c>
      <c r="S49" s="162" t="s">
        <v>33</v>
      </c>
      <c r="T49" s="163" t="s">
        <v>33</v>
      </c>
      <c r="U49" s="164" t="s">
        <v>658</v>
      </c>
      <c r="V49" s="165"/>
      <c r="W49" s="239" t="s">
        <v>537</v>
      </c>
      <c r="X49" s="50">
        <v>47</v>
      </c>
      <c r="Y49" s="174">
        <v>53</v>
      </c>
      <c r="Z49" s="151" t="s">
        <v>715</v>
      </c>
    </row>
    <row r="50" spans="1:26" ht="12.75">
      <c r="A50" s="46" t="s">
        <v>1043</v>
      </c>
      <c r="B50" s="669">
        <v>65860</v>
      </c>
      <c r="C50" s="670">
        <v>0.77</v>
      </c>
      <c r="D50" s="354">
        <v>0.72</v>
      </c>
      <c r="E50" s="382">
        <v>39</v>
      </c>
      <c r="F50" s="539">
        <v>750</v>
      </c>
      <c r="G50" s="131">
        <v>60</v>
      </c>
      <c r="H50" s="515">
        <v>900</v>
      </c>
      <c r="I50" s="672">
        <v>777</v>
      </c>
      <c r="J50" s="70">
        <v>0.92</v>
      </c>
      <c r="K50" s="569">
        <v>55</v>
      </c>
      <c r="L50" s="673">
        <v>3.87</v>
      </c>
      <c r="M50" s="32">
        <f t="shared" si="0"/>
        <v>1028.1400000000001</v>
      </c>
      <c r="N50" s="32">
        <f t="shared" si="1"/>
        <v>1094</v>
      </c>
      <c r="O50" s="837" t="s">
        <v>517</v>
      </c>
      <c r="P50" s="119" t="s">
        <v>534</v>
      </c>
      <c r="Q50" s="160" t="s">
        <v>52</v>
      </c>
      <c r="R50" s="161" t="s">
        <v>657</v>
      </c>
      <c r="S50" s="162" t="s">
        <v>33</v>
      </c>
      <c r="T50" s="163" t="s">
        <v>33</v>
      </c>
      <c r="U50" s="164" t="s">
        <v>658</v>
      </c>
      <c r="V50" s="165"/>
      <c r="W50" s="239" t="s">
        <v>537</v>
      </c>
      <c r="X50" s="50">
        <v>47</v>
      </c>
      <c r="Y50" s="174">
        <v>53</v>
      </c>
      <c r="Z50" s="151" t="s">
        <v>739</v>
      </c>
    </row>
    <row r="51" spans="1:26" ht="12.75">
      <c r="A51" s="46" t="s">
        <v>662</v>
      </c>
      <c r="B51" s="641">
        <v>24480</v>
      </c>
      <c r="C51" s="636">
        <v>0.78</v>
      </c>
      <c r="D51" s="476">
        <v>0.8</v>
      </c>
      <c r="E51" s="65">
        <v>36</v>
      </c>
      <c r="F51" s="504">
        <v>850</v>
      </c>
      <c r="G51" s="567">
        <v>45</v>
      </c>
      <c r="H51" s="68">
        <v>1000</v>
      </c>
      <c r="I51" s="626">
        <v>956</v>
      </c>
      <c r="J51" s="70">
        <v>0.92</v>
      </c>
      <c r="K51" s="642">
        <v>73</v>
      </c>
      <c r="L51" s="282">
        <v>3.48</v>
      </c>
      <c r="M51" s="32">
        <f t="shared" si="0"/>
        <v>1078.3200000000002</v>
      </c>
      <c r="N51" s="32">
        <f t="shared" si="1"/>
        <v>1102.8000000000002</v>
      </c>
      <c r="O51" s="836" t="s">
        <v>405</v>
      </c>
      <c r="P51" s="119" t="s">
        <v>534</v>
      </c>
      <c r="Q51" s="160" t="s">
        <v>52</v>
      </c>
      <c r="R51" s="161" t="s">
        <v>657</v>
      </c>
      <c r="S51" s="162" t="s">
        <v>33</v>
      </c>
      <c r="T51" s="163" t="s">
        <v>33</v>
      </c>
      <c r="U51" s="164" t="s">
        <v>658</v>
      </c>
      <c r="V51" s="165"/>
      <c r="W51" s="239" t="s">
        <v>537</v>
      </c>
      <c r="X51" s="50">
        <v>47</v>
      </c>
      <c r="Y51" s="174">
        <v>53</v>
      </c>
      <c r="Z51" s="151" t="s">
        <v>663</v>
      </c>
    </row>
    <row r="52" spans="1:26" ht="12.75">
      <c r="A52" s="46" t="s">
        <v>704</v>
      </c>
      <c r="B52" s="623">
        <v>70000</v>
      </c>
      <c r="C52" s="344">
        <v>0.79</v>
      </c>
      <c r="D52" s="64">
        <v>0.76</v>
      </c>
      <c r="E52" s="532">
        <v>37</v>
      </c>
      <c r="F52" s="474">
        <v>700</v>
      </c>
      <c r="G52" s="131">
        <v>60</v>
      </c>
      <c r="H52" s="68">
        <v>1000</v>
      </c>
      <c r="I52" s="405">
        <v>945</v>
      </c>
      <c r="J52" s="70">
        <v>0.92</v>
      </c>
      <c r="K52" s="624">
        <v>54</v>
      </c>
      <c r="L52" s="561">
        <v>3.65</v>
      </c>
      <c r="M52" s="32">
        <f t="shared" si="0"/>
        <v>1050</v>
      </c>
      <c r="N52" s="32">
        <f t="shared" si="1"/>
        <v>1120</v>
      </c>
      <c r="O52" s="836" t="s">
        <v>405</v>
      </c>
      <c r="P52" s="119" t="s">
        <v>534</v>
      </c>
      <c r="Q52" s="160" t="s">
        <v>52</v>
      </c>
      <c r="R52" s="161" t="s">
        <v>657</v>
      </c>
      <c r="S52" s="162" t="s">
        <v>33</v>
      </c>
      <c r="T52" s="163" t="s">
        <v>33</v>
      </c>
      <c r="U52" s="164" t="s">
        <v>658</v>
      </c>
      <c r="V52" s="165"/>
      <c r="W52" s="239" t="s">
        <v>537</v>
      </c>
      <c r="X52" s="50">
        <v>47</v>
      </c>
      <c r="Y52" s="174">
        <v>53</v>
      </c>
      <c r="Z52" s="151" t="s">
        <v>705</v>
      </c>
    </row>
  </sheetData>
  <autoFilter ref="A2:Z52" xr:uid="{00000000-0009-0000-0000-00001E000000}">
    <sortState xmlns:xlrd2="http://schemas.microsoft.com/office/spreadsheetml/2017/richdata2" ref="A2:Z52">
      <sortCondition ref="N2:N52"/>
      <sortCondition ref="O2:O52"/>
      <sortCondition ref="P2:P52"/>
    </sortState>
  </autoFilter>
  <conditionalFormatting sqref="B3:B52">
    <cfRule type="colorScale" priority="24">
      <colorScale>
        <cfvo type="min"/>
        <cfvo type="percentile" val="50"/>
        <cfvo type="max"/>
        <color rgb="FF93C47D"/>
        <color rgb="FFD9D9D9"/>
        <color rgb="FFE06666"/>
      </colorScale>
    </cfRule>
  </conditionalFormatting>
  <conditionalFormatting sqref="C3:C52">
    <cfRule type="colorScale" priority="14">
      <colorScale>
        <cfvo type="min"/>
        <cfvo type="percentile" val="50"/>
        <cfvo type="max"/>
        <color rgb="FFEAD1DC"/>
        <color rgb="FFD5A6BD"/>
        <color rgb="FFC27BA0"/>
      </colorScale>
    </cfRule>
  </conditionalFormatting>
  <conditionalFormatting sqref="D3:D52">
    <cfRule type="colorScale" priority="15">
      <colorScale>
        <cfvo type="min"/>
        <cfvo type="percentile" val="50"/>
        <cfvo type="max"/>
        <color rgb="FFD9D2E9"/>
        <color rgb="FFB4A7D6"/>
        <color rgb="FF8E7CC3"/>
      </colorScale>
    </cfRule>
  </conditionalFormatting>
  <conditionalFormatting sqref="E3:E52">
    <cfRule type="colorScale" priority="16">
      <colorScale>
        <cfvo type="min"/>
        <cfvo type="percentile" val="50"/>
        <cfvo type="max"/>
        <color rgb="FFF4CCCC"/>
        <color rgb="FFEA9999"/>
        <color rgb="FFE06666"/>
      </colorScale>
    </cfRule>
  </conditionalFormatting>
  <conditionalFormatting sqref="F3:F52">
    <cfRule type="colorScale" priority="17">
      <colorScale>
        <cfvo type="min"/>
        <cfvo type="percentile" val="50"/>
        <cfvo type="max"/>
        <color rgb="FFD9EAD3"/>
        <color rgb="FFB6D7A8"/>
        <color rgb="FF6AA84F"/>
      </colorScale>
    </cfRule>
  </conditionalFormatting>
  <conditionalFormatting sqref="G3:G52">
    <cfRule type="colorScale" priority="18">
      <colorScale>
        <cfvo type="min"/>
        <cfvo type="percentile" val="50"/>
        <cfvo type="max"/>
        <color rgb="FFD0E0E3"/>
        <color rgb="FFA2C4C9"/>
        <color rgb="FF45818E"/>
      </colorScale>
    </cfRule>
  </conditionalFormatting>
  <conditionalFormatting sqref="H3:H52">
    <cfRule type="colorScale" priority="19">
      <colorScale>
        <cfvo type="min"/>
        <cfvo type="percentile" val="50"/>
        <cfvo type="max"/>
        <color rgb="FFC9DAF8"/>
        <color rgb="FFA4C2F4"/>
        <color rgb="FF3C78D8"/>
      </colorScale>
    </cfRule>
  </conditionalFormatting>
  <conditionalFormatting sqref="I3:I52">
    <cfRule type="colorScale" priority="20">
      <colorScale>
        <cfvo type="min"/>
        <cfvo type="percentile" val="50"/>
        <cfvo type="max"/>
        <color rgb="FFFFF2CC"/>
        <color rgb="FFFFE599"/>
        <color rgb="FFF1C232"/>
      </colorScale>
    </cfRule>
  </conditionalFormatting>
  <conditionalFormatting sqref="J3:J52">
    <cfRule type="colorScale" priority="21">
      <colorScale>
        <cfvo type="min"/>
        <cfvo type="percentile" val="50"/>
        <cfvo type="max"/>
        <color rgb="FFFCE5CD"/>
        <color rgb="FFF9CB9C"/>
        <color rgb="FFE69138"/>
      </colorScale>
    </cfRule>
  </conditionalFormatting>
  <conditionalFormatting sqref="K3:K52">
    <cfRule type="colorScale" priority="22">
      <colorScale>
        <cfvo type="min"/>
        <cfvo type="percentile" val="50"/>
        <cfvo type="max"/>
        <color rgb="FFE6B8AF"/>
        <color rgb="FFDD7E6B"/>
        <color rgb="FFCC4125"/>
      </colorScale>
    </cfRule>
  </conditionalFormatting>
  <conditionalFormatting sqref="L3:L52">
    <cfRule type="colorScale" priority="23">
      <colorScale>
        <cfvo type="min"/>
        <cfvo type="percentile" val="50"/>
        <cfvo type="max"/>
        <color rgb="FFEFEFEF"/>
        <color rgb="FFCCCCCC"/>
        <color rgb="FF666666"/>
      </colorScale>
    </cfRule>
  </conditionalFormatting>
  <conditionalFormatting sqref="M3:M52">
    <cfRule type="colorScale" priority="26">
      <colorScale>
        <cfvo type="min"/>
        <cfvo type="percentile" val="50"/>
        <cfvo type="max"/>
        <color rgb="FF4A86E8"/>
        <color rgb="FFD9D9D9"/>
        <color rgb="FFFF9900"/>
      </colorScale>
    </cfRule>
  </conditionalFormatting>
  <conditionalFormatting sqref="N3:N52">
    <cfRule type="colorScale" priority="25">
      <colorScale>
        <cfvo type="min"/>
        <cfvo type="percentile" val="50"/>
        <cfvo type="max"/>
        <color rgb="FF4A86E8"/>
        <color rgb="FFD9D9D9"/>
        <color rgb="FFFF9900"/>
      </colorScale>
    </cfRule>
  </conditionalFormatting>
  <conditionalFormatting sqref="Q3:Q52 V45:V52">
    <cfRule type="containsBlanks" dxfId="188" priority="2">
      <formula>LEN(TRIM(Q3))=0</formula>
    </cfRule>
  </conditionalFormatting>
  <conditionalFormatting sqref="Q3:Q52">
    <cfRule type="notContainsBlanks" dxfId="187" priority="1">
      <formula>LEN(TRIM(Q3))&gt;0</formula>
    </cfRule>
  </conditionalFormatting>
  <conditionalFormatting sqref="R3:R52">
    <cfRule type="notContainsBlanks" dxfId="186" priority="3">
      <formula>LEN(TRIM(R3))&gt;0</formula>
    </cfRule>
    <cfRule type="containsBlanks" dxfId="185" priority="4">
      <formula>LEN(TRIM(R3))=0</formula>
    </cfRule>
  </conditionalFormatting>
  <conditionalFormatting sqref="S3:S52">
    <cfRule type="notContainsBlanks" dxfId="184" priority="5">
      <formula>LEN(TRIM(S3))&gt;0</formula>
    </cfRule>
    <cfRule type="containsBlanks" dxfId="183" priority="6">
      <formula>LEN(TRIM(S3))=0</formula>
    </cfRule>
  </conditionalFormatting>
  <conditionalFormatting sqref="T3:T52">
    <cfRule type="notContainsBlanks" dxfId="182" priority="7">
      <formula>LEN(TRIM(T3))&gt;0</formula>
    </cfRule>
    <cfRule type="containsBlanks" dxfId="181" priority="8">
      <formula>LEN(TRIM(T3))=0</formula>
    </cfRule>
  </conditionalFormatting>
  <conditionalFormatting sqref="U3:U52">
    <cfRule type="notContainsBlanks" dxfId="180" priority="9">
      <formula>LEN(TRIM(U3))&gt;0</formula>
    </cfRule>
    <cfRule type="containsBlanks" dxfId="179" priority="10">
      <formula>LEN(TRIM(U3))=0</formula>
    </cfRule>
  </conditionalFormatting>
  <conditionalFormatting sqref="V3:V52">
    <cfRule type="notContainsBlanks" dxfId="178" priority="11">
      <formula>LEN(TRIM(V3))&gt;0</formula>
    </cfRule>
    <cfRule type="containsBlanks" dxfId="177" priority="12">
      <formula>LEN(TRIM(V3))=0</formula>
    </cfRule>
  </conditionalFormatting>
  <conditionalFormatting sqref="W3:W52">
    <cfRule type="notContainsBlanks" dxfId="176" priority="13">
      <formula>LEN(TRIM(W3))&gt;0</formula>
    </cfRule>
  </conditionalFormatting>
  <conditionalFormatting sqref="X3:X52">
    <cfRule type="colorScale" priority="27">
      <colorScale>
        <cfvo type="min"/>
        <cfvo type="percentile" val="50"/>
        <cfvo type="max"/>
        <color rgb="FFE06666"/>
        <color rgb="FFD9D9D9"/>
        <color rgb="FF93C47D"/>
      </colorScale>
    </cfRule>
  </conditionalFormatting>
  <conditionalFormatting sqref="Y3:Y52">
    <cfRule type="colorScale" priority="28">
      <colorScale>
        <cfvo type="min"/>
        <cfvo type="percentile" val="50"/>
        <cfvo type="max"/>
        <color rgb="FFE06666"/>
        <color rgb="FFD9D9D9"/>
        <color rgb="FF93C47D"/>
      </colorScale>
    </cfRule>
  </conditionalFormatting>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tabColor rgb="FF93C47D"/>
    <outlinePr summaryBelow="0" summaryRight="0"/>
  </sheetPr>
  <dimension ref="A1:Z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104.25">
      <c r="A2" s="6" t="s">
        <v>1154</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286</v>
      </c>
      <c r="B3" s="304">
        <v>38950</v>
      </c>
      <c r="C3" s="691">
        <v>0.63</v>
      </c>
      <c r="D3" s="229">
        <v>0.53</v>
      </c>
      <c r="E3" s="602">
        <v>228</v>
      </c>
      <c r="F3" s="253">
        <v>80</v>
      </c>
      <c r="G3" s="52">
        <v>4</v>
      </c>
      <c r="H3" s="77">
        <v>200</v>
      </c>
      <c r="I3" s="154">
        <v>140</v>
      </c>
      <c r="J3" s="753">
        <v>0.74</v>
      </c>
      <c r="K3" s="156">
        <v>26</v>
      </c>
      <c r="L3" s="314">
        <v>3.6</v>
      </c>
      <c r="M3" s="32">
        <f t="shared" ref="M3:M6" si="0">(-B3*0.001)+(K3*2)+(-L3*10)+(C3*100)+(D3*100)+(E3)+(F3*0.1)+(G3*5)+(H3*0.1)+(I3*0.1)+(J3*100)+(X3*2)+(Y3*2)</f>
        <v>1137.05</v>
      </c>
      <c r="N3" s="32">
        <f t="shared" ref="N3:N6" si="1">(K3*2)+(-L3*10)+(C3*100)+(D3*100)+(E3)+(F3*0.1)+(G3*5)+(H3*0.1)+(I3*0.1)+(J3*100)+(X3*2)+(Y3*2)</f>
        <v>1176</v>
      </c>
      <c r="O3" s="832" t="s">
        <v>267</v>
      </c>
      <c r="P3" s="119" t="s">
        <v>259</v>
      </c>
      <c r="Q3" s="160" t="s">
        <v>33</v>
      </c>
      <c r="R3" s="161" t="s">
        <v>33</v>
      </c>
      <c r="S3" s="162" t="s">
        <v>34</v>
      </c>
      <c r="T3" s="163" t="s">
        <v>33</v>
      </c>
      <c r="U3" s="164" t="s">
        <v>260</v>
      </c>
      <c r="V3" s="165"/>
      <c r="W3" s="239" t="s">
        <v>280</v>
      </c>
      <c r="X3" s="166">
        <v>55</v>
      </c>
      <c r="Y3" s="166">
        <v>285</v>
      </c>
      <c r="Z3" s="151" t="s">
        <v>287</v>
      </c>
    </row>
    <row r="4" spans="1:26" ht="12.75">
      <c r="A4" s="46" t="s">
        <v>282</v>
      </c>
      <c r="B4" s="294">
        <v>32960</v>
      </c>
      <c r="C4" s="691">
        <v>0.63</v>
      </c>
      <c r="D4" s="229">
        <v>0.53</v>
      </c>
      <c r="E4" s="602">
        <v>228</v>
      </c>
      <c r="F4" s="253">
        <v>80</v>
      </c>
      <c r="G4" s="52">
        <v>4</v>
      </c>
      <c r="H4" s="77">
        <v>200</v>
      </c>
      <c r="I4" s="154">
        <v>140</v>
      </c>
      <c r="J4" s="753">
        <v>0.74</v>
      </c>
      <c r="K4" s="156">
        <v>26</v>
      </c>
      <c r="L4" s="128">
        <v>3.53</v>
      </c>
      <c r="M4" s="32">
        <f t="shared" si="0"/>
        <v>1143.74</v>
      </c>
      <c r="N4" s="32">
        <f t="shared" si="1"/>
        <v>1176.7</v>
      </c>
      <c r="O4" s="832" t="s">
        <v>267</v>
      </c>
      <c r="P4" s="119" t="s">
        <v>259</v>
      </c>
      <c r="Q4" s="160" t="s">
        <v>33</v>
      </c>
      <c r="R4" s="161" t="s">
        <v>33</v>
      </c>
      <c r="S4" s="162" t="s">
        <v>34</v>
      </c>
      <c r="T4" s="163" t="s">
        <v>33</v>
      </c>
      <c r="U4" s="164" t="s">
        <v>260</v>
      </c>
      <c r="V4" s="165"/>
      <c r="W4" s="239" t="s">
        <v>280</v>
      </c>
      <c r="X4" s="166">
        <v>55</v>
      </c>
      <c r="Y4" s="166">
        <v>285</v>
      </c>
      <c r="Z4" s="151" t="s">
        <v>283</v>
      </c>
    </row>
    <row r="5" spans="1:26" ht="12.75">
      <c r="A5" s="46" t="s">
        <v>284</v>
      </c>
      <c r="B5" s="304">
        <v>38950</v>
      </c>
      <c r="C5" s="691">
        <v>0.63</v>
      </c>
      <c r="D5" s="229">
        <v>0.53</v>
      </c>
      <c r="E5" s="602">
        <v>228</v>
      </c>
      <c r="F5" s="253">
        <v>80</v>
      </c>
      <c r="G5" s="52">
        <v>4</v>
      </c>
      <c r="H5" s="77">
        <v>200</v>
      </c>
      <c r="I5" s="154">
        <v>140</v>
      </c>
      <c r="J5" s="753">
        <v>0.74</v>
      </c>
      <c r="K5" s="156">
        <v>26</v>
      </c>
      <c r="L5" s="603">
        <v>3.5</v>
      </c>
      <c r="M5" s="32">
        <f t="shared" si="0"/>
        <v>1138.05</v>
      </c>
      <c r="N5" s="32">
        <f t="shared" si="1"/>
        <v>1177</v>
      </c>
      <c r="O5" s="832" t="s">
        <v>267</v>
      </c>
      <c r="P5" s="119" t="s">
        <v>259</v>
      </c>
      <c r="Q5" s="160" t="s">
        <v>33</v>
      </c>
      <c r="R5" s="161" t="s">
        <v>33</v>
      </c>
      <c r="S5" s="162" t="s">
        <v>34</v>
      </c>
      <c r="T5" s="163" t="s">
        <v>33</v>
      </c>
      <c r="U5" s="164" t="s">
        <v>260</v>
      </c>
      <c r="V5" s="165"/>
      <c r="W5" s="239" t="s">
        <v>280</v>
      </c>
      <c r="X5" s="166">
        <v>55</v>
      </c>
      <c r="Y5" s="166">
        <v>285</v>
      </c>
      <c r="Z5" s="151" t="s">
        <v>285</v>
      </c>
    </row>
    <row r="6" spans="1:26" ht="12.75">
      <c r="A6" s="46" t="s">
        <v>279</v>
      </c>
      <c r="B6" s="294">
        <v>32960</v>
      </c>
      <c r="C6" s="691">
        <v>0.63</v>
      </c>
      <c r="D6" s="229">
        <v>0.53</v>
      </c>
      <c r="E6" s="50">
        <v>240</v>
      </c>
      <c r="F6" s="253">
        <v>80</v>
      </c>
      <c r="G6" s="52">
        <v>4</v>
      </c>
      <c r="H6" s="77">
        <v>200</v>
      </c>
      <c r="I6" s="154">
        <v>140</v>
      </c>
      <c r="J6" s="753">
        <v>0.74</v>
      </c>
      <c r="K6" s="156">
        <v>26</v>
      </c>
      <c r="L6" s="138">
        <v>3.85</v>
      </c>
      <c r="M6" s="32">
        <f t="shared" si="0"/>
        <v>1152.54</v>
      </c>
      <c r="N6" s="32">
        <f t="shared" si="1"/>
        <v>1185.5</v>
      </c>
      <c r="O6" s="832" t="s">
        <v>267</v>
      </c>
      <c r="P6" s="119" t="s">
        <v>259</v>
      </c>
      <c r="Q6" s="160" t="s">
        <v>33</v>
      </c>
      <c r="R6" s="161" t="s">
        <v>33</v>
      </c>
      <c r="S6" s="162" t="s">
        <v>34</v>
      </c>
      <c r="T6" s="163" t="s">
        <v>33</v>
      </c>
      <c r="U6" s="164" t="s">
        <v>260</v>
      </c>
      <c r="V6" s="165"/>
      <c r="W6" s="239" t="s">
        <v>280</v>
      </c>
      <c r="X6" s="166">
        <v>55</v>
      </c>
      <c r="Y6" s="166">
        <v>285</v>
      </c>
      <c r="Z6" s="151" t="s">
        <v>281</v>
      </c>
    </row>
  </sheetData>
  <autoFilter ref="A2:Z6" xr:uid="{00000000-0009-0000-0000-00001F000000}">
    <sortState xmlns:xlrd2="http://schemas.microsoft.com/office/spreadsheetml/2017/richdata2" ref="A2:Z6">
      <sortCondition ref="N2:N6"/>
      <sortCondition ref="P2:P6"/>
    </sortState>
  </autoFilter>
  <conditionalFormatting sqref="B3:B6">
    <cfRule type="colorScale" priority="25">
      <colorScale>
        <cfvo type="min"/>
        <cfvo type="percentile" val="50"/>
        <cfvo type="max"/>
        <color rgb="FF93C47D"/>
        <color rgb="FFD9D9D9"/>
        <color rgb="FFE06666"/>
      </colorScale>
    </cfRule>
  </conditionalFormatting>
  <conditionalFormatting sqref="C3:C6">
    <cfRule type="colorScale" priority="14">
      <colorScale>
        <cfvo type="min"/>
        <cfvo type="percentile" val="50"/>
        <cfvo type="max"/>
        <color rgb="FFEAD1DC"/>
        <color rgb="FFD5A6BD"/>
        <color rgb="FFC27BA0"/>
      </colorScale>
    </cfRule>
  </conditionalFormatting>
  <conditionalFormatting sqref="D3:D6">
    <cfRule type="colorScale" priority="15">
      <colorScale>
        <cfvo type="min"/>
        <cfvo type="percentile" val="50"/>
        <cfvo type="max"/>
        <color rgb="FFD9D2E9"/>
        <color rgb="FFB4A7D6"/>
        <color rgb="FF8E7CC3"/>
      </colorScale>
    </cfRule>
  </conditionalFormatting>
  <conditionalFormatting sqref="E3:E6">
    <cfRule type="colorScale" priority="16">
      <colorScale>
        <cfvo type="min"/>
        <cfvo type="percentile" val="50"/>
        <cfvo type="max"/>
        <color rgb="FFF4CCCC"/>
        <color rgb="FFEA9999"/>
        <color rgb="FFE06666"/>
      </colorScale>
    </cfRule>
  </conditionalFormatting>
  <conditionalFormatting sqref="F3:F6">
    <cfRule type="colorScale" priority="17">
      <colorScale>
        <cfvo type="min"/>
        <cfvo type="percentile" val="50"/>
        <cfvo type="max"/>
        <color rgb="FFD9EAD3"/>
        <color rgb="FFB6D7A8"/>
        <color rgb="FF6AA84F"/>
      </colorScale>
    </cfRule>
  </conditionalFormatting>
  <conditionalFormatting sqref="G3:G6">
    <cfRule type="colorScale" priority="18">
      <colorScale>
        <cfvo type="min"/>
        <cfvo type="percentile" val="50"/>
        <cfvo type="max"/>
        <color rgb="FFD0E0E3"/>
        <color rgb="FFA2C4C9"/>
        <color rgb="FF45818E"/>
      </colorScale>
    </cfRule>
  </conditionalFormatting>
  <conditionalFormatting sqref="H3:H6">
    <cfRule type="colorScale" priority="19">
      <colorScale>
        <cfvo type="min"/>
        <cfvo type="percentile" val="50"/>
        <cfvo type="max"/>
        <color rgb="FFC9DAF8"/>
        <color rgb="FFA4C2F4"/>
        <color rgb="FF3C78D8"/>
      </colorScale>
    </cfRule>
  </conditionalFormatting>
  <conditionalFormatting sqref="I3:I6">
    <cfRule type="colorScale" priority="20">
      <colorScale>
        <cfvo type="min"/>
        <cfvo type="percentile" val="50"/>
        <cfvo type="max"/>
        <color rgb="FFFFF2CC"/>
        <color rgb="FFFFE599"/>
        <color rgb="FFF1C232"/>
      </colorScale>
    </cfRule>
  </conditionalFormatting>
  <conditionalFormatting sqref="J3:J6">
    <cfRule type="colorScale" priority="21">
      <colorScale>
        <cfvo type="min"/>
        <cfvo type="percentile" val="50"/>
        <cfvo type="max"/>
        <color rgb="FFFCE5CD"/>
        <color rgb="FFF9CB9C"/>
        <color rgb="FFE69138"/>
      </colorScale>
    </cfRule>
  </conditionalFormatting>
  <conditionalFormatting sqref="K3:K6">
    <cfRule type="colorScale" priority="22">
      <colorScale>
        <cfvo type="min"/>
        <cfvo type="percentile" val="50"/>
        <cfvo type="max"/>
        <color rgb="FFE6B8AF"/>
        <color rgb="FFDD7E6B"/>
        <color rgb="FFCC4125"/>
      </colorScale>
    </cfRule>
  </conditionalFormatting>
  <conditionalFormatting sqref="L3:L6">
    <cfRule type="colorScale" priority="23">
      <colorScale>
        <cfvo type="min"/>
        <cfvo type="percentile" val="50"/>
        <cfvo type="max"/>
        <color rgb="FFEFEFEF"/>
        <color rgb="FFCCCCCC"/>
        <color rgb="FF666666"/>
      </colorScale>
    </cfRule>
  </conditionalFormatting>
  <conditionalFormatting sqref="M3:M6">
    <cfRule type="colorScale" priority="27">
      <colorScale>
        <cfvo type="min"/>
        <cfvo type="percentile" val="50"/>
        <cfvo type="max"/>
        <color rgb="FF4A86E8"/>
        <color rgb="FFD9D9D9"/>
        <color rgb="FFFF9900"/>
      </colorScale>
    </cfRule>
  </conditionalFormatting>
  <conditionalFormatting sqref="N3:N6">
    <cfRule type="colorScale" priority="26">
      <colorScale>
        <cfvo type="min"/>
        <cfvo type="percentile" val="50"/>
        <cfvo type="max"/>
        <color rgb="FF4A86E8"/>
        <color rgb="FFD9D9D9"/>
        <color rgb="FFFF9900"/>
      </colorScale>
    </cfRule>
  </conditionalFormatting>
  <conditionalFormatting sqref="P3:P6">
    <cfRule type="notContainsBlanks" dxfId="175" priority="24">
      <formula>LEN(TRIM(P3))&gt;0</formula>
    </cfRule>
  </conditionalFormatting>
  <conditionalFormatting sqref="Q3:Q6">
    <cfRule type="notContainsBlanks" dxfId="174" priority="1">
      <formula>LEN(TRIM(Q3))&gt;0</formula>
    </cfRule>
    <cfRule type="containsBlanks" dxfId="173" priority="2">
      <formula>LEN(TRIM(Q3))=0</formula>
    </cfRule>
  </conditionalFormatting>
  <conditionalFormatting sqref="R3:R6">
    <cfRule type="notContainsBlanks" dxfId="172" priority="3">
      <formula>LEN(TRIM(R3))&gt;0</formula>
    </cfRule>
    <cfRule type="containsBlanks" dxfId="171" priority="4">
      <formula>LEN(TRIM(R3))=0</formula>
    </cfRule>
  </conditionalFormatting>
  <conditionalFormatting sqref="S3:S6">
    <cfRule type="notContainsBlanks" dxfId="170" priority="5">
      <formula>LEN(TRIM(S3))&gt;0</formula>
    </cfRule>
    <cfRule type="containsBlanks" dxfId="169" priority="6">
      <formula>LEN(TRIM(S3))=0</formula>
    </cfRule>
  </conditionalFormatting>
  <conditionalFormatting sqref="T3:T6">
    <cfRule type="notContainsBlanks" dxfId="168" priority="7">
      <formula>LEN(TRIM(T3))&gt;0</formula>
    </cfRule>
    <cfRule type="containsBlanks" dxfId="167" priority="8">
      <formula>LEN(TRIM(T3))=0</formula>
    </cfRule>
  </conditionalFormatting>
  <conditionalFormatting sqref="U3:U6">
    <cfRule type="notContainsBlanks" dxfId="166" priority="9">
      <formula>LEN(TRIM(U3))&gt;0</formula>
    </cfRule>
    <cfRule type="containsBlanks" dxfId="165" priority="10">
      <formula>LEN(TRIM(U3))=0</formula>
    </cfRule>
  </conditionalFormatting>
  <conditionalFormatting sqref="V3:V6">
    <cfRule type="notContainsBlanks" dxfId="164" priority="11">
      <formula>LEN(TRIM(V3))&gt;0</formula>
    </cfRule>
    <cfRule type="containsBlanks" dxfId="163" priority="12">
      <formula>LEN(TRIM(V3))=0</formula>
    </cfRule>
  </conditionalFormatting>
  <conditionalFormatting sqref="W3:W6">
    <cfRule type="notContainsBlanks" dxfId="162" priority="13">
      <formula>LEN(TRIM(W3))&gt;0</formula>
    </cfRule>
  </conditionalFormatting>
  <conditionalFormatting sqref="X3:X6">
    <cfRule type="colorScale" priority="28">
      <colorScale>
        <cfvo type="min"/>
        <cfvo type="percentile" val="50"/>
        <cfvo type="max"/>
        <color rgb="FFE06666"/>
        <color rgb="FFD9D9D9"/>
        <color rgb="FF93C47D"/>
      </colorScale>
    </cfRule>
  </conditionalFormatting>
  <conditionalFormatting sqref="Y3:Y6">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tabColor rgb="FF93C47D"/>
    <outlinePr summaryBelow="0" summaryRight="0"/>
  </sheetPr>
  <dimension ref="A1:Z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104.25">
      <c r="A2" s="6" t="s">
        <v>1155</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324</v>
      </c>
      <c r="B3" s="449">
        <v>5300</v>
      </c>
      <c r="C3" s="228">
        <v>0.83</v>
      </c>
      <c r="D3" s="506">
        <v>0.65</v>
      </c>
      <c r="E3" s="507">
        <v>198</v>
      </c>
      <c r="F3" s="51">
        <v>30</v>
      </c>
      <c r="G3" s="254">
        <v>2</v>
      </c>
      <c r="H3" s="77">
        <v>200</v>
      </c>
      <c r="I3" s="508">
        <v>259</v>
      </c>
      <c r="J3" s="342">
        <v>0.52</v>
      </c>
      <c r="K3" s="156">
        <v>26</v>
      </c>
      <c r="L3" s="456">
        <v>2.5</v>
      </c>
      <c r="M3" s="32">
        <f t="shared" ref="M3:M4" si="0">(-B3*0.001)+(K3*2)+(-L3*10)+(C3*100)+(D3*100)+(E3)+(F3*0.1)+(G3*5)+(H3*0.1)+(I3*0.1)+(J3*100)+(X3*2)+(Y3*2)</f>
        <v>764.59999999999991</v>
      </c>
      <c r="N3" s="32">
        <f t="shared" ref="N3:N4" si="1">(K3*2)+(-L3*10)+(C3*100)+(D3*100)+(E3)+(F3*0.1)+(G3*5)+(H3*0.1)+(I3*0.1)+(J3*100)+(X3*2)+(Y3*2)</f>
        <v>769.9</v>
      </c>
      <c r="O3" s="832" t="s">
        <v>267</v>
      </c>
      <c r="P3" s="119" t="s">
        <v>325</v>
      </c>
      <c r="Q3" s="165"/>
      <c r="R3" s="165"/>
      <c r="S3" s="165"/>
      <c r="T3" s="165"/>
      <c r="U3" s="165"/>
      <c r="V3" s="165"/>
      <c r="W3" s="239" t="s">
        <v>326</v>
      </c>
      <c r="X3" s="50">
        <v>0</v>
      </c>
      <c r="Y3" s="509">
        <v>143</v>
      </c>
      <c r="Z3" s="151" t="s">
        <v>327</v>
      </c>
    </row>
    <row r="4" spans="1:26" ht="12.75">
      <c r="A4" s="46" t="s">
        <v>328</v>
      </c>
      <c r="B4" s="505">
        <v>6300</v>
      </c>
      <c r="C4" s="228">
        <v>0.83</v>
      </c>
      <c r="D4" s="506">
        <v>0.65</v>
      </c>
      <c r="E4" s="507">
        <v>198</v>
      </c>
      <c r="F4" s="51">
        <v>30</v>
      </c>
      <c r="G4" s="52">
        <v>4</v>
      </c>
      <c r="H4" s="77">
        <v>200</v>
      </c>
      <c r="I4" s="508">
        <v>259</v>
      </c>
      <c r="J4" s="342">
        <v>0.52</v>
      </c>
      <c r="K4" s="156">
        <v>26</v>
      </c>
      <c r="L4" s="456">
        <v>2.5</v>
      </c>
      <c r="M4" s="32">
        <f t="shared" si="0"/>
        <v>773.59999999999991</v>
      </c>
      <c r="N4" s="32">
        <f t="shared" si="1"/>
        <v>779.9</v>
      </c>
      <c r="O4" s="832" t="s">
        <v>267</v>
      </c>
      <c r="P4" s="119" t="s">
        <v>325</v>
      </c>
      <c r="Q4" s="165"/>
      <c r="R4" s="165"/>
      <c r="S4" s="165"/>
      <c r="T4" s="165"/>
      <c r="U4" s="165"/>
      <c r="V4" s="165"/>
      <c r="W4" s="239" t="s">
        <v>326</v>
      </c>
      <c r="X4" s="50">
        <v>0</v>
      </c>
      <c r="Y4" s="509">
        <v>143</v>
      </c>
      <c r="Z4" s="151" t="s">
        <v>329</v>
      </c>
    </row>
  </sheetData>
  <autoFilter ref="A2:Z4" xr:uid="{00000000-0009-0000-0000-000020000000}">
    <sortState xmlns:xlrd2="http://schemas.microsoft.com/office/spreadsheetml/2017/richdata2" ref="A2:Z4">
      <sortCondition ref="P2:P4"/>
      <sortCondition ref="N2:N4"/>
    </sortState>
  </autoFilter>
  <conditionalFormatting sqref="B3:B4">
    <cfRule type="colorScale" priority="25">
      <colorScale>
        <cfvo type="min"/>
        <cfvo type="percentile" val="50"/>
        <cfvo type="max"/>
        <color rgb="FF93C47D"/>
        <color rgb="FFD9D9D9"/>
        <color rgb="FFE06666"/>
      </colorScale>
    </cfRule>
  </conditionalFormatting>
  <conditionalFormatting sqref="C3:C4">
    <cfRule type="colorScale" priority="14">
      <colorScale>
        <cfvo type="min"/>
        <cfvo type="percentile" val="50"/>
        <cfvo type="max"/>
        <color rgb="FFEAD1DC"/>
        <color rgb="FFD5A6BD"/>
        <color rgb="FFC27BA0"/>
      </colorScale>
    </cfRule>
  </conditionalFormatting>
  <conditionalFormatting sqref="D3:D4">
    <cfRule type="colorScale" priority="15">
      <colorScale>
        <cfvo type="min"/>
        <cfvo type="percentile" val="50"/>
        <cfvo type="max"/>
        <color rgb="FFD9D2E9"/>
        <color rgb="FFB4A7D6"/>
        <color rgb="FF8E7CC3"/>
      </colorScale>
    </cfRule>
  </conditionalFormatting>
  <conditionalFormatting sqref="E3:E4">
    <cfRule type="colorScale" priority="16">
      <colorScale>
        <cfvo type="min"/>
        <cfvo type="percentile" val="50"/>
        <cfvo type="max"/>
        <color rgb="FFF4CCCC"/>
        <color rgb="FFEA9999"/>
        <color rgb="FFE06666"/>
      </colorScale>
    </cfRule>
  </conditionalFormatting>
  <conditionalFormatting sqref="F3:F4">
    <cfRule type="colorScale" priority="17">
      <colorScale>
        <cfvo type="min"/>
        <cfvo type="percentile" val="50"/>
        <cfvo type="max"/>
        <color rgb="FFD9EAD3"/>
        <color rgb="FFB6D7A8"/>
        <color rgb="FF6AA84F"/>
      </colorScale>
    </cfRule>
  </conditionalFormatting>
  <conditionalFormatting sqref="G3:G4">
    <cfRule type="colorScale" priority="18">
      <colorScale>
        <cfvo type="min"/>
        <cfvo type="percentile" val="50"/>
        <cfvo type="max"/>
        <color rgb="FFD0E0E3"/>
        <color rgb="FFA2C4C9"/>
        <color rgb="FF45818E"/>
      </colorScale>
    </cfRule>
  </conditionalFormatting>
  <conditionalFormatting sqref="H3:H4">
    <cfRule type="colorScale" priority="19">
      <colorScale>
        <cfvo type="min"/>
        <cfvo type="percentile" val="50"/>
        <cfvo type="max"/>
        <color rgb="FFC9DAF8"/>
        <color rgb="FFA4C2F4"/>
        <color rgb="FF3C78D8"/>
      </colorScale>
    </cfRule>
  </conditionalFormatting>
  <conditionalFormatting sqref="I3:I4">
    <cfRule type="colorScale" priority="20">
      <colorScale>
        <cfvo type="min"/>
        <cfvo type="percentile" val="50"/>
        <cfvo type="max"/>
        <color rgb="FFFFF2CC"/>
        <color rgb="FFFFE599"/>
        <color rgb="FFF1C232"/>
      </colorScale>
    </cfRule>
  </conditionalFormatting>
  <conditionalFormatting sqref="J3:J4">
    <cfRule type="colorScale" priority="21">
      <colorScale>
        <cfvo type="min"/>
        <cfvo type="percentile" val="50"/>
        <cfvo type="max"/>
        <color rgb="FFFCE5CD"/>
        <color rgb="FFF9CB9C"/>
        <color rgb="FFE69138"/>
      </colorScale>
    </cfRule>
  </conditionalFormatting>
  <conditionalFormatting sqref="K3:K4">
    <cfRule type="colorScale" priority="22">
      <colorScale>
        <cfvo type="min"/>
        <cfvo type="percentile" val="50"/>
        <cfvo type="max"/>
        <color rgb="FFE6B8AF"/>
        <color rgb="FFDD7E6B"/>
        <color rgb="FFCC4125"/>
      </colorScale>
    </cfRule>
  </conditionalFormatting>
  <conditionalFormatting sqref="L3:L4">
    <cfRule type="colorScale" priority="23">
      <colorScale>
        <cfvo type="min"/>
        <cfvo type="percentile" val="50"/>
        <cfvo type="max"/>
        <color rgb="FFEFEFEF"/>
        <color rgb="FFCCCCCC"/>
        <color rgb="FF666666"/>
      </colorScale>
    </cfRule>
  </conditionalFormatting>
  <conditionalFormatting sqref="M3:M4">
    <cfRule type="colorScale" priority="27">
      <colorScale>
        <cfvo type="min"/>
        <cfvo type="percentile" val="50"/>
        <cfvo type="max"/>
        <color rgb="FF4A86E8"/>
        <color rgb="FFD9D9D9"/>
        <color rgb="FFFF9900"/>
      </colorScale>
    </cfRule>
  </conditionalFormatting>
  <conditionalFormatting sqref="N3:N4">
    <cfRule type="colorScale" priority="26">
      <colorScale>
        <cfvo type="min"/>
        <cfvo type="percentile" val="50"/>
        <cfvo type="max"/>
        <color rgb="FF4A86E8"/>
        <color rgb="FFD9D9D9"/>
        <color rgb="FFFF9900"/>
      </colorScale>
    </cfRule>
  </conditionalFormatting>
  <conditionalFormatting sqref="P3:P4">
    <cfRule type="notContainsBlanks" dxfId="161" priority="24">
      <formula>LEN(TRIM(P3))&gt;0</formula>
    </cfRule>
  </conditionalFormatting>
  <conditionalFormatting sqref="Q3:Q4">
    <cfRule type="notContainsBlanks" dxfId="160" priority="1">
      <formula>LEN(TRIM(Q3))&gt;0</formula>
    </cfRule>
    <cfRule type="containsBlanks" dxfId="159" priority="2">
      <formula>LEN(TRIM(Q3))=0</formula>
    </cfRule>
  </conditionalFormatting>
  <conditionalFormatting sqref="R3:R4">
    <cfRule type="notContainsBlanks" dxfId="158" priority="3">
      <formula>LEN(TRIM(R3))&gt;0</formula>
    </cfRule>
    <cfRule type="containsBlanks" dxfId="157" priority="4">
      <formula>LEN(TRIM(R3))=0</formula>
    </cfRule>
  </conditionalFormatting>
  <conditionalFormatting sqref="S3:S4">
    <cfRule type="notContainsBlanks" dxfId="156" priority="5">
      <formula>LEN(TRIM(S3))&gt;0</formula>
    </cfRule>
    <cfRule type="containsBlanks" dxfId="155" priority="6">
      <formula>LEN(TRIM(S3))=0</formula>
    </cfRule>
  </conditionalFormatting>
  <conditionalFormatting sqref="T3:T4">
    <cfRule type="notContainsBlanks" dxfId="154" priority="7">
      <formula>LEN(TRIM(T3))&gt;0</formula>
    </cfRule>
    <cfRule type="containsBlanks" dxfId="153" priority="8">
      <formula>LEN(TRIM(T3))=0</formula>
    </cfRule>
  </conditionalFormatting>
  <conditionalFormatting sqref="U3:U4">
    <cfRule type="notContainsBlanks" dxfId="152" priority="9">
      <formula>LEN(TRIM(U3))&gt;0</formula>
    </cfRule>
    <cfRule type="containsBlanks" dxfId="151" priority="10">
      <formula>LEN(TRIM(U3))=0</formula>
    </cfRule>
  </conditionalFormatting>
  <conditionalFormatting sqref="V3:V4">
    <cfRule type="notContainsBlanks" dxfId="150" priority="11">
      <formula>LEN(TRIM(V3))&gt;0</formula>
    </cfRule>
    <cfRule type="containsBlanks" dxfId="149" priority="12">
      <formula>LEN(TRIM(V3))=0</formula>
    </cfRule>
  </conditionalFormatting>
  <conditionalFormatting sqref="W3:W4">
    <cfRule type="notContainsBlanks" dxfId="148" priority="13">
      <formula>LEN(TRIM(W3))&gt;0</formula>
    </cfRule>
  </conditionalFormatting>
  <conditionalFormatting sqref="X3:X4">
    <cfRule type="colorScale" priority="28">
      <colorScale>
        <cfvo type="min"/>
        <cfvo type="percentile" val="50"/>
        <cfvo type="max"/>
        <color rgb="FFE06666"/>
        <color rgb="FFD9D9D9"/>
        <color rgb="FF93C47D"/>
      </colorScale>
    </cfRule>
  </conditionalFormatting>
  <conditionalFormatting sqref="Y3:Y4">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93C47D"/>
    <outlinePr summaryBelow="0" summaryRight="0"/>
  </sheetPr>
  <dimension ref="A1:Z3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26" width="5.42578125" customWidth="1"/>
  </cols>
  <sheetData>
    <row r="1" spans="1:26" ht="21" customHeight="1">
      <c r="A1" s="844"/>
      <c r="B1" s="4"/>
      <c r="C1" s="4"/>
      <c r="D1" s="4"/>
      <c r="E1" s="4"/>
      <c r="F1" s="4"/>
      <c r="G1" s="4"/>
      <c r="H1" s="4"/>
      <c r="I1" s="4"/>
      <c r="J1" s="4"/>
      <c r="K1" s="4"/>
      <c r="L1" s="4"/>
      <c r="M1" s="4"/>
      <c r="N1" s="4"/>
      <c r="O1" s="4"/>
      <c r="P1" s="4"/>
      <c r="Q1" s="4"/>
      <c r="R1" s="4"/>
      <c r="S1" s="4"/>
      <c r="T1" s="4"/>
      <c r="U1" s="4"/>
      <c r="V1" s="4"/>
      <c r="W1" s="4"/>
      <c r="X1" s="4"/>
      <c r="Y1" s="4"/>
      <c r="Z1" s="5" t="s">
        <v>2</v>
      </c>
    </row>
    <row r="2" spans="1:26" ht="104.25">
      <c r="A2" s="6" t="s">
        <v>1156</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252</v>
      </c>
      <c r="B3" s="826">
        <v>10860</v>
      </c>
      <c r="C3" s="370">
        <v>0.52</v>
      </c>
      <c r="D3" s="229">
        <v>0.55000000000000004</v>
      </c>
      <c r="E3" s="97">
        <v>180</v>
      </c>
      <c r="F3" s="130">
        <v>1200</v>
      </c>
      <c r="G3" s="131">
        <v>2</v>
      </c>
      <c r="H3" s="317">
        <v>250</v>
      </c>
      <c r="I3" s="265">
        <v>300</v>
      </c>
      <c r="J3" s="827">
        <v>0.74</v>
      </c>
      <c r="K3" s="234">
        <v>26</v>
      </c>
      <c r="L3" s="806">
        <v>2.1</v>
      </c>
      <c r="M3" s="32">
        <f t="shared" ref="M3:M36" si="0">(-B3*0.001)+(K3*2)+(-L3*10)+(C3*100)+(D3*100)+(E3)+(F3*0.1)+(G3*5)+(H3*0.1)+(I3*0.1)+(J3*100)+(X3*2)+(Y3*2)</f>
        <v>914.14</v>
      </c>
      <c r="N3" s="32">
        <f t="shared" ref="N3:N13" si="1">(K3*2)+(-L3*10)+(C3*100)+(D3*100)+(E3)+(F3*0.01)+(G3*5)+(H3*0.1)+(I3*0.1)+(J3*100)+(X3*2)+(Y3*2)</f>
        <v>817</v>
      </c>
      <c r="O3" s="833" t="s">
        <v>234</v>
      </c>
      <c r="P3" s="119" t="s">
        <v>235</v>
      </c>
      <c r="Q3" s="160" t="s">
        <v>33</v>
      </c>
      <c r="R3" s="161" t="s">
        <v>113</v>
      </c>
      <c r="S3" s="162" t="s">
        <v>33</v>
      </c>
      <c r="T3" s="163" t="s">
        <v>112</v>
      </c>
      <c r="U3" s="165"/>
      <c r="V3" s="165"/>
      <c r="W3" s="239" t="s">
        <v>236</v>
      </c>
      <c r="X3" s="166">
        <v>42</v>
      </c>
      <c r="Y3" s="166">
        <v>132</v>
      </c>
      <c r="Z3" s="151" t="s">
        <v>253</v>
      </c>
    </row>
    <row r="4" spans="1:26" ht="12.75">
      <c r="A4" s="46" t="s">
        <v>240</v>
      </c>
      <c r="B4" s="830">
        <v>18550</v>
      </c>
      <c r="C4" s="410">
        <v>0.49</v>
      </c>
      <c r="D4" s="229">
        <v>0.55000000000000004</v>
      </c>
      <c r="E4" s="140">
        <v>189</v>
      </c>
      <c r="F4" s="818">
        <v>1100</v>
      </c>
      <c r="G4" s="131">
        <v>2</v>
      </c>
      <c r="H4" s="317">
        <v>250</v>
      </c>
      <c r="I4" s="683">
        <v>370</v>
      </c>
      <c r="J4" s="70">
        <v>0.76</v>
      </c>
      <c r="K4" s="234">
        <v>26</v>
      </c>
      <c r="L4" s="682">
        <v>3.4</v>
      </c>
      <c r="M4" s="32">
        <f t="shared" si="0"/>
        <v>898.45</v>
      </c>
      <c r="N4" s="32">
        <f t="shared" si="1"/>
        <v>818</v>
      </c>
      <c r="O4" s="833" t="s">
        <v>234</v>
      </c>
      <c r="P4" s="119" t="s">
        <v>235</v>
      </c>
      <c r="Q4" s="160" t="s">
        <v>33</v>
      </c>
      <c r="R4" s="161" t="s">
        <v>113</v>
      </c>
      <c r="S4" s="162" t="s">
        <v>33</v>
      </c>
      <c r="T4" s="163" t="s">
        <v>112</v>
      </c>
      <c r="U4" s="165"/>
      <c r="V4" s="165"/>
      <c r="W4" s="239" t="s">
        <v>236</v>
      </c>
      <c r="X4" s="166">
        <v>42</v>
      </c>
      <c r="Y4" s="166">
        <v>132</v>
      </c>
      <c r="Z4" s="151" t="s">
        <v>241</v>
      </c>
    </row>
    <row r="5" spans="1:26" ht="12.75">
      <c r="A5" s="46" t="s">
        <v>242</v>
      </c>
      <c r="B5" s="820">
        <v>12690</v>
      </c>
      <c r="C5" s="821">
        <v>0.56000000000000005</v>
      </c>
      <c r="D5" s="229">
        <v>0.55000000000000004</v>
      </c>
      <c r="E5" s="97">
        <v>180</v>
      </c>
      <c r="F5" s="818">
        <v>1100</v>
      </c>
      <c r="G5" s="131">
        <v>2</v>
      </c>
      <c r="H5" s="317">
        <v>250</v>
      </c>
      <c r="I5" s="265">
        <v>300</v>
      </c>
      <c r="J5" s="822">
        <v>0.72</v>
      </c>
      <c r="K5" s="234">
        <v>26</v>
      </c>
      <c r="L5" s="806">
        <v>2.1</v>
      </c>
      <c r="M5" s="32">
        <f t="shared" si="0"/>
        <v>904.31</v>
      </c>
      <c r="N5" s="32">
        <f t="shared" si="1"/>
        <v>818</v>
      </c>
      <c r="O5" s="833" t="s">
        <v>234</v>
      </c>
      <c r="P5" s="119" t="s">
        <v>235</v>
      </c>
      <c r="Q5" s="160" t="s">
        <v>33</v>
      </c>
      <c r="R5" s="161" t="s">
        <v>113</v>
      </c>
      <c r="S5" s="162" t="s">
        <v>33</v>
      </c>
      <c r="T5" s="163" t="s">
        <v>112</v>
      </c>
      <c r="U5" s="165"/>
      <c r="V5" s="165"/>
      <c r="W5" s="239" t="s">
        <v>236</v>
      </c>
      <c r="X5" s="166">
        <v>42</v>
      </c>
      <c r="Y5" s="166">
        <v>132</v>
      </c>
      <c r="Z5" s="151" t="s">
        <v>243</v>
      </c>
    </row>
    <row r="6" spans="1:26" ht="12.75">
      <c r="A6" s="46" t="s">
        <v>233</v>
      </c>
      <c r="B6" s="449">
        <v>9650</v>
      </c>
      <c r="C6" s="153">
        <v>0.43</v>
      </c>
      <c r="D6" s="105">
        <v>0.67</v>
      </c>
      <c r="E6" s="97">
        <v>180</v>
      </c>
      <c r="F6" s="245">
        <v>1000</v>
      </c>
      <c r="G6" s="131">
        <v>2</v>
      </c>
      <c r="H6" s="317">
        <v>250</v>
      </c>
      <c r="I6" s="265">
        <v>300</v>
      </c>
      <c r="J6" s="70">
        <v>0.76</v>
      </c>
      <c r="K6" s="234">
        <v>26</v>
      </c>
      <c r="L6" s="327">
        <v>1.92</v>
      </c>
      <c r="M6" s="32">
        <f t="shared" si="0"/>
        <v>902.15</v>
      </c>
      <c r="N6" s="32">
        <f t="shared" si="1"/>
        <v>821.8</v>
      </c>
      <c r="O6" s="833" t="s">
        <v>234</v>
      </c>
      <c r="P6" s="119" t="s">
        <v>235</v>
      </c>
      <c r="Q6" s="160" t="s">
        <v>33</v>
      </c>
      <c r="R6" s="161" t="s">
        <v>113</v>
      </c>
      <c r="S6" s="162" t="s">
        <v>33</v>
      </c>
      <c r="T6" s="163" t="s">
        <v>112</v>
      </c>
      <c r="U6" s="165"/>
      <c r="V6" s="165"/>
      <c r="W6" s="239" t="s">
        <v>236</v>
      </c>
      <c r="X6" s="166">
        <v>42</v>
      </c>
      <c r="Y6" s="166">
        <v>132</v>
      </c>
      <c r="Z6" s="151" t="s">
        <v>237</v>
      </c>
    </row>
    <row r="7" spans="1:26" ht="12.75">
      <c r="A7" s="46" t="s">
        <v>250</v>
      </c>
      <c r="B7" s="384">
        <v>13880</v>
      </c>
      <c r="C7" s="320">
        <v>0.56999999999999995</v>
      </c>
      <c r="D7" s="229">
        <v>0.55000000000000004</v>
      </c>
      <c r="E7" s="97">
        <v>180</v>
      </c>
      <c r="F7" s="818">
        <v>1100</v>
      </c>
      <c r="G7" s="131">
        <v>2</v>
      </c>
      <c r="H7" s="68">
        <v>300</v>
      </c>
      <c r="I7" s="735">
        <v>330</v>
      </c>
      <c r="J7" s="819">
        <v>0.71</v>
      </c>
      <c r="K7" s="234">
        <v>26</v>
      </c>
      <c r="L7" s="300">
        <v>2.2000000000000002</v>
      </c>
      <c r="M7" s="32">
        <f t="shared" si="0"/>
        <v>910.12</v>
      </c>
      <c r="N7" s="32">
        <f t="shared" si="1"/>
        <v>825</v>
      </c>
      <c r="O7" s="833" t="s">
        <v>234</v>
      </c>
      <c r="P7" s="119" t="s">
        <v>235</v>
      </c>
      <c r="Q7" s="160" t="s">
        <v>33</v>
      </c>
      <c r="R7" s="161" t="s">
        <v>113</v>
      </c>
      <c r="S7" s="162" t="s">
        <v>33</v>
      </c>
      <c r="T7" s="163" t="s">
        <v>112</v>
      </c>
      <c r="U7" s="165"/>
      <c r="V7" s="165"/>
      <c r="W7" s="239" t="s">
        <v>236</v>
      </c>
      <c r="X7" s="166">
        <v>42</v>
      </c>
      <c r="Y7" s="166">
        <v>132</v>
      </c>
      <c r="Z7" s="151" t="s">
        <v>251</v>
      </c>
    </row>
    <row r="8" spans="1:26" ht="12.75">
      <c r="A8" s="46" t="s">
        <v>254</v>
      </c>
      <c r="B8" s="125">
        <v>16680</v>
      </c>
      <c r="C8" s="716">
        <v>0.51</v>
      </c>
      <c r="D8" s="229">
        <v>0.55000000000000004</v>
      </c>
      <c r="E8" s="140">
        <v>189</v>
      </c>
      <c r="F8" s="130">
        <v>1200</v>
      </c>
      <c r="G8" s="131">
        <v>2</v>
      </c>
      <c r="H8" s="317">
        <v>250</v>
      </c>
      <c r="I8" s="683">
        <v>370</v>
      </c>
      <c r="J8" s="827">
        <v>0.74</v>
      </c>
      <c r="K8" s="234">
        <v>26</v>
      </c>
      <c r="L8" s="828">
        <v>2.64</v>
      </c>
      <c r="M8" s="32">
        <f t="shared" si="0"/>
        <v>917.92000000000007</v>
      </c>
      <c r="N8" s="32">
        <f t="shared" si="1"/>
        <v>826.6</v>
      </c>
      <c r="O8" s="833" t="s">
        <v>234</v>
      </c>
      <c r="P8" s="119" t="s">
        <v>235</v>
      </c>
      <c r="Q8" s="160" t="s">
        <v>33</v>
      </c>
      <c r="R8" s="161" t="s">
        <v>113</v>
      </c>
      <c r="S8" s="162" t="s">
        <v>33</v>
      </c>
      <c r="T8" s="163" t="s">
        <v>112</v>
      </c>
      <c r="U8" s="165"/>
      <c r="V8" s="165"/>
      <c r="W8" s="239" t="s">
        <v>236</v>
      </c>
      <c r="X8" s="166">
        <v>42</v>
      </c>
      <c r="Y8" s="166">
        <v>132</v>
      </c>
      <c r="Z8" s="151" t="s">
        <v>255</v>
      </c>
    </row>
    <row r="9" spans="1:26" ht="12.75">
      <c r="A9" s="46" t="s">
        <v>244</v>
      </c>
      <c r="B9" s="705">
        <v>18250</v>
      </c>
      <c r="C9" s="706">
        <v>0.73</v>
      </c>
      <c r="D9" s="558">
        <v>0.56999999999999995</v>
      </c>
      <c r="E9" s="97">
        <v>180</v>
      </c>
      <c r="F9" s="245">
        <v>1000</v>
      </c>
      <c r="G9" s="131">
        <v>2</v>
      </c>
      <c r="H9" s="317">
        <v>250</v>
      </c>
      <c r="I9" s="265">
        <v>300</v>
      </c>
      <c r="J9" s="132">
        <v>0.81</v>
      </c>
      <c r="K9" s="234">
        <v>26</v>
      </c>
      <c r="L9" s="61">
        <v>3.6</v>
      </c>
      <c r="M9" s="32">
        <f t="shared" si="0"/>
        <v>901.75</v>
      </c>
      <c r="N9" s="32">
        <f t="shared" si="1"/>
        <v>830</v>
      </c>
      <c r="O9" s="833" t="s">
        <v>234</v>
      </c>
      <c r="P9" s="119" t="s">
        <v>235</v>
      </c>
      <c r="Q9" s="160" t="s">
        <v>33</v>
      </c>
      <c r="R9" s="161" t="s">
        <v>113</v>
      </c>
      <c r="S9" s="162" t="s">
        <v>33</v>
      </c>
      <c r="T9" s="163" t="s">
        <v>112</v>
      </c>
      <c r="U9" s="165"/>
      <c r="V9" s="165"/>
      <c r="W9" s="239" t="s">
        <v>236</v>
      </c>
      <c r="X9" s="166">
        <v>42</v>
      </c>
      <c r="Y9" s="166">
        <v>132</v>
      </c>
      <c r="Z9" s="151" t="s">
        <v>245</v>
      </c>
    </row>
    <row r="10" spans="1:26" ht="12.75">
      <c r="A10" s="46" t="s">
        <v>246</v>
      </c>
      <c r="B10" s="801">
        <v>12850</v>
      </c>
      <c r="C10" s="446">
        <v>0.46</v>
      </c>
      <c r="D10" s="105">
        <v>0.67</v>
      </c>
      <c r="E10" s="97">
        <v>180</v>
      </c>
      <c r="F10" s="245">
        <v>1000</v>
      </c>
      <c r="G10" s="131">
        <v>2</v>
      </c>
      <c r="H10" s="317">
        <v>250</v>
      </c>
      <c r="I10" s="265">
        <v>300</v>
      </c>
      <c r="J10" s="831">
        <v>0.77</v>
      </c>
      <c r="K10" s="234">
        <v>26</v>
      </c>
      <c r="L10" s="456">
        <v>1.38</v>
      </c>
      <c r="M10" s="32">
        <f t="shared" si="0"/>
        <v>908.35</v>
      </c>
      <c r="N10" s="32">
        <f t="shared" si="1"/>
        <v>831.2</v>
      </c>
      <c r="O10" s="833" t="s">
        <v>234</v>
      </c>
      <c r="P10" s="119" t="s">
        <v>235</v>
      </c>
      <c r="Q10" s="160" t="s">
        <v>33</v>
      </c>
      <c r="R10" s="161" t="s">
        <v>113</v>
      </c>
      <c r="S10" s="162" t="s">
        <v>33</v>
      </c>
      <c r="T10" s="163" t="s">
        <v>112</v>
      </c>
      <c r="U10" s="165"/>
      <c r="V10" s="165"/>
      <c r="W10" s="239" t="s">
        <v>236</v>
      </c>
      <c r="X10" s="166">
        <v>42</v>
      </c>
      <c r="Y10" s="166">
        <v>132</v>
      </c>
      <c r="Z10" s="151" t="s">
        <v>247</v>
      </c>
    </row>
    <row r="11" spans="1:26" ht="12.75">
      <c r="A11" s="46" t="s">
        <v>248</v>
      </c>
      <c r="B11" s="322">
        <v>15480</v>
      </c>
      <c r="C11" s="680">
        <v>0.76</v>
      </c>
      <c r="D11" s="558">
        <v>0.56999999999999995</v>
      </c>
      <c r="E11" s="97">
        <v>180</v>
      </c>
      <c r="F11" s="245">
        <v>1000</v>
      </c>
      <c r="G11" s="131">
        <v>2</v>
      </c>
      <c r="H11" s="317">
        <v>250</v>
      </c>
      <c r="I11" s="265">
        <v>300</v>
      </c>
      <c r="J11" s="681">
        <v>0.78</v>
      </c>
      <c r="K11" s="234">
        <v>26</v>
      </c>
      <c r="L11" s="682">
        <v>3.4</v>
      </c>
      <c r="M11" s="32">
        <f t="shared" si="0"/>
        <v>906.52</v>
      </c>
      <c r="N11" s="32">
        <f t="shared" si="1"/>
        <v>832</v>
      </c>
      <c r="O11" s="833" t="s">
        <v>234</v>
      </c>
      <c r="P11" s="119" t="s">
        <v>235</v>
      </c>
      <c r="Q11" s="160" t="s">
        <v>33</v>
      </c>
      <c r="R11" s="161" t="s">
        <v>113</v>
      </c>
      <c r="S11" s="162" t="s">
        <v>33</v>
      </c>
      <c r="T11" s="163" t="s">
        <v>112</v>
      </c>
      <c r="U11" s="165"/>
      <c r="V11" s="165"/>
      <c r="W11" s="239" t="s">
        <v>236</v>
      </c>
      <c r="X11" s="166">
        <v>42</v>
      </c>
      <c r="Y11" s="166">
        <v>132</v>
      </c>
      <c r="Z11" s="151" t="s">
        <v>249</v>
      </c>
    </row>
    <row r="12" spans="1:26" ht="12.75">
      <c r="A12" s="46" t="s">
        <v>238</v>
      </c>
      <c r="B12" s="227">
        <v>36860</v>
      </c>
      <c r="C12" s="228">
        <v>0.79</v>
      </c>
      <c r="D12" s="229">
        <v>0.55000000000000004</v>
      </c>
      <c r="E12" s="140">
        <v>189</v>
      </c>
      <c r="F12" s="51">
        <v>800</v>
      </c>
      <c r="G12" s="131">
        <v>2</v>
      </c>
      <c r="H12" s="317">
        <v>250</v>
      </c>
      <c r="I12" s="69">
        <v>390</v>
      </c>
      <c r="J12" s="342">
        <v>0.7</v>
      </c>
      <c r="K12" s="234">
        <v>26</v>
      </c>
      <c r="L12" s="276">
        <v>3.2</v>
      </c>
      <c r="M12" s="32">
        <f t="shared" si="0"/>
        <v>878.14</v>
      </c>
      <c r="N12" s="32">
        <f t="shared" si="1"/>
        <v>843</v>
      </c>
      <c r="O12" s="833" t="s">
        <v>234</v>
      </c>
      <c r="P12" s="119" t="s">
        <v>235</v>
      </c>
      <c r="Q12" s="160" t="s">
        <v>33</v>
      </c>
      <c r="R12" s="161" t="s">
        <v>113</v>
      </c>
      <c r="S12" s="162" t="s">
        <v>33</v>
      </c>
      <c r="T12" s="163" t="s">
        <v>112</v>
      </c>
      <c r="U12" s="165"/>
      <c r="V12" s="165"/>
      <c r="W12" s="239" t="s">
        <v>236</v>
      </c>
      <c r="X12" s="166">
        <v>42</v>
      </c>
      <c r="Y12" s="166">
        <v>132</v>
      </c>
      <c r="Z12" s="151" t="s">
        <v>239</v>
      </c>
    </row>
    <row r="13" spans="1:26" ht="12.75">
      <c r="A13" s="46" t="s">
        <v>256</v>
      </c>
      <c r="B13" s="171">
        <v>14800</v>
      </c>
      <c r="C13" s="680">
        <v>0.76</v>
      </c>
      <c r="D13" s="229">
        <v>0.55000000000000004</v>
      </c>
      <c r="E13" s="140">
        <v>189</v>
      </c>
      <c r="F13" s="245">
        <v>1000</v>
      </c>
      <c r="G13" s="131">
        <v>2</v>
      </c>
      <c r="H13" s="317">
        <v>250</v>
      </c>
      <c r="I13" s="683">
        <v>370</v>
      </c>
      <c r="J13" s="70">
        <v>0.76</v>
      </c>
      <c r="K13" s="234">
        <v>26</v>
      </c>
      <c r="L13" s="276">
        <v>3.2</v>
      </c>
      <c r="M13" s="32">
        <f t="shared" si="0"/>
        <v>921.2</v>
      </c>
      <c r="N13" s="32">
        <f t="shared" si="1"/>
        <v>846</v>
      </c>
      <c r="O13" s="833" t="s">
        <v>234</v>
      </c>
      <c r="P13" s="119" t="s">
        <v>235</v>
      </c>
      <c r="Q13" s="160" t="s">
        <v>33</v>
      </c>
      <c r="R13" s="161" t="s">
        <v>113</v>
      </c>
      <c r="S13" s="162" t="s">
        <v>33</v>
      </c>
      <c r="T13" s="163" t="s">
        <v>112</v>
      </c>
      <c r="U13" s="165"/>
      <c r="V13" s="165"/>
      <c r="W13" s="239" t="s">
        <v>236</v>
      </c>
      <c r="X13" s="166">
        <v>42</v>
      </c>
      <c r="Y13" s="166">
        <v>132</v>
      </c>
      <c r="Z13" s="151" t="s">
        <v>257</v>
      </c>
    </row>
    <row r="14" spans="1:26" ht="12.75">
      <c r="A14" s="46" t="s">
        <v>290</v>
      </c>
      <c r="B14" s="752">
        <v>19960</v>
      </c>
      <c r="C14" s="514">
        <v>0.69</v>
      </c>
      <c r="D14" s="730">
        <v>0.59</v>
      </c>
      <c r="E14" s="113">
        <v>189</v>
      </c>
      <c r="F14" s="253">
        <v>80</v>
      </c>
      <c r="G14" s="429">
        <v>5</v>
      </c>
      <c r="H14" s="317">
        <v>250</v>
      </c>
      <c r="I14" s="735">
        <v>340</v>
      </c>
      <c r="J14" s="753">
        <v>0.74</v>
      </c>
      <c r="K14" s="156">
        <v>26</v>
      </c>
      <c r="L14" s="666">
        <v>3</v>
      </c>
      <c r="M14" s="32">
        <f t="shared" si="0"/>
        <v>833.04</v>
      </c>
      <c r="N14" s="32">
        <f t="shared" ref="N14:N24" si="2">(K14*2)+(-L14*10)+(C14*100)+(D14*100)+(E14)+(F14*0.1)+(G14*5)+(H14*0.1)+(I14*0.1)+(J14*100)+(X14*2)+(Y14*2)</f>
        <v>853</v>
      </c>
      <c r="O14" s="832" t="s">
        <v>267</v>
      </c>
      <c r="P14" s="119" t="s">
        <v>235</v>
      </c>
      <c r="Q14" s="160" t="s">
        <v>33</v>
      </c>
      <c r="R14" s="161" t="s">
        <v>113</v>
      </c>
      <c r="S14" s="162" t="s">
        <v>33</v>
      </c>
      <c r="T14" s="163" t="s">
        <v>112</v>
      </c>
      <c r="U14" s="165"/>
      <c r="V14" s="165"/>
      <c r="W14" s="239" t="s">
        <v>236</v>
      </c>
      <c r="X14" s="174">
        <v>42</v>
      </c>
      <c r="Y14" s="601">
        <v>132</v>
      </c>
      <c r="Z14" s="151" t="s">
        <v>291</v>
      </c>
    </row>
    <row r="15" spans="1:26" ht="12.75">
      <c r="A15" s="46" t="s">
        <v>330</v>
      </c>
      <c r="B15" s="641">
        <v>19580</v>
      </c>
      <c r="C15" s="716">
        <v>0.62</v>
      </c>
      <c r="D15" s="64">
        <v>0.63</v>
      </c>
      <c r="E15" s="113">
        <v>189</v>
      </c>
      <c r="F15" s="750">
        <v>75</v>
      </c>
      <c r="G15" s="803">
        <v>7</v>
      </c>
      <c r="H15" s="317">
        <v>250</v>
      </c>
      <c r="I15" s="735">
        <v>340</v>
      </c>
      <c r="J15" s="299">
        <v>0.72</v>
      </c>
      <c r="K15" s="156">
        <v>26</v>
      </c>
      <c r="L15" s="804">
        <v>2.9</v>
      </c>
      <c r="M15" s="32">
        <f t="shared" si="0"/>
        <v>838.92000000000007</v>
      </c>
      <c r="N15" s="32">
        <f t="shared" si="2"/>
        <v>858.5</v>
      </c>
      <c r="O15" s="832" t="s">
        <v>267</v>
      </c>
      <c r="P15" s="119" t="s">
        <v>235</v>
      </c>
      <c r="Q15" s="160" t="s">
        <v>33</v>
      </c>
      <c r="R15" s="161" t="s">
        <v>113</v>
      </c>
      <c r="S15" s="162" t="s">
        <v>33</v>
      </c>
      <c r="T15" s="163" t="s">
        <v>112</v>
      </c>
      <c r="U15" s="165"/>
      <c r="V15" s="165"/>
      <c r="W15" s="239" t="s">
        <v>236</v>
      </c>
      <c r="X15" s="174">
        <v>42</v>
      </c>
      <c r="Y15" s="601">
        <v>132</v>
      </c>
      <c r="Z15" s="151" t="s">
        <v>331</v>
      </c>
    </row>
    <row r="16" spans="1:26" ht="12.75">
      <c r="A16" s="46" t="s">
        <v>292</v>
      </c>
      <c r="B16" s="444">
        <v>30580</v>
      </c>
      <c r="C16" s="769">
        <v>0.66</v>
      </c>
      <c r="D16" s="730">
        <v>0.59</v>
      </c>
      <c r="E16" s="113">
        <v>189</v>
      </c>
      <c r="F16" s="126">
        <v>200</v>
      </c>
      <c r="G16" s="429">
        <v>5</v>
      </c>
      <c r="H16" s="317">
        <v>250</v>
      </c>
      <c r="I16" s="69">
        <v>370</v>
      </c>
      <c r="J16" s="732">
        <v>0.77</v>
      </c>
      <c r="K16" s="156">
        <v>26</v>
      </c>
      <c r="L16" s="603">
        <v>3.5</v>
      </c>
      <c r="M16" s="32">
        <f t="shared" si="0"/>
        <v>832.42000000000007</v>
      </c>
      <c r="N16" s="32">
        <f t="shared" si="2"/>
        <v>863</v>
      </c>
      <c r="O16" s="832" t="s">
        <v>267</v>
      </c>
      <c r="P16" s="119" t="s">
        <v>235</v>
      </c>
      <c r="Q16" s="160" t="s">
        <v>33</v>
      </c>
      <c r="R16" s="161" t="s">
        <v>113</v>
      </c>
      <c r="S16" s="162" t="s">
        <v>33</v>
      </c>
      <c r="T16" s="163" t="s">
        <v>112</v>
      </c>
      <c r="U16" s="165"/>
      <c r="V16" s="165"/>
      <c r="W16" s="239" t="s">
        <v>236</v>
      </c>
      <c r="X16" s="174">
        <v>42</v>
      </c>
      <c r="Y16" s="601">
        <v>132</v>
      </c>
      <c r="Z16" s="151" t="s">
        <v>293</v>
      </c>
    </row>
    <row r="17" spans="1:26" ht="12.75">
      <c r="A17" s="46" t="s">
        <v>318</v>
      </c>
      <c r="B17" s="761">
        <v>29390</v>
      </c>
      <c r="C17" s="89">
        <v>0.67</v>
      </c>
      <c r="D17" s="730">
        <v>0.59</v>
      </c>
      <c r="E17" s="113">
        <v>189</v>
      </c>
      <c r="F17" s="563">
        <v>115</v>
      </c>
      <c r="G17" s="76">
        <v>8</v>
      </c>
      <c r="H17" s="317">
        <v>250</v>
      </c>
      <c r="I17" s="735">
        <v>340</v>
      </c>
      <c r="J17" s="762">
        <v>0.79</v>
      </c>
      <c r="K17" s="156">
        <v>26</v>
      </c>
      <c r="L17" s="360">
        <v>4.13</v>
      </c>
      <c r="M17" s="32">
        <f t="shared" si="0"/>
        <v>833.81</v>
      </c>
      <c r="N17" s="32">
        <f t="shared" si="2"/>
        <v>863.2</v>
      </c>
      <c r="O17" s="832" t="s">
        <v>267</v>
      </c>
      <c r="P17" s="119" t="s">
        <v>235</v>
      </c>
      <c r="Q17" s="160" t="s">
        <v>33</v>
      </c>
      <c r="R17" s="161" t="s">
        <v>113</v>
      </c>
      <c r="S17" s="162" t="s">
        <v>33</v>
      </c>
      <c r="T17" s="163" t="s">
        <v>112</v>
      </c>
      <c r="U17" s="165"/>
      <c r="V17" s="165"/>
      <c r="W17" s="239" t="s">
        <v>236</v>
      </c>
      <c r="X17" s="174">
        <v>42</v>
      </c>
      <c r="Y17" s="601">
        <v>132</v>
      </c>
      <c r="Z17" s="151" t="s">
        <v>319</v>
      </c>
    </row>
    <row r="18" spans="1:26" ht="12.75">
      <c r="A18" s="46" t="s">
        <v>277</v>
      </c>
      <c r="B18" s="280">
        <v>17700</v>
      </c>
      <c r="C18" s="787">
        <v>0.64</v>
      </c>
      <c r="D18" s="105">
        <v>0.88</v>
      </c>
      <c r="E18" s="113">
        <v>189</v>
      </c>
      <c r="F18" s="305">
        <v>65</v>
      </c>
      <c r="G18" s="99">
        <v>6</v>
      </c>
      <c r="H18" s="317">
        <v>250</v>
      </c>
      <c r="I18" s="117">
        <v>330</v>
      </c>
      <c r="J18" s="751">
        <v>0.71</v>
      </c>
      <c r="K18" s="156">
        <v>26</v>
      </c>
      <c r="L18" s="459">
        <v>4.3</v>
      </c>
      <c r="M18" s="32">
        <f t="shared" si="0"/>
        <v>845.8</v>
      </c>
      <c r="N18" s="32">
        <f t="shared" si="2"/>
        <v>863.5</v>
      </c>
      <c r="O18" s="832" t="s">
        <v>267</v>
      </c>
      <c r="P18" s="119" t="s">
        <v>235</v>
      </c>
      <c r="Q18" s="160" t="s">
        <v>33</v>
      </c>
      <c r="R18" s="161" t="s">
        <v>113</v>
      </c>
      <c r="S18" s="162" t="s">
        <v>33</v>
      </c>
      <c r="T18" s="163" t="s">
        <v>112</v>
      </c>
      <c r="U18" s="165"/>
      <c r="V18" s="165"/>
      <c r="W18" s="239" t="s">
        <v>236</v>
      </c>
      <c r="X18" s="174">
        <v>42</v>
      </c>
      <c r="Y18" s="601">
        <v>132</v>
      </c>
      <c r="Z18" s="151" t="s">
        <v>278</v>
      </c>
    </row>
    <row r="19" spans="1:26" ht="12.75">
      <c r="A19" s="46" t="s">
        <v>288</v>
      </c>
      <c r="B19" s="778">
        <v>24850</v>
      </c>
      <c r="C19" s="587">
        <v>0.65</v>
      </c>
      <c r="D19" s="64">
        <v>0.63</v>
      </c>
      <c r="E19" s="113">
        <v>189</v>
      </c>
      <c r="F19" s="750">
        <v>75</v>
      </c>
      <c r="G19" s="76">
        <v>8</v>
      </c>
      <c r="H19" s="317">
        <v>250</v>
      </c>
      <c r="I19" s="117">
        <v>330</v>
      </c>
      <c r="J19" s="70">
        <v>0.78</v>
      </c>
      <c r="K19" s="156">
        <v>26</v>
      </c>
      <c r="L19" s="110">
        <v>3.3</v>
      </c>
      <c r="M19" s="32">
        <f t="shared" si="0"/>
        <v>842.65</v>
      </c>
      <c r="N19" s="32">
        <f t="shared" si="2"/>
        <v>867.5</v>
      </c>
      <c r="O19" s="832" t="s">
        <v>267</v>
      </c>
      <c r="P19" s="119" t="s">
        <v>235</v>
      </c>
      <c r="Q19" s="160" t="s">
        <v>33</v>
      </c>
      <c r="R19" s="161" t="s">
        <v>113</v>
      </c>
      <c r="S19" s="162" t="s">
        <v>33</v>
      </c>
      <c r="T19" s="163" t="s">
        <v>112</v>
      </c>
      <c r="U19" s="165"/>
      <c r="V19" s="165"/>
      <c r="W19" s="239" t="s">
        <v>236</v>
      </c>
      <c r="X19" s="174">
        <v>42</v>
      </c>
      <c r="Y19" s="601">
        <v>132</v>
      </c>
      <c r="Z19" s="151" t="s">
        <v>289</v>
      </c>
    </row>
    <row r="20" spans="1:26" ht="12.75">
      <c r="A20" s="46" t="s">
        <v>294</v>
      </c>
      <c r="B20" s="424">
        <v>40580</v>
      </c>
      <c r="C20" s="769">
        <v>0.66</v>
      </c>
      <c r="D20" s="730">
        <v>0.59</v>
      </c>
      <c r="E20" s="113">
        <v>189</v>
      </c>
      <c r="F20" s="126">
        <v>200</v>
      </c>
      <c r="G20" s="99">
        <v>6</v>
      </c>
      <c r="H20" s="317">
        <v>250</v>
      </c>
      <c r="I20" s="69">
        <v>370</v>
      </c>
      <c r="J20" s="732">
        <v>0.77</v>
      </c>
      <c r="K20" s="156">
        <v>26</v>
      </c>
      <c r="L20" s="603">
        <v>3.5</v>
      </c>
      <c r="M20" s="32">
        <f t="shared" si="0"/>
        <v>827.42000000000007</v>
      </c>
      <c r="N20" s="32">
        <f t="shared" si="2"/>
        <v>868</v>
      </c>
      <c r="O20" s="832" t="s">
        <v>267</v>
      </c>
      <c r="P20" s="119" t="s">
        <v>235</v>
      </c>
      <c r="Q20" s="160" t="s">
        <v>33</v>
      </c>
      <c r="R20" s="161" t="s">
        <v>113</v>
      </c>
      <c r="S20" s="162" t="s">
        <v>33</v>
      </c>
      <c r="T20" s="163" t="s">
        <v>112</v>
      </c>
      <c r="U20" s="165"/>
      <c r="V20" s="165"/>
      <c r="W20" s="239" t="s">
        <v>236</v>
      </c>
      <c r="X20" s="174">
        <v>42</v>
      </c>
      <c r="Y20" s="601">
        <v>132</v>
      </c>
      <c r="Z20" s="151" t="s">
        <v>295</v>
      </c>
    </row>
    <row r="21" spans="1:26" ht="12.75">
      <c r="A21" s="46" t="s">
        <v>302</v>
      </c>
      <c r="B21" s="444">
        <v>30650</v>
      </c>
      <c r="C21" s="814">
        <v>0.57999999999999996</v>
      </c>
      <c r="D21" s="64">
        <v>0.63</v>
      </c>
      <c r="E21" s="758">
        <v>180</v>
      </c>
      <c r="F21" s="771">
        <v>168</v>
      </c>
      <c r="G21" s="535">
        <v>12</v>
      </c>
      <c r="H21" s="317">
        <v>250</v>
      </c>
      <c r="I21" s="336">
        <v>320</v>
      </c>
      <c r="J21" s="762">
        <v>0.79</v>
      </c>
      <c r="K21" s="156">
        <v>26</v>
      </c>
      <c r="L21" s="459">
        <v>4.3</v>
      </c>
      <c r="M21" s="32">
        <f t="shared" si="0"/>
        <v>840.15000000000009</v>
      </c>
      <c r="N21" s="32">
        <f t="shared" si="2"/>
        <v>870.8</v>
      </c>
      <c r="O21" s="832" t="s">
        <v>267</v>
      </c>
      <c r="P21" s="119" t="s">
        <v>235</v>
      </c>
      <c r="Q21" s="160" t="s">
        <v>33</v>
      </c>
      <c r="R21" s="161" t="s">
        <v>113</v>
      </c>
      <c r="S21" s="162" t="s">
        <v>33</v>
      </c>
      <c r="T21" s="163" t="s">
        <v>112</v>
      </c>
      <c r="U21" s="165"/>
      <c r="V21" s="165"/>
      <c r="W21" s="239" t="s">
        <v>236</v>
      </c>
      <c r="X21" s="174">
        <v>42</v>
      </c>
      <c r="Y21" s="601">
        <v>132</v>
      </c>
      <c r="Z21" s="151" t="s">
        <v>303</v>
      </c>
    </row>
    <row r="22" spans="1:26" ht="12.75">
      <c r="A22" s="46" t="s">
        <v>300</v>
      </c>
      <c r="B22" s="374">
        <v>33850</v>
      </c>
      <c r="C22" s="812">
        <v>0.59</v>
      </c>
      <c r="D22" s="64">
        <v>0.63</v>
      </c>
      <c r="E22" s="758">
        <v>180</v>
      </c>
      <c r="F22" s="106">
        <v>155</v>
      </c>
      <c r="G22" s="535">
        <v>12</v>
      </c>
      <c r="H22" s="317">
        <v>250</v>
      </c>
      <c r="I22" s="336">
        <v>320</v>
      </c>
      <c r="J22" s="790">
        <v>0.8</v>
      </c>
      <c r="K22" s="156">
        <v>26</v>
      </c>
      <c r="L22" s="459">
        <v>4.3</v>
      </c>
      <c r="M22" s="32">
        <f t="shared" si="0"/>
        <v>837.65</v>
      </c>
      <c r="N22" s="32">
        <f t="shared" si="2"/>
        <v>871.5</v>
      </c>
      <c r="O22" s="832" t="s">
        <v>267</v>
      </c>
      <c r="P22" s="119" t="s">
        <v>235</v>
      </c>
      <c r="Q22" s="160" t="s">
        <v>33</v>
      </c>
      <c r="R22" s="161" t="s">
        <v>113</v>
      </c>
      <c r="S22" s="162" t="s">
        <v>33</v>
      </c>
      <c r="T22" s="163" t="s">
        <v>112</v>
      </c>
      <c r="U22" s="165"/>
      <c r="V22" s="165"/>
      <c r="W22" s="239" t="s">
        <v>236</v>
      </c>
      <c r="X22" s="174">
        <v>42</v>
      </c>
      <c r="Y22" s="601">
        <v>132</v>
      </c>
      <c r="Z22" s="151" t="s">
        <v>301</v>
      </c>
    </row>
    <row r="23" spans="1:26" ht="12.75">
      <c r="A23" s="46" t="s">
        <v>304</v>
      </c>
      <c r="B23" s="547">
        <v>32680</v>
      </c>
      <c r="C23" s="153">
        <v>0.56999999999999995</v>
      </c>
      <c r="D23" s="64">
        <v>0.63</v>
      </c>
      <c r="E23" s="758">
        <v>180</v>
      </c>
      <c r="F23" s="817">
        <v>191</v>
      </c>
      <c r="G23" s="535">
        <v>12</v>
      </c>
      <c r="H23" s="317">
        <v>250</v>
      </c>
      <c r="I23" s="336">
        <v>320</v>
      </c>
      <c r="J23" s="762">
        <v>0.79</v>
      </c>
      <c r="K23" s="156">
        <v>26</v>
      </c>
      <c r="L23" s="133">
        <v>4.2</v>
      </c>
      <c r="M23" s="32">
        <f t="shared" si="0"/>
        <v>840.42000000000007</v>
      </c>
      <c r="N23" s="32">
        <f t="shared" si="2"/>
        <v>873.1</v>
      </c>
      <c r="O23" s="832" t="s">
        <v>267</v>
      </c>
      <c r="P23" s="119" t="s">
        <v>235</v>
      </c>
      <c r="Q23" s="160" t="s">
        <v>33</v>
      </c>
      <c r="R23" s="161" t="s">
        <v>113</v>
      </c>
      <c r="S23" s="162" t="s">
        <v>33</v>
      </c>
      <c r="T23" s="163" t="s">
        <v>112</v>
      </c>
      <c r="U23" s="165"/>
      <c r="V23" s="165"/>
      <c r="W23" s="239" t="s">
        <v>236</v>
      </c>
      <c r="X23" s="174">
        <v>42</v>
      </c>
      <c r="Y23" s="601">
        <v>132</v>
      </c>
      <c r="Z23" s="151" t="s">
        <v>305</v>
      </c>
    </row>
    <row r="24" spans="1:26" ht="12.75">
      <c r="A24" s="46" t="s">
        <v>320</v>
      </c>
      <c r="B24" s="547">
        <v>32580</v>
      </c>
      <c r="C24" s="734">
        <v>0.7</v>
      </c>
      <c r="D24" s="730">
        <v>0.59</v>
      </c>
      <c r="E24" s="113">
        <v>189</v>
      </c>
      <c r="F24" s="135">
        <v>130</v>
      </c>
      <c r="G24" s="76">
        <v>8</v>
      </c>
      <c r="H24" s="317">
        <v>250</v>
      </c>
      <c r="I24" s="735">
        <v>340</v>
      </c>
      <c r="J24" s="70">
        <v>0.78</v>
      </c>
      <c r="K24" s="156">
        <v>26</v>
      </c>
      <c r="L24" s="110">
        <v>3.32</v>
      </c>
      <c r="M24" s="32">
        <f t="shared" si="0"/>
        <v>842.22</v>
      </c>
      <c r="N24" s="32">
        <f t="shared" si="2"/>
        <v>874.8</v>
      </c>
      <c r="O24" s="832" t="s">
        <v>267</v>
      </c>
      <c r="P24" s="119" t="s">
        <v>235</v>
      </c>
      <c r="Q24" s="160" t="s">
        <v>33</v>
      </c>
      <c r="R24" s="161" t="s">
        <v>113</v>
      </c>
      <c r="S24" s="162" t="s">
        <v>33</v>
      </c>
      <c r="T24" s="163" t="s">
        <v>112</v>
      </c>
      <c r="U24" s="165"/>
      <c r="V24" s="165"/>
      <c r="W24" s="239" t="s">
        <v>236</v>
      </c>
      <c r="X24" s="174">
        <v>42</v>
      </c>
      <c r="Y24" s="601">
        <v>132</v>
      </c>
      <c r="Z24" s="151" t="s">
        <v>321</v>
      </c>
    </row>
    <row r="25" spans="1:26" ht="12.75">
      <c r="A25" s="46" t="s">
        <v>1065</v>
      </c>
      <c r="B25" s="328">
        <v>29850</v>
      </c>
      <c r="C25" s="706">
        <v>0.73</v>
      </c>
      <c r="D25" s="558">
        <v>0.56999999999999995</v>
      </c>
      <c r="E25" s="50">
        <v>246</v>
      </c>
      <c r="F25" s="245">
        <v>1000</v>
      </c>
      <c r="G25" s="131">
        <v>2</v>
      </c>
      <c r="H25" s="77">
        <v>200</v>
      </c>
      <c r="I25" s="154">
        <v>140</v>
      </c>
      <c r="J25" s="132">
        <v>0.81</v>
      </c>
      <c r="K25" s="234">
        <v>26</v>
      </c>
      <c r="L25" s="61">
        <v>3.6</v>
      </c>
      <c r="M25" s="32">
        <f t="shared" si="0"/>
        <v>935.15</v>
      </c>
      <c r="N25" s="32">
        <f>(K25*2)+(-L25*10)+(C25*100)+(D25*100)+(E25)+(F25*0.01)+(G25*5)+(H25*0.1)+(I25*0.1)+(J25*100)+(X25*2)+(Y25*2)</f>
        <v>875</v>
      </c>
      <c r="O25" s="833" t="s">
        <v>234</v>
      </c>
      <c r="P25" s="119" t="s">
        <v>235</v>
      </c>
      <c r="Q25" s="160" t="s">
        <v>33</v>
      </c>
      <c r="R25" s="161" t="s">
        <v>113</v>
      </c>
      <c r="S25" s="162" t="s">
        <v>33</v>
      </c>
      <c r="T25" s="163" t="s">
        <v>112</v>
      </c>
      <c r="U25" s="165"/>
      <c r="V25" s="165"/>
      <c r="W25" s="239" t="s">
        <v>236</v>
      </c>
      <c r="X25" s="166">
        <v>42</v>
      </c>
      <c r="Y25" s="166">
        <v>132</v>
      </c>
      <c r="Z25" s="151" t="s">
        <v>262</v>
      </c>
    </row>
    <row r="26" spans="1:26" ht="12.75">
      <c r="A26" s="46" t="s">
        <v>322</v>
      </c>
      <c r="B26" s="426">
        <v>34860</v>
      </c>
      <c r="C26" s="729">
        <v>0.71</v>
      </c>
      <c r="D26" s="730">
        <v>0.59</v>
      </c>
      <c r="E26" s="507">
        <v>198</v>
      </c>
      <c r="F26" s="563">
        <v>115</v>
      </c>
      <c r="G26" s="76">
        <v>8</v>
      </c>
      <c r="H26" s="317">
        <v>250</v>
      </c>
      <c r="I26" s="731">
        <v>350</v>
      </c>
      <c r="J26" s="732">
        <v>0.77</v>
      </c>
      <c r="K26" s="156">
        <v>26</v>
      </c>
      <c r="L26" s="360">
        <v>4.13</v>
      </c>
      <c r="M26" s="32">
        <f t="shared" si="0"/>
        <v>840.34</v>
      </c>
      <c r="N26" s="32">
        <f t="shared" ref="N26:N36" si="3">(K26*2)+(-L26*10)+(C26*100)+(D26*100)+(E26)+(F26*0.1)+(G26*5)+(H26*0.1)+(I26*0.1)+(J26*100)+(X26*2)+(Y26*2)</f>
        <v>875.2</v>
      </c>
      <c r="O26" s="832" t="s">
        <v>267</v>
      </c>
      <c r="P26" s="119" t="s">
        <v>235</v>
      </c>
      <c r="Q26" s="160" t="s">
        <v>33</v>
      </c>
      <c r="R26" s="161" t="s">
        <v>113</v>
      </c>
      <c r="S26" s="162" t="s">
        <v>33</v>
      </c>
      <c r="T26" s="163" t="s">
        <v>112</v>
      </c>
      <c r="U26" s="165"/>
      <c r="V26" s="165"/>
      <c r="W26" s="239" t="s">
        <v>236</v>
      </c>
      <c r="X26" s="174">
        <v>42</v>
      </c>
      <c r="Y26" s="601">
        <v>132</v>
      </c>
      <c r="Z26" s="151" t="s">
        <v>323</v>
      </c>
    </row>
    <row r="27" spans="1:26" ht="12.75">
      <c r="A27" s="46" t="s">
        <v>298</v>
      </c>
      <c r="B27" s="322">
        <v>33780</v>
      </c>
      <c r="C27" s="787">
        <v>0.64</v>
      </c>
      <c r="D27" s="64">
        <v>0.63</v>
      </c>
      <c r="E27" s="758">
        <v>180</v>
      </c>
      <c r="F27" s="788">
        <v>150</v>
      </c>
      <c r="G27" s="535">
        <v>12</v>
      </c>
      <c r="H27" s="317">
        <v>250</v>
      </c>
      <c r="I27" s="336">
        <v>320</v>
      </c>
      <c r="J27" s="762">
        <v>0.79</v>
      </c>
      <c r="K27" s="156">
        <v>26</v>
      </c>
      <c r="L27" s="133">
        <v>4.2</v>
      </c>
      <c r="M27" s="32">
        <f t="shared" si="0"/>
        <v>842.22</v>
      </c>
      <c r="N27" s="32">
        <f t="shared" si="3"/>
        <v>876</v>
      </c>
      <c r="O27" s="832" t="s">
        <v>267</v>
      </c>
      <c r="P27" s="119" t="s">
        <v>235</v>
      </c>
      <c r="Q27" s="160" t="s">
        <v>33</v>
      </c>
      <c r="R27" s="161" t="s">
        <v>113</v>
      </c>
      <c r="S27" s="162" t="s">
        <v>33</v>
      </c>
      <c r="T27" s="163" t="s">
        <v>112</v>
      </c>
      <c r="U27" s="165"/>
      <c r="V27" s="165"/>
      <c r="W27" s="239" t="s">
        <v>236</v>
      </c>
      <c r="X27" s="174">
        <v>42</v>
      </c>
      <c r="Y27" s="601">
        <v>132</v>
      </c>
      <c r="Z27" s="151" t="s">
        <v>299</v>
      </c>
    </row>
    <row r="28" spans="1:26" ht="12.75">
      <c r="A28" s="46" t="s">
        <v>296</v>
      </c>
      <c r="B28" s="789">
        <v>28550</v>
      </c>
      <c r="C28" s="787">
        <v>0.64</v>
      </c>
      <c r="D28" s="64">
        <v>0.63</v>
      </c>
      <c r="E28" s="758">
        <v>180</v>
      </c>
      <c r="F28" s="106">
        <v>155</v>
      </c>
      <c r="G28" s="535">
        <v>12</v>
      </c>
      <c r="H28" s="317">
        <v>250</v>
      </c>
      <c r="I28" s="336">
        <v>320</v>
      </c>
      <c r="J28" s="790">
        <v>0.8</v>
      </c>
      <c r="K28" s="156">
        <v>26</v>
      </c>
      <c r="L28" s="133">
        <v>4.2</v>
      </c>
      <c r="M28" s="32">
        <f t="shared" si="0"/>
        <v>848.95</v>
      </c>
      <c r="N28" s="32">
        <f t="shared" si="3"/>
        <v>877.5</v>
      </c>
      <c r="O28" s="832" t="s">
        <v>267</v>
      </c>
      <c r="P28" s="119" t="s">
        <v>235</v>
      </c>
      <c r="Q28" s="160" t="s">
        <v>33</v>
      </c>
      <c r="R28" s="161" t="s">
        <v>113</v>
      </c>
      <c r="S28" s="162" t="s">
        <v>33</v>
      </c>
      <c r="T28" s="163" t="s">
        <v>112</v>
      </c>
      <c r="U28" s="165"/>
      <c r="V28" s="165"/>
      <c r="W28" s="239" t="s">
        <v>236</v>
      </c>
      <c r="X28" s="174">
        <v>42</v>
      </c>
      <c r="Y28" s="601">
        <v>132</v>
      </c>
      <c r="Z28" s="151" t="s">
        <v>297</v>
      </c>
    </row>
    <row r="29" spans="1:26" ht="12.75">
      <c r="A29" s="46" t="s">
        <v>308</v>
      </c>
      <c r="B29" s="749">
        <v>23600</v>
      </c>
      <c r="C29" s="514">
        <v>0.69</v>
      </c>
      <c r="D29" s="105">
        <v>0.88</v>
      </c>
      <c r="E29" s="113">
        <v>189</v>
      </c>
      <c r="F29" s="750">
        <v>75</v>
      </c>
      <c r="G29" s="76">
        <v>8</v>
      </c>
      <c r="H29" s="317">
        <v>250</v>
      </c>
      <c r="I29" s="117">
        <v>330</v>
      </c>
      <c r="J29" s="751">
        <v>0.71</v>
      </c>
      <c r="K29" s="156">
        <v>26</v>
      </c>
      <c r="L29" s="530">
        <v>3.4</v>
      </c>
      <c r="M29" s="32">
        <f t="shared" si="0"/>
        <v>864.9</v>
      </c>
      <c r="N29" s="32">
        <f t="shared" si="3"/>
        <v>888.5</v>
      </c>
      <c r="O29" s="832" t="s">
        <v>267</v>
      </c>
      <c r="P29" s="119" t="s">
        <v>235</v>
      </c>
      <c r="Q29" s="160" t="s">
        <v>33</v>
      </c>
      <c r="R29" s="161" t="s">
        <v>113</v>
      </c>
      <c r="S29" s="162" t="s">
        <v>33</v>
      </c>
      <c r="T29" s="163" t="s">
        <v>112</v>
      </c>
      <c r="U29" s="165"/>
      <c r="V29" s="165"/>
      <c r="W29" s="239" t="s">
        <v>236</v>
      </c>
      <c r="X29" s="174">
        <v>42</v>
      </c>
      <c r="Y29" s="601">
        <v>132</v>
      </c>
      <c r="Z29" s="151" t="s">
        <v>309</v>
      </c>
    </row>
    <row r="30" spans="1:26" ht="12.75">
      <c r="A30" s="46" t="s">
        <v>316</v>
      </c>
      <c r="B30" s="742">
        <v>58680</v>
      </c>
      <c r="C30" s="514">
        <v>0.69</v>
      </c>
      <c r="D30" s="743">
        <v>0.77</v>
      </c>
      <c r="E30" s="113">
        <v>189</v>
      </c>
      <c r="F30" s="744">
        <v>250</v>
      </c>
      <c r="G30" s="99">
        <v>6</v>
      </c>
      <c r="H30" s="317">
        <v>250</v>
      </c>
      <c r="I30" s="265">
        <v>325</v>
      </c>
      <c r="J30" s="745">
        <v>0.81</v>
      </c>
      <c r="K30" s="156">
        <v>26</v>
      </c>
      <c r="L30" s="267">
        <v>3.96</v>
      </c>
      <c r="M30" s="32">
        <f t="shared" si="0"/>
        <v>830.22</v>
      </c>
      <c r="N30" s="32">
        <f t="shared" si="3"/>
        <v>888.9</v>
      </c>
      <c r="O30" s="832" t="s">
        <v>267</v>
      </c>
      <c r="P30" s="119" t="s">
        <v>235</v>
      </c>
      <c r="Q30" s="160" t="s">
        <v>33</v>
      </c>
      <c r="R30" s="161" t="s">
        <v>113</v>
      </c>
      <c r="S30" s="162" t="s">
        <v>33</v>
      </c>
      <c r="T30" s="163" t="s">
        <v>112</v>
      </c>
      <c r="U30" s="165"/>
      <c r="V30" s="165"/>
      <c r="W30" s="239" t="s">
        <v>236</v>
      </c>
      <c r="X30" s="174">
        <v>42</v>
      </c>
      <c r="Y30" s="601">
        <v>132</v>
      </c>
      <c r="Z30" s="151" t="s">
        <v>317</v>
      </c>
    </row>
    <row r="31" spans="1:26" ht="12.75">
      <c r="A31" s="46" t="s">
        <v>314</v>
      </c>
      <c r="B31" s="746">
        <v>48680</v>
      </c>
      <c r="C31" s="514">
        <v>0.69</v>
      </c>
      <c r="D31" s="743">
        <v>0.77</v>
      </c>
      <c r="E31" s="113">
        <v>189</v>
      </c>
      <c r="F31" s="744">
        <v>250</v>
      </c>
      <c r="G31" s="99">
        <v>6</v>
      </c>
      <c r="H31" s="317">
        <v>250</v>
      </c>
      <c r="I31" s="265">
        <v>325</v>
      </c>
      <c r="J31" s="745">
        <v>0.81</v>
      </c>
      <c r="K31" s="156">
        <v>26</v>
      </c>
      <c r="L31" s="282">
        <v>3.81</v>
      </c>
      <c r="M31" s="32">
        <f t="shared" si="0"/>
        <v>841.72</v>
      </c>
      <c r="N31" s="32">
        <f t="shared" si="3"/>
        <v>890.4</v>
      </c>
      <c r="O31" s="832" t="s">
        <v>267</v>
      </c>
      <c r="P31" s="119" t="s">
        <v>235</v>
      </c>
      <c r="Q31" s="160" t="s">
        <v>33</v>
      </c>
      <c r="R31" s="161" t="s">
        <v>113</v>
      </c>
      <c r="S31" s="162" t="s">
        <v>33</v>
      </c>
      <c r="T31" s="163" t="s">
        <v>112</v>
      </c>
      <c r="U31" s="165"/>
      <c r="V31" s="165"/>
      <c r="W31" s="239" t="s">
        <v>236</v>
      </c>
      <c r="X31" s="174">
        <v>42</v>
      </c>
      <c r="Y31" s="601">
        <v>132</v>
      </c>
      <c r="Z31" s="151" t="s">
        <v>315</v>
      </c>
    </row>
    <row r="32" spans="1:26" ht="12.75">
      <c r="A32" s="46" t="s">
        <v>310</v>
      </c>
      <c r="B32" s="747">
        <v>31680</v>
      </c>
      <c r="C32" s="514">
        <v>0.69</v>
      </c>
      <c r="D32" s="743">
        <v>0.77</v>
      </c>
      <c r="E32" s="97">
        <v>162</v>
      </c>
      <c r="F32" s="748">
        <v>180</v>
      </c>
      <c r="G32" s="535">
        <v>12</v>
      </c>
      <c r="H32" s="68">
        <v>300</v>
      </c>
      <c r="I32" s="265">
        <v>325</v>
      </c>
      <c r="J32" s="745">
        <v>0.81</v>
      </c>
      <c r="K32" s="156">
        <v>26</v>
      </c>
      <c r="L32" s="282">
        <v>3.81</v>
      </c>
      <c r="M32" s="32">
        <f t="shared" si="0"/>
        <v>859.72</v>
      </c>
      <c r="N32" s="32">
        <f t="shared" si="3"/>
        <v>891.4</v>
      </c>
      <c r="O32" s="832" t="s">
        <v>267</v>
      </c>
      <c r="P32" s="119" t="s">
        <v>235</v>
      </c>
      <c r="Q32" s="160" t="s">
        <v>33</v>
      </c>
      <c r="R32" s="161" t="s">
        <v>113</v>
      </c>
      <c r="S32" s="162" t="s">
        <v>33</v>
      </c>
      <c r="T32" s="163" t="s">
        <v>112</v>
      </c>
      <c r="U32" s="165"/>
      <c r="V32" s="165"/>
      <c r="W32" s="239" t="s">
        <v>236</v>
      </c>
      <c r="X32" s="174">
        <v>42</v>
      </c>
      <c r="Y32" s="601">
        <v>132</v>
      </c>
      <c r="Z32" s="151" t="s">
        <v>311</v>
      </c>
    </row>
    <row r="33" spans="1:26" ht="12.75">
      <c r="A33" s="46" t="s">
        <v>334</v>
      </c>
      <c r="B33" s="125">
        <v>36980</v>
      </c>
      <c r="C33" s="89">
        <v>0.67</v>
      </c>
      <c r="D33" s="743">
        <v>0.77</v>
      </c>
      <c r="E33" s="758">
        <v>180</v>
      </c>
      <c r="F33" s="759">
        <v>240</v>
      </c>
      <c r="G33" s="535">
        <v>12</v>
      </c>
      <c r="H33" s="68">
        <v>300</v>
      </c>
      <c r="I33" s="265">
        <v>325</v>
      </c>
      <c r="J33" s="83">
        <v>0.82</v>
      </c>
      <c r="K33" s="760">
        <v>27</v>
      </c>
      <c r="L33" s="459">
        <v>4.3</v>
      </c>
      <c r="M33" s="32">
        <f t="shared" si="0"/>
        <v>874.52</v>
      </c>
      <c r="N33" s="32">
        <f t="shared" si="3"/>
        <v>911.5</v>
      </c>
      <c r="O33" s="832" t="s">
        <v>267</v>
      </c>
      <c r="P33" s="119" t="s">
        <v>235</v>
      </c>
      <c r="Q33" s="160" t="s">
        <v>33</v>
      </c>
      <c r="R33" s="161" t="s">
        <v>113</v>
      </c>
      <c r="S33" s="162" t="s">
        <v>33</v>
      </c>
      <c r="T33" s="163" t="s">
        <v>112</v>
      </c>
      <c r="U33" s="165"/>
      <c r="V33" s="165"/>
      <c r="W33" s="239" t="s">
        <v>236</v>
      </c>
      <c r="X33" s="174">
        <v>42</v>
      </c>
      <c r="Y33" s="601">
        <v>132</v>
      </c>
      <c r="Z33" s="151" t="s">
        <v>335</v>
      </c>
    </row>
    <row r="34" spans="1:26" ht="12.75">
      <c r="A34" s="46" t="s">
        <v>332</v>
      </c>
      <c r="B34" s="304">
        <v>38660</v>
      </c>
      <c r="C34" s="691">
        <v>0.63</v>
      </c>
      <c r="D34" s="730">
        <v>0.59</v>
      </c>
      <c r="E34" s="758">
        <v>180</v>
      </c>
      <c r="F34" s="454">
        <v>360</v>
      </c>
      <c r="G34" s="131">
        <v>20</v>
      </c>
      <c r="H34" s="68">
        <v>300</v>
      </c>
      <c r="I34" s="265">
        <v>325</v>
      </c>
      <c r="J34" s="745">
        <v>0.81</v>
      </c>
      <c r="K34" s="156">
        <v>26</v>
      </c>
      <c r="L34" s="61">
        <v>6.2</v>
      </c>
      <c r="M34" s="32">
        <f t="shared" si="0"/>
        <v>880.84</v>
      </c>
      <c r="N34" s="32">
        <f t="shared" si="3"/>
        <v>919.5</v>
      </c>
      <c r="O34" s="832" t="s">
        <v>267</v>
      </c>
      <c r="P34" s="119" t="s">
        <v>235</v>
      </c>
      <c r="Q34" s="160" t="s">
        <v>33</v>
      </c>
      <c r="R34" s="161" t="s">
        <v>113</v>
      </c>
      <c r="S34" s="162" t="s">
        <v>33</v>
      </c>
      <c r="T34" s="163" t="s">
        <v>112</v>
      </c>
      <c r="U34" s="165"/>
      <c r="V34" s="165"/>
      <c r="W34" s="239" t="s">
        <v>236</v>
      </c>
      <c r="X34" s="174">
        <v>42</v>
      </c>
      <c r="Y34" s="601">
        <v>132</v>
      </c>
      <c r="Z34" s="151" t="s">
        <v>333</v>
      </c>
    </row>
    <row r="35" spans="1:26" ht="12.75">
      <c r="A35" s="46" t="s">
        <v>306</v>
      </c>
      <c r="B35" s="798">
        <v>87660</v>
      </c>
      <c r="C35" s="691">
        <v>0.63</v>
      </c>
      <c r="D35" s="730">
        <v>0.59</v>
      </c>
      <c r="E35" s="113">
        <v>189</v>
      </c>
      <c r="F35" s="455">
        <v>225</v>
      </c>
      <c r="G35" s="131">
        <v>20</v>
      </c>
      <c r="H35" s="68">
        <v>300</v>
      </c>
      <c r="I35" s="265">
        <v>325</v>
      </c>
      <c r="J35" s="745">
        <v>0.81</v>
      </c>
      <c r="K35" s="234">
        <v>31</v>
      </c>
      <c r="L35" s="459">
        <v>4.3</v>
      </c>
      <c r="M35" s="32">
        <f t="shared" si="0"/>
        <v>856.34</v>
      </c>
      <c r="N35" s="32">
        <f t="shared" si="3"/>
        <v>944</v>
      </c>
      <c r="O35" s="832" t="s">
        <v>267</v>
      </c>
      <c r="P35" s="119" t="s">
        <v>235</v>
      </c>
      <c r="Q35" s="160" t="s">
        <v>33</v>
      </c>
      <c r="R35" s="161" t="s">
        <v>113</v>
      </c>
      <c r="S35" s="162" t="s">
        <v>33</v>
      </c>
      <c r="T35" s="163" t="s">
        <v>112</v>
      </c>
      <c r="U35" s="165"/>
      <c r="V35" s="165"/>
      <c r="W35" s="239" t="s">
        <v>236</v>
      </c>
      <c r="X35" s="174">
        <v>42</v>
      </c>
      <c r="Y35" s="601">
        <v>132</v>
      </c>
      <c r="Z35" s="151" t="s">
        <v>307</v>
      </c>
    </row>
    <row r="36" spans="1:26" ht="12.75">
      <c r="A36" s="46" t="s">
        <v>312</v>
      </c>
      <c r="B36" s="227">
        <v>88680</v>
      </c>
      <c r="C36" s="597">
        <v>0.79</v>
      </c>
      <c r="D36" s="598">
        <v>0.76</v>
      </c>
      <c r="E36" s="113">
        <v>189</v>
      </c>
      <c r="F36" s="130">
        <v>400</v>
      </c>
      <c r="G36" s="599">
        <v>10</v>
      </c>
      <c r="H36" s="317">
        <v>250</v>
      </c>
      <c r="I36" s="600">
        <v>300</v>
      </c>
      <c r="J36" s="132">
        <v>0.92</v>
      </c>
      <c r="K36" s="234">
        <v>31</v>
      </c>
      <c r="L36" s="300">
        <v>3.2</v>
      </c>
      <c r="M36" s="32">
        <f t="shared" si="0"/>
        <v>870.31999999999994</v>
      </c>
      <c r="N36" s="32">
        <f t="shared" si="3"/>
        <v>959</v>
      </c>
      <c r="O36" s="832" t="s">
        <v>267</v>
      </c>
      <c r="P36" s="119" t="s">
        <v>235</v>
      </c>
      <c r="Q36" s="160" t="s">
        <v>33</v>
      </c>
      <c r="R36" s="161" t="s">
        <v>113</v>
      </c>
      <c r="S36" s="162" t="s">
        <v>33</v>
      </c>
      <c r="T36" s="163" t="s">
        <v>112</v>
      </c>
      <c r="U36" s="165"/>
      <c r="V36" s="165"/>
      <c r="W36" s="239" t="s">
        <v>236</v>
      </c>
      <c r="X36" s="174">
        <v>42</v>
      </c>
      <c r="Y36" s="601">
        <v>132</v>
      </c>
      <c r="Z36" s="151" t="s">
        <v>313</v>
      </c>
    </row>
  </sheetData>
  <autoFilter ref="A2:Z36" xr:uid="{00000000-0009-0000-0000-000021000000}">
    <sortState xmlns:xlrd2="http://schemas.microsoft.com/office/spreadsheetml/2017/richdata2" ref="A2:Z36">
      <sortCondition ref="N2:N36"/>
      <sortCondition ref="O2:O36"/>
      <sortCondition ref="F2:F36"/>
      <sortCondition ref="P2:P36"/>
    </sortState>
  </autoFilter>
  <conditionalFormatting sqref="B3:B36">
    <cfRule type="colorScale" priority="25">
      <colorScale>
        <cfvo type="min"/>
        <cfvo type="percentile" val="50"/>
        <cfvo type="max"/>
        <color rgb="FF93C47D"/>
        <color rgb="FFD9D9D9"/>
        <color rgb="FFE06666"/>
      </colorScale>
    </cfRule>
  </conditionalFormatting>
  <conditionalFormatting sqref="C3:C36">
    <cfRule type="colorScale" priority="14">
      <colorScale>
        <cfvo type="min"/>
        <cfvo type="percentile" val="50"/>
        <cfvo type="max"/>
        <color rgb="FFEAD1DC"/>
        <color rgb="FFD5A6BD"/>
        <color rgb="FFC27BA0"/>
      </colorScale>
    </cfRule>
  </conditionalFormatting>
  <conditionalFormatting sqref="D3:D36">
    <cfRule type="colorScale" priority="15">
      <colorScale>
        <cfvo type="min"/>
        <cfvo type="percentile" val="50"/>
        <cfvo type="max"/>
        <color rgb="FFD9D2E9"/>
        <color rgb="FFB4A7D6"/>
        <color rgb="FF8E7CC3"/>
      </colorScale>
    </cfRule>
  </conditionalFormatting>
  <conditionalFormatting sqref="E3:E36">
    <cfRule type="colorScale" priority="16">
      <colorScale>
        <cfvo type="min"/>
        <cfvo type="percentile" val="50"/>
        <cfvo type="max"/>
        <color rgb="FFF4CCCC"/>
        <color rgb="FFEA9999"/>
        <color rgb="FFE06666"/>
      </colorScale>
    </cfRule>
  </conditionalFormatting>
  <conditionalFormatting sqref="F3:F36">
    <cfRule type="colorScale" priority="17">
      <colorScale>
        <cfvo type="min"/>
        <cfvo type="percentile" val="50"/>
        <cfvo type="max"/>
        <color rgb="FFD9EAD3"/>
        <color rgb="FFB6D7A8"/>
        <color rgb="FF6AA84F"/>
      </colorScale>
    </cfRule>
  </conditionalFormatting>
  <conditionalFormatting sqref="G3:G36">
    <cfRule type="colorScale" priority="18">
      <colorScale>
        <cfvo type="min"/>
        <cfvo type="percentile" val="50"/>
        <cfvo type="max"/>
        <color rgb="FFD0E0E3"/>
        <color rgb="FFA2C4C9"/>
        <color rgb="FF45818E"/>
      </colorScale>
    </cfRule>
  </conditionalFormatting>
  <conditionalFormatting sqref="H3:H36">
    <cfRule type="colorScale" priority="19">
      <colorScale>
        <cfvo type="min"/>
        <cfvo type="percentile" val="50"/>
        <cfvo type="max"/>
        <color rgb="FFC9DAF8"/>
        <color rgb="FFA4C2F4"/>
        <color rgb="FF3C78D8"/>
      </colorScale>
    </cfRule>
  </conditionalFormatting>
  <conditionalFormatting sqref="I3:I36">
    <cfRule type="colorScale" priority="20">
      <colorScale>
        <cfvo type="min"/>
        <cfvo type="percentile" val="50"/>
        <cfvo type="max"/>
        <color rgb="FFFFF2CC"/>
        <color rgb="FFFFE599"/>
        <color rgb="FFF1C232"/>
      </colorScale>
    </cfRule>
  </conditionalFormatting>
  <conditionalFormatting sqref="J3:J36">
    <cfRule type="colorScale" priority="21">
      <colorScale>
        <cfvo type="min"/>
        <cfvo type="percentile" val="50"/>
        <cfvo type="max"/>
        <color rgb="FFFCE5CD"/>
        <color rgb="FFF9CB9C"/>
        <color rgb="FFE69138"/>
      </colorScale>
    </cfRule>
  </conditionalFormatting>
  <conditionalFormatting sqref="K3:K36">
    <cfRule type="colorScale" priority="22">
      <colorScale>
        <cfvo type="min"/>
        <cfvo type="percentile" val="50"/>
        <cfvo type="max"/>
        <color rgb="FFE6B8AF"/>
        <color rgb="FFDD7E6B"/>
        <color rgb="FFCC4125"/>
      </colorScale>
    </cfRule>
  </conditionalFormatting>
  <conditionalFormatting sqref="L3:L36">
    <cfRule type="colorScale" priority="23">
      <colorScale>
        <cfvo type="min"/>
        <cfvo type="percentile" val="50"/>
        <cfvo type="max"/>
        <color rgb="FFEFEFEF"/>
        <color rgb="FFCCCCCC"/>
        <color rgb="FF666666"/>
      </colorScale>
    </cfRule>
  </conditionalFormatting>
  <conditionalFormatting sqref="M3:M36">
    <cfRule type="colorScale" priority="27">
      <colorScale>
        <cfvo type="min"/>
        <cfvo type="percentile" val="50"/>
        <cfvo type="max"/>
        <color rgb="FF4A86E8"/>
        <color rgb="FFD9D9D9"/>
        <color rgb="FFFF9900"/>
      </colorScale>
    </cfRule>
  </conditionalFormatting>
  <conditionalFormatting sqref="N3:N36">
    <cfRule type="colorScale" priority="26">
      <colorScale>
        <cfvo type="min"/>
        <cfvo type="percentile" val="50"/>
        <cfvo type="max"/>
        <color rgb="FF4A86E8"/>
        <color rgb="FFD9D9D9"/>
        <color rgb="FFFF9900"/>
      </colorScale>
    </cfRule>
  </conditionalFormatting>
  <conditionalFormatting sqref="P3:P36">
    <cfRule type="notContainsBlanks" dxfId="147" priority="24">
      <formula>LEN(TRIM(P3))&gt;0</formula>
    </cfRule>
  </conditionalFormatting>
  <conditionalFormatting sqref="Q3:Q36">
    <cfRule type="notContainsBlanks" dxfId="146" priority="1">
      <formula>LEN(TRIM(Q3))&gt;0</formula>
    </cfRule>
    <cfRule type="containsBlanks" dxfId="145" priority="2">
      <formula>LEN(TRIM(Q3))=0</formula>
    </cfRule>
  </conditionalFormatting>
  <conditionalFormatting sqref="R3:R36">
    <cfRule type="notContainsBlanks" dxfId="144" priority="3">
      <formula>LEN(TRIM(R3))&gt;0</formula>
    </cfRule>
    <cfRule type="containsBlanks" dxfId="143" priority="4">
      <formula>LEN(TRIM(R3))=0</formula>
    </cfRule>
  </conditionalFormatting>
  <conditionalFormatting sqref="S3:S36">
    <cfRule type="notContainsBlanks" dxfId="142" priority="5">
      <formula>LEN(TRIM(S3))&gt;0</formula>
    </cfRule>
    <cfRule type="containsBlanks" dxfId="141" priority="6">
      <formula>LEN(TRIM(S3))=0</formula>
    </cfRule>
  </conditionalFormatting>
  <conditionalFormatting sqref="T3:T36">
    <cfRule type="notContainsBlanks" dxfId="140" priority="7">
      <formula>LEN(TRIM(T3))&gt;0</formula>
    </cfRule>
    <cfRule type="containsBlanks" dxfId="139" priority="8">
      <formula>LEN(TRIM(T3))=0</formula>
    </cfRule>
  </conditionalFormatting>
  <conditionalFormatting sqref="U3:U36">
    <cfRule type="notContainsBlanks" dxfId="138" priority="9">
      <formula>LEN(TRIM(U3))&gt;0</formula>
    </cfRule>
    <cfRule type="containsBlanks" dxfId="137" priority="10">
      <formula>LEN(TRIM(U3))=0</formula>
    </cfRule>
  </conditionalFormatting>
  <conditionalFormatting sqref="V3:V36">
    <cfRule type="notContainsBlanks" dxfId="136" priority="11">
      <formula>LEN(TRIM(V3))&gt;0</formula>
    </cfRule>
    <cfRule type="containsBlanks" dxfId="135" priority="12">
      <formula>LEN(TRIM(V3))=0</formula>
    </cfRule>
  </conditionalFormatting>
  <conditionalFormatting sqref="W3:W36">
    <cfRule type="notContainsBlanks" dxfId="134" priority="13">
      <formula>LEN(TRIM(W3))&gt;0</formula>
    </cfRule>
  </conditionalFormatting>
  <conditionalFormatting sqref="X3:X36">
    <cfRule type="colorScale" priority="28">
      <colorScale>
        <cfvo type="min"/>
        <cfvo type="percentile" val="50"/>
        <cfvo type="max"/>
        <color rgb="FFE06666"/>
        <color rgb="FFD9D9D9"/>
        <color rgb="FF93C47D"/>
      </colorScale>
    </cfRule>
  </conditionalFormatting>
  <conditionalFormatting sqref="Y3:Y36">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93C47D"/>
    <outlinePr summaryBelow="0" summaryRight="0"/>
  </sheetPr>
  <dimension ref="A1:Z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7.5703125" customWidth="1"/>
    <col min="17"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109.5">
      <c r="A2" s="6" t="s">
        <v>1157</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856</v>
      </c>
      <c r="B3" s="311">
        <v>95680</v>
      </c>
      <c r="C3" s="320">
        <v>0.93</v>
      </c>
      <c r="D3" s="64">
        <v>0.65</v>
      </c>
      <c r="E3" s="143">
        <v>108</v>
      </c>
      <c r="F3" s="231">
        <v>30</v>
      </c>
      <c r="G3" s="254">
        <v>5</v>
      </c>
      <c r="H3" s="232">
        <v>1000</v>
      </c>
      <c r="I3" s="321">
        <v>525</v>
      </c>
      <c r="J3" s="285">
        <v>0.51</v>
      </c>
      <c r="K3" s="156">
        <v>26</v>
      </c>
      <c r="L3" s="276">
        <v>7.5</v>
      </c>
      <c r="M3" s="32">
        <f t="shared" ref="M3:M6" si="0">(-B3*0.001)+(K3*2)+(-L3*10)+(C3*100)+(D3*100)+(E3)+(F3*0.1)+(G3*5)+(H3*0.1)+(I3*0.1)+(J3*100)+(X3*2)+(Y3*2)</f>
        <v>688.81999999999994</v>
      </c>
      <c r="N3" s="32">
        <f t="shared" ref="N3:N6" si="1">(K3*2)+(-L3*10)+(C3*100)+(D3*100)+(E3)+(F3*0.1)+(G3*5)+(H3*0.1)+(I3*0.1)+(J3*100)+(X3*2)+(Y3*2)</f>
        <v>784.5</v>
      </c>
      <c r="O3" s="236" t="s">
        <v>760</v>
      </c>
      <c r="P3" s="657" t="s">
        <v>102</v>
      </c>
      <c r="Q3" s="160" t="s">
        <v>33</v>
      </c>
      <c r="R3" s="161" t="s">
        <v>33</v>
      </c>
      <c r="S3" s="162" t="s">
        <v>47</v>
      </c>
      <c r="T3" s="163" t="s">
        <v>33</v>
      </c>
      <c r="U3" s="164" t="s">
        <v>33</v>
      </c>
      <c r="V3" s="238" t="s">
        <v>103</v>
      </c>
      <c r="W3" s="239" t="s">
        <v>104</v>
      </c>
      <c r="X3" s="292">
        <v>75</v>
      </c>
      <c r="Y3" s="175">
        <v>80</v>
      </c>
      <c r="Z3" s="151" t="s">
        <v>857</v>
      </c>
    </row>
    <row r="4" spans="1:26" ht="12.75">
      <c r="A4" s="46" t="s">
        <v>1046</v>
      </c>
      <c r="B4" s="669">
        <v>25880</v>
      </c>
      <c r="C4" s="779">
        <v>0.65</v>
      </c>
      <c r="D4" s="229">
        <v>0.66</v>
      </c>
      <c r="E4" s="50">
        <v>96</v>
      </c>
      <c r="F4" s="780">
        <v>180</v>
      </c>
      <c r="G4" s="633">
        <v>9</v>
      </c>
      <c r="H4" s="404">
        <v>500</v>
      </c>
      <c r="I4" s="54">
        <v>462</v>
      </c>
      <c r="J4" s="781">
        <v>0.8</v>
      </c>
      <c r="K4" s="782">
        <v>28</v>
      </c>
      <c r="L4" s="783">
        <v>2</v>
      </c>
      <c r="M4" s="32">
        <f t="shared" si="0"/>
        <v>786.31999999999994</v>
      </c>
      <c r="N4" s="32">
        <f t="shared" si="1"/>
        <v>812.2</v>
      </c>
      <c r="O4" s="571" t="s">
        <v>31</v>
      </c>
      <c r="P4" s="380" t="s">
        <v>1061</v>
      </c>
      <c r="Q4" s="160" t="s">
        <v>33</v>
      </c>
      <c r="R4" s="161" t="s">
        <v>33</v>
      </c>
      <c r="S4" s="162" t="s">
        <v>47</v>
      </c>
      <c r="T4" s="163" t="s">
        <v>33</v>
      </c>
      <c r="U4" s="164" t="s">
        <v>33</v>
      </c>
      <c r="V4" s="238" t="s">
        <v>103</v>
      </c>
      <c r="W4" s="303" t="s">
        <v>104</v>
      </c>
      <c r="X4" s="166">
        <v>75</v>
      </c>
      <c r="Y4" s="166">
        <v>80</v>
      </c>
      <c r="Z4" s="151" t="s">
        <v>106</v>
      </c>
    </row>
    <row r="5" spans="1:26" ht="12.75">
      <c r="A5" s="46" t="s">
        <v>742</v>
      </c>
      <c r="B5" s="307">
        <v>56890</v>
      </c>
      <c r="C5" s="446">
        <v>0.86</v>
      </c>
      <c r="D5" s="323">
        <v>0.69</v>
      </c>
      <c r="E5" s="113">
        <v>80</v>
      </c>
      <c r="F5" s="447">
        <v>450</v>
      </c>
      <c r="G5" s="131">
        <v>20</v>
      </c>
      <c r="H5" s="413">
        <v>900</v>
      </c>
      <c r="I5" s="321">
        <v>525</v>
      </c>
      <c r="J5" s="155">
        <v>0.76</v>
      </c>
      <c r="K5" s="379">
        <v>33</v>
      </c>
      <c r="L5" s="448">
        <v>4.5</v>
      </c>
      <c r="M5" s="32">
        <f t="shared" si="0"/>
        <v>872.61</v>
      </c>
      <c r="N5" s="32">
        <f t="shared" si="1"/>
        <v>929.5</v>
      </c>
      <c r="O5" s="236" t="s">
        <v>760</v>
      </c>
      <c r="P5" s="657" t="s">
        <v>102</v>
      </c>
      <c r="Q5" s="160" t="s">
        <v>33</v>
      </c>
      <c r="R5" s="161" t="s">
        <v>33</v>
      </c>
      <c r="S5" s="162" t="s">
        <v>47</v>
      </c>
      <c r="T5" s="163" t="s">
        <v>33</v>
      </c>
      <c r="U5" s="164" t="s">
        <v>33</v>
      </c>
      <c r="V5" s="238" t="s">
        <v>103</v>
      </c>
      <c r="W5" s="239" t="s">
        <v>104</v>
      </c>
      <c r="X5" s="292">
        <v>75</v>
      </c>
      <c r="Y5" s="175">
        <v>80</v>
      </c>
      <c r="Z5" s="151" t="s">
        <v>743</v>
      </c>
    </row>
    <row r="6" spans="1:26" ht="12.75">
      <c r="A6" s="46" t="s">
        <v>764</v>
      </c>
      <c r="B6" s="322">
        <v>50000</v>
      </c>
      <c r="C6" s="320">
        <v>0.93</v>
      </c>
      <c r="D6" s="323">
        <v>0.69</v>
      </c>
      <c r="E6" s="50">
        <v>270</v>
      </c>
      <c r="F6" s="106">
        <v>100</v>
      </c>
      <c r="G6" s="76">
        <v>10</v>
      </c>
      <c r="H6" s="68">
        <v>1800</v>
      </c>
      <c r="I6" s="324">
        <v>598</v>
      </c>
      <c r="J6" s="155">
        <v>0.76</v>
      </c>
      <c r="K6" s="156">
        <v>26</v>
      </c>
      <c r="L6" s="61">
        <v>12.07</v>
      </c>
      <c r="M6" s="32">
        <f t="shared" si="0"/>
        <v>999.09999999999991</v>
      </c>
      <c r="N6" s="32">
        <f t="shared" si="1"/>
        <v>1049.0999999999999</v>
      </c>
      <c r="O6" s="236" t="s">
        <v>760</v>
      </c>
      <c r="P6" s="657" t="s">
        <v>102</v>
      </c>
      <c r="Q6" s="160" t="s">
        <v>33</v>
      </c>
      <c r="R6" s="161" t="s">
        <v>33</v>
      </c>
      <c r="S6" s="162" t="s">
        <v>47</v>
      </c>
      <c r="T6" s="163" t="s">
        <v>33</v>
      </c>
      <c r="U6" s="164" t="s">
        <v>33</v>
      </c>
      <c r="V6" s="238" t="s">
        <v>103</v>
      </c>
      <c r="W6" s="239" t="s">
        <v>104</v>
      </c>
      <c r="X6" s="292">
        <v>75</v>
      </c>
      <c r="Y6" s="175">
        <v>80</v>
      </c>
      <c r="Z6" s="151" t="s">
        <v>765</v>
      </c>
    </row>
  </sheetData>
  <autoFilter ref="A2:Z6" xr:uid="{00000000-0009-0000-0000-000022000000}">
    <sortState xmlns:xlrd2="http://schemas.microsoft.com/office/spreadsheetml/2017/richdata2" ref="A2:Z6">
      <sortCondition ref="N2:N6"/>
      <sortCondition ref="P2:P6"/>
    </sortState>
  </autoFilter>
  <conditionalFormatting sqref="B3:B6">
    <cfRule type="colorScale" priority="24">
      <colorScale>
        <cfvo type="min"/>
        <cfvo type="percentile" val="50"/>
        <cfvo type="max"/>
        <color rgb="FF93C47D"/>
        <color rgb="FFD9D9D9"/>
        <color rgb="FFE06666"/>
      </colorScale>
    </cfRule>
  </conditionalFormatting>
  <conditionalFormatting sqref="C3:C6">
    <cfRule type="colorScale" priority="14">
      <colorScale>
        <cfvo type="min"/>
        <cfvo type="percentile" val="50"/>
        <cfvo type="max"/>
        <color rgb="FFEAD1DC"/>
        <color rgb="FFD5A6BD"/>
        <color rgb="FFC27BA0"/>
      </colorScale>
    </cfRule>
  </conditionalFormatting>
  <conditionalFormatting sqref="D3:D6">
    <cfRule type="colorScale" priority="15">
      <colorScale>
        <cfvo type="min"/>
        <cfvo type="percentile" val="50"/>
        <cfvo type="max"/>
        <color rgb="FFD9D2E9"/>
        <color rgb="FFB4A7D6"/>
        <color rgb="FF8E7CC3"/>
      </colorScale>
    </cfRule>
  </conditionalFormatting>
  <conditionalFormatting sqref="E3:E6">
    <cfRule type="colorScale" priority="16">
      <colorScale>
        <cfvo type="min"/>
        <cfvo type="percentile" val="50"/>
        <cfvo type="max"/>
        <color rgb="FFF4CCCC"/>
        <color rgb="FFEA9999"/>
        <color rgb="FFE06666"/>
      </colorScale>
    </cfRule>
  </conditionalFormatting>
  <conditionalFormatting sqref="F3:F6">
    <cfRule type="colorScale" priority="17">
      <colorScale>
        <cfvo type="min"/>
        <cfvo type="percentile" val="50"/>
        <cfvo type="max"/>
        <color rgb="FFD9EAD3"/>
        <color rgb="FFB6D7A8"/>
        <color rgb="FF6AA84F"/>
      </colorScale>
    </cfRule>
  </conditionalFormatting>
  <conditionalFormatting sqref="G3:G6">
    <cfRule type="colorScale" priority="18">
      <colorScale>
        <cfvo type="min"/>
        <cfvo type="percentile" val="50"/>
        <cfvo type="max"/>
        <color rgb="FFD0E0E3"/>
        <color rgb="FFA2C4C9"/>
        <color rgb="FF45818E"/>
      </colorScale>
    </cfRule>
  </conditionalFormatting>
  <conditionalFormatting sqref="H3:H6">
    <cfRule type="colorScale" priority="19">
      <colorScale>
        <cfvo type="min"/>
        <cfvo type="percentile" val="50"/>
        <cfvo type="max"/>
        <color rgb="FFC9DAF8"/>
        <color rgb="FFA4C2F4"/>
        <color rgb="FF3C78D8"/>
      </colorScale>
    </cfRule>
  </conditionalFormatting>
  <conditionalFormatting sqref="I3:I6">
    <cfRule type="colorScale" priority="20">
      <colorScale>
        <cfvo type="min"/>
        <cfvo type="percentile" val="50"/>
        <cfvo type="max"/>
        <color rgb="FFFFF2CC"/>
        <color rgb="FFFFE599"/>
        <color rgb="FFF1C232"/>
      </colorScale>
    </cfRule>
  </conditionalFormatting>
  <conditionalFormatting sqref="J3:J6">
    <cfRule type="colorScale" priority="21">
      <colorScale>
        <cfvo type="min"/>
        <cfvo type="percentile" val="50"/>
        <cfvo type="max"/>
        <color rgb="FFFCE5CD"/>
        <color rgb="FFF9CB9C"/>
        <color rgb="FFE69138"/>
      </colorScale>
    </cfRule>
  </conditionalFormatting>
  <conditionalFormatting sqref="K3:K6">
    <cfRule type="colorScale" priority="22">
      <colorScale>
        <cfvo type="min"/>
        <cfvo type="percentile" val="50"/>
        <cfvo type="max"/>
        <color rgb="FFE6B8AF"/>
        <color rgb="FFDD7E6B"/>
        <color rgb="FFCC4125"/>
      </colorScale>
    </cfRule>
  </conditionalFormatting>
  <conditionalFormatting sqref="L3:L6">
    <cfRule type="colorScale" priority="23">
      <colorScale>
        <cfvo type="min"/>
        <cfvo type="percentile" val="50"/>
        <cfvo type="max"/>
        <color rgb="FFEFEFEF"/>
        <color rgb="FFCCCCCC"/>
        <color rgb="FF666666"/>
      </colorScale>
    </cfRule>
  </conditionalFormatting>
  <conditionalFormatting sqref="M3:M6">
    <cfRule type="colorScale" priority="26">
      <colorScale>
        <cfvo type="min"/>
        <cfvo type="percentile" val="50"/>
        <cfvo type="max"/>
        <color rgb="FF4A86E8"/>
        <color rgb="FFD9D9D9"/>
        <color rgb="FFFF9900"/>
      </colorScale>
    </cfRule>
  </conditionalFormatting>
  <conditionalFormatting sqref="N3:N6">
    <cfRule type="colorScale" priority="25">
      <colorScale>
        <cfvo type="min"/>
        <cfvo type="percentile" val="50"/>
        <cfvo type="max"/>
        <color rgb="FF4A86E8"/>
        <color rgb="FFD9D9D9"/>
        <color rgb="FFFF9900"/>
      </colorScale>
    </cfRule>
  </conditionalFormatting>
  <conditionalFormatting sqref="Q3:Q6 V6">
    <cfRule type="containsBlanks" dxfId="133" priority="2">
      <formula>LEN(TRIM(Q3))=0</formula>
    </cfRule>
  </conditionalFormatting>
  <conditionalFormatting sqref="Q3:Q6">
    <cfRule type="notContainsBlanks" dxfId="132" priority="1">
      <formula>LEN(TRIM(Q3))&gt;0</formula>
    </cfRule>
  </conditionalFormatting>
  <conditionalFormatting sqref="R3:R6">
    <cfRule type="notContainsBlanks" dxfId="131" priority="3">
      <formula>LEN(TRIM(R3))&gt;0</formula>
    </cfRule>
    <cfRule type="containsBlanks" dxfId="130" priority="4">
      <formula>LEN(TRIM(R3))=0</formula>
    </cfRule>
  </conditionalFormatting>
  <conditionalFormatting sqref="S3:S6">
    <cfRule type="notContainsBlanks" dxfId="129" priority="5">
      <formula>LEN(TRIM(S3))&gt;0</formula>
    </cfRule>
    <cfRule type="containsBlanks" dxfId="128" priority="6">
      <formula>LEN(TRIM(S3))=0</formula>
    </cfRule>
  </conditionalFormatting>
  <conditionalFormatting sqref="T3:T6">
    <cfRule type="notContainsBlanks" dxfId="127" priority="7">
      <formula>LEN(TRIM(T3))&gt;0</formula>
    </cfRule>
    <cfRule type="containsBlanks" dxfId="126" priority="8">
      <formula>LEN(TRIM(T3))=0</formula>
    </cfRule>
  </conditionalFormatting>
  <conditionalFormatting sqref="U3:U6">
    <cfRule type="notContainsBlanks" dxfId="125" priority="9">
      <formula>LEN(TRIM(U3))&gt;0</formula>
    </cfRule>
    <cfRule type="containsBlanks" dxfId="124" priority="10">
      <formula>LEN(TRIM(U3))=0</formula>
    </cfRule>
  </conditionalFormatting>
  <conditionalFormatting sqref="V3:V6">
    <cfRule type="notContainsBlanks" dxfId="123" priority="11">
      <formula>LEN(TRIM(V3))&gt;0</formula>
    </cfRule>
    <cfRule type="containsBlanks" dxfId="122" priority="12">
      <formula>LEN(TRIM(V3))=0</formula>
    </cfRule>
  </conditionalFormatting>
  <conditionalFormatting sqref="W3:W6">
    <cfRule type="notContainsBlanks" dxfId="121" priority="13">
      <formula>LEN(TRIM(W3))&gt;0</formula>
    </cfRule>
  </conditionalFormatting>
  <conditionalFormatting sqref="X3:X6">
    <cfRule type="colorScale" priority="27">
      <colorScale>
        <cfvo type="min"/>
        <cfvo type="percentile" val="50"/>
        <cfvo type="max"/>
        <color rgb="FFE06666"/>
        <color rgb="FFD9D9D9"/>
        <color rgb="FF93C47D"/>
      </colorScale>
    </cfRule>
  </conditionalFormatting>
  <conditionalFormatting sqref="Y3:Y6">
    <cfRule type="colorScale" priority="28">
      <colorScale>
        <cfvo type="min"/>
        <cfvo type="percentile" val="50"/>
        <cfvo type="max"/>
        <color rgb="FFE06666"/>
        <color rgb="FFD9D9D9"/>
        <color rgb="FF93C47D"/>
      </colorScale>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93C47D"/>
    <outlinePr summaryBelow="0" summaryRight="0"/>
  </sheetPr>
  <dimension ref="A1:Z3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87.75">
      <c r="A2" s="6" t="s">
        <v>1158</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74</v>
      </c>
      <c r="B3" s="674">
        <v>8560</v>
      </c>
      <c r="C3" s="104">
        <v>0.59</v>
      </c>
      <c r="D3" s="770">
        <v>0.83</v>
      </c>
      <c r="E3" s="532">
        <v>25</v>
      </c>
      <c r="F3" s="720">
        <v>230</v>
      </c>
      <c r="G3" s="582">
        <v>7</v>
      </c>
      <c r="H3" s="77">
        <v>300</v>
      </c>
      <c r="I3" s="693">
        <v>355</v>
      </c>
      <c r="J3" s="722">
        <v>0.82</v>
      </c>
      <c r="K3" s="79">
        <v>31</v>
      </c>
      <c r="L3" s="310">
        <v>1.08</v>
      </c>
      <c r="M3" s="32">
        <f t="shared" ref="M3:M34" si="0">(-B3*0.001)+(K3*2)+(-L3*10)+(C3*100)+(D3*100)+(E3)+(F3*0.1)+(G3*5)+(H3*0.1)+(I3*0.1)+(J3*100)+(X3*2)+(Y3*2)</f>
        <v>617.14</v>
      </c>
      <c r="N3" s="32">
        <f t="shared" ref="N3:N34" si="1">(K3*2)+(-L3*10)+(C3*100)+(D3*100)+(E3)+(F3*0.1)+(G3*5)+(H3*0.1)+(I3*0.1)+(J3*100)+(X3*2)+(Y3*2)</f>
        <v>625.70000000000005</v>
      </c>
      <c r="O3" s="236" t="s">
        <v>31</v>
      </c>
      <c r="P3" s="119" t="s">
        <v>75</v>
      </c>
      <c r="Q3" s="160" t="s">
        <v>76</v>
      </c>
      <c r="R3" s="161" t="s">
        <v>65</v>
      </c>
      <c r="S3" s="165"/>
      <c r="T3" s="165"/>
      <c r="U3" s="165"/>
      <c r="V3" s="165"/>
      <c r="W3" s="239" t="s">
        <v>77</v>
      </c>
      <c r="X3" s="583">
        <v>19</v>
      </c>
      <c r="Y3" s="368">
        <v>82</v>
      </c>
      <c r="Z3" s="151" t="s">
        <v>78</v>
      </c>
    </row>
    <row r="4" spans="1:26" ht="12.75">
      <c r="A4" s="46" t="s">
        <v>79</v>
      </c>
      <c r="B4" s="674">
        <v>8560</v>
      </c>
      <c r="C4" s="719">
        <v>0.72</v>
      </c>
      <c r="D4" s="721">
        <v>0.75</v>
      </c>
      <c r="E4" s="532">
        <v>25</v>
      </c>
      <c r="F4" s="720">
        <v>230</v>
      </c>
      <c r="G4" s="582">
        <v>7</v>
      </c>
      <c r="H4" s="77">
        <v>300</v>
      </c>
      <c r="I4" s="693">
        <v>355</v>
      </c>
      <c r="J4" s="722">
        <v>0.82</v>
      </c>
      <c r="K4" s="87">
        <v>32</v>
      </c>
      <c r="L4" s="310">
        <v>1.08</v>
      </c>
      <c r="M4" s="32">
        <f t="shared" si="0"/>
        <v>624.14</v>
      </c>
      <c r="N4" s="32">
        <f t="shared" si="1"/>
        <v>632.70000000000005</v>
      </c>
      <c r="O4" s="236" t="s">
        <v>31</v>
      </c>
      <c r="P4" s="119" t="s">
        <v>75</v>
      </c>
      <c r="Q4" s="160" t="s">
        <v>76</v>
      </c>
      <c r="R4" s="161" t="s">
        <v>65</v>
      </c>
      <c r="S4" s="165"/>
      <c r="T4" s="165"/>
      <c r="U4" s="165"/>
      <c r="V4" s="165"/>
      <c r="W4" s="239" t="s">
        <v>77</v>
      </c>
      <c r="X4" s="583">
        <v>19</v>
      </c>
      <c r="Y4" s="368">
        <v>82</v>
      </c>
      <c r="Z4" s="151" t="s">
        <v>80</v>
      </c>
    </row>
    <row r="5" spans="1:26" ht="12.75">
      <c r="A5" s="46" t="s">
        <v>183</v>
      </c>
      <c r="B5" s="674">
        <v>8560</v>
      </c>
      <c r="C5" s="719">
        <v>0.72</v>
      </c>
      <c r="D5" s="721">
        <v>0.75</v>
      </c>
      <c r="E5" s="532">
        <v>25</v>
      </c>
      <c r="F5" s="720">
        <v>230</v>
      </c>
      <c r="G5" s="582">
        <v>7</v>
      </c>
      <c r="H5" s="77">
        <v>300</v>
      </c>
      <c r="I5" s="693">
        <v>355</v>
      </c>
      <c r="J5" s="722">
        <v>0.82</v>
      </c>
      <c r="K5" s="87">
        <v>32</v>
      </c>
      <c r="L5" s="310">
        <v>1.08</v>
      </c>
      <c r="M5" s="32">
        <f t="shared" si="0"/>
        <v>624.14</v>
      </c>
      <c r="N5" s="32">
        <f t="shared" si="1"/>
        <v>632.70000000000005</v>
      </c>
      <c r="O5" s="236" t="s">
        <v>31</v>
      </c>
      <c r="P5" s="119" t="s">
        <v>75</v>
      </c>
      <c r="Q5" s="160" t="s">
        <v>76</v>
      </c>
      <c r="R5" s="161" t="s">
        <v>65</v>
      </c>
      <c r="S5" s="165"/>
      <c r="T5" s="165"/>
      <c r="U5" s="165"/>
      <c r="V5" s="165"/>
      <c r="W5" s="239" t="s">
        <v>77</v>
      </c>
      <c r="X5" s="583">
        <v>19</v>
      </c>
      <c r="Y5" s="368">
        <v>82</v>
      </c>
      <c r="Z5" s="151" t="s">
        <v>185</v>
      </c>
    </row>
    <row r="6" spans="1:26" ht="12.75">
      <c r="A6" s="46" t="s">
        <v>190</v>
      </c>
      <c r="B6" s="374">
        <v>12980</v>
      </c>
      <c r="C6" s="95">
        <v>0.63</v>
      </c>
      <c r="D6" s="243">
        <v>0.81</v>
      </c>
      <c r="E6" s="532">
        <v>25</v>
      </c>
      <c r="F6" s="524">
        <v>225</v>
      </c>
      <c r="G6" s="582">
        <v>7</v>
      </c>
      <c r="H6" s="77">
        <v>300</v>
      </c>
      <c r="I6" s="265">
        <v>447</v>
      </c>
      <c r="J6" s="70">
        <v>0.84</v>
      </c>
      <c r="K6" s="79">
        <v>31</v>
      </c>
      <c r="L6" s="581">
        <v>1.1299999999999999</v>
      </c>
      <c r="M6" s="32">
        <f t="shared" si="0"/>
        <v>624.92000000000007</v>
      </c>
      <c r="N6" s="32">
        <f t="shared" si="1"/>
        <v>637.9</v>
      </c>
      <c r="O6" s="236" t="s">
        <v>31</v>
      </c>
      <c r="P6" s="119" t="s">
        <v>75</v>
      </c>
      <c r="Q6" s="160" t="s">
        <v>76</v>
      </c>
      <c r="R6" s="161" t="s">
        <v>65</v>
      </c>
      <c r="S6" s="165"/>
      <c r="T6" s="165"/>
      <c r="U6" s="165"/>
      <c r="V6" s="165"/>
      <c r="W6" s="239" t="s">
        <v>77</v>
      </c>
      <c r="X6" s="583">
        <v>19</v>
      </c>
      <c r="Y6" s="368">
        <v>82</v>
      </c>
      <c r="Z6" s="151" t="s">
        <v>191</v>
      </c>
    </row>
    <row r="7" spans="1:26" ht="12.75">
      <c r="A7" s="46" t="s">
        <v>186</v>
      </c>
      <c r="B7" s="374">
        <v>12980</v>
      </c>
      <c r="C7" s="95">
        <v>0.63</v>
      </c>
      <c r="D7" s="243">
        <v>0.81</v>
      </c>
      <c r="E7" s="532">
        <v>25</v>
      </c>
      <c r="F7" s="98">
        <v>250</v>
      </c>
      <c r="G7" s="582">
        <v>7</v>
      </c>
      <c r="H7" s="77">
        <v>300</v>
      </c>
      <c r="I7" s="265">
        <v>447</v>
      </c>
      <c r="J7" s="70">
        <v>0.84</v>
      </c>
      <c r="K7" s="79">
        <v>31</v>
      </c>
      <c r="L7" s="581">
        <v>1.1299999999999999</v>
      </c>
      <c r="M7" s="32">
        <f t="shared" si="0"/>
        <v>627.42000000000007</v>
      </c>
      <c r="N7" s="32">
        <f t="shared" si="1"/>
        <v>640.4</v>
      </c>
      <c r="O7" s="236" t="s">
        <v>31</v>
      </c>
      <c r="P7" s="119" t="s">
        <v>75</v>
      </c>
      <c r="Q7" s="160" t="s">
        <v>76</v>
      </c>
      <c r="R7" s="161" t="s">
        <v>65</v>
      </c>
      <c r="S7" s="165"/>
      <c r="T7" s="165"/>
      <c r="U7" s="165"/>
      <c r="V7" s="165"/>
      <c r="W7" s="239" t="s">
        <v>77</v>
      </c>
      <c r="X7" s="583">
        <v>19</v>
      </c>
      <c r="Y7" s="368">
        <v>82</v>
      </c>
      <c r="Z7" s="151" t="s">
        <v>187</v>
      </c>
    </row>
    <row r="8" spans="1:26" ht="12.75">
      <c r="A8" s="46" t="s">
        <v>202</v>
      </c>
      <c r="B8" s="560">
        <v>11280</v>
      </c>
      <c r="C8" s="755">
        <v>0.68</v>
      </c>
      <c r="D8" s="756">
        <v>0.79</v>
      </c>
      <c r="E8" s="532">
        <v>25</v>
      </c>
      <c r="F8" s="678">
        <v>280</v>
      </c>
      <c r="G8" s="386">
        <v>8</v>
      </c>
      <c r="H8" s="77">
        <v>300</v>
      </c>
      <c r="I8" s="693">
        <v>355</v>
      </c>
      <c r="J8" s="725">
        <v>0.81</v>
      </c>
      <c r="K8" s="87">
        <v>32</v>
      </c>
      <c r="L8" s="310">
        <v>1.08</v>
      </c>
      <c r="M8" s="32">
        <f t="shared" si="0"/>
        <v>630.42000000000007</v>
      </c>
      <c r="N8" s="32">
        <f t="shared" si="1"/>
        <v>641.70000000000005</v>
      </c>
      <c r="O8" s="236" t="s">
        <v>31</v>
      </c>
      <c r="P8" s="119" t="s">
        <v>75</v>
      </c>
      <c r="Q8" s="160" t="s">
        <v>76</v>
      </c>
      <c r="R8" s="161" t="s">
        <v>65</v>
      </c>
      <c r="S8" s="162"/>
      <c r="T8" s="163"/>
      <c r="U8" s="165"/>
      <c r="V8" s="165"/>
      <c r="W8" s="239" t="s">
        <v>77</v>
      </c>
      <c r="X8" s="583">
        <v>19</v>
      </c>
      <c r="Y8" s="368">
        <v>82</v>
      </c>
      <c r="Z8" s="151" t="s">
        <v>204</v>
      </c>
    </row>
    <row r="9" spans="1:26" ht="12.75">
      <c r="A9" s="46" t="s">
        <v>81</v>
      </c>
      <c r="B9" s="718">
        <v>9416</v>
      </c>
      <c r="C9" s="719">
        <v>0.72</v>
      </c>
      <c r="D9" s="712">
        <v>0.77</v>
      </c>
      <c r="E9" s="532">
        <v>25</v>
      </c>
      <c r="F9" s="720">
        <v>230</v>
      </c>
      <c r="G9" s="582">
        <v>7</v>
      </c>
      <c r="H9" s="77">
        <v>300</v>
      </c>
      <c r="I9" s="693">
        <v>355</v>
      </c>
      <c r="J9" s="132">
        <v>0.91</v>
      </c>
      <c r="K9" s="87">
        <v>32</v>
      </c>
      <c r="L9" s="310">
        <v>1.08</v>
      </c>
      <c r="M9" s="32">
        <f t="shared" si="0"/>
        <v>634.28399999999999</v>
      </c>
      <c r="N9" s="32">
        <f t="shared" si="1"/>
        <v>643.70000000000005</v>
      </c>
      <c r="O9" s="236" t="s">
        <v>31</v>
      </c>
      <c r="P9" s="119" t="s">
        <v>75</v>
      </c>
      <c r="Q9" s="160" t="s">
        <v>76</v>
      </c>
      <c r="R9" s="161" t="s">
        <v>65</v>
      </c>
      <c r="S9" s="165"/>
      <c r="T9" s="165"/>
      <c r="U9" s="165"/>
      <c r="V9" s="165"/>
      <c r="W9" s="239" t="s">
        <v>77</v>
      </c>
      <c r="X9" s="583">
        <v>19</v>
      </c>
      <c r="Y9" s="368">
        <v>82</v>
      </c>
      <c r="Z9" s="151" t="s">
        <v>82</v>
      </c>
    </row>
    <row r="10" spans="1:26" ht="12.75">
      <c r="A10" s="46" t="s">
        <v>83</v>
      </c>
      <c r="B10" s="374">
        <v>12860</v>
      </c>
      <c r="C10" s="73">
        <v>0.73</v>
      </c>
      <c r="D10" s="712">
        <v>0.77</v>
      </c>
      <c r="E10" s="532">
        <v>25</v>
      </c>
      <c r="F10" s="692">
        <v>240</v>
      </c>
      <c r="G10" s="582">
        <v>7</v>
      </c>
      <c r="H10" s="77">
        <v>300</v>
      </c>
      <c r="I10" s="693">
        <v>355</v>
      </c>
      <c r="J10" s="501">
        <v>0.88</v>
      </c>
      <c r="K10" s="71">
        <v>33</v>
      </c>
      <c r="L10" s="286">
        <v>1.1100000000000001</v>
      </c>
      <c r="M10" s="32">
        <f t="shared" si="0"/>
        <v>631.54</v>
      </c>
      <c r="N10" s="32">
        <f t="shared" si="1"/>
        <v>644.4</v>
      </c>
      <c r="O10" s="236" t="s">
        <v>31</v>
      </c>
      <c r="P10" s="119" t="s">
        <v>75</v>
      </c>
      <c r="Q10" s="160" t="s">
        <v>76</v>
      </c>
      <c r="R10" s="161" t="s">
        <v>65</v>
      </c>
      <c r="S10" s="165"/>
      <c r="T10" s="165"/>
      <c r="U10" s="165"/>
      <c r="V10" s="165"/>
      <c r="W10" s="239" t="s">
        <v>77</v>
      </c>
      <c r="X10" s="583">
        <v>19</v>
      </c>
      <c r="Y10" s="368">
        <v>82</v>
      </c>
      <c r="Z10" s="151" t="s">
        <v>84</v>
      </c>
    </row>
    <row r="11" spans="1:26" ht="12.75">
      <c r="A11" s="46" t="s">
        <v>1044</v>
      </c>
      <c r="B11" s="400">
        <v>14860</v>
      </c>
      <c r="C11" s="63">
        <v>0.74</v>
      </c>
      <c r="D11" s="49">
        <v>0.78</v>
      </c>
      <c r="E11" s="532">
        <v>25</v>
      </c>
      <c r="F11" s="692">
        <v>240</v>
      </c>
      <c r="G11" s="582">
        <v>7</v>
      </c>
      <c r="H11" s="77">
        <v>300</v>
      </c>
      <c r="I11" s="693">
        <v>355</v>
      </c>
      <c r="J11" s="694">
        <v>0.9</v>
      </c>
      <c r="K11" s="469">
        <v>34</v>
      </c>
      <c r="L11" s="286">
        <v>1.1100000000000001</v>
      </c>
      <c r="M11" s="32">
        <f t="shared" si="0"/>
        <v>635.54</v>
      </c>
      <c r="N11" s="32">
        <f t="shared" si="1"/>
        <v>650.4</v>
      </c>
      <c r="O11" s="236" t="s">
        <v>31</v>
      </c>
      <c r="P11" s="119" t="s">
        <v>75</v>
      </c>
      <c r="Q11" s="160" t="s">
        <v>76</v>
      </c>
      <c r="R11" s="161" t="s">
        <v>65</v>
      </c>
      <c r="S11" s="165"/>
      <c r="T11" s="165"/>
      <c r="U11" s="165"/>
      <c r="V11" s="165"/>
      <c r="W11" s="239" t="s">
        <v>77</v>
      </c>
      <c r="X11" s="583">
        <v>19</v>
      </c>
      <c r="Y11" s="368">
        <v>82</v>
      </c>
      <c r="Z11" s="151" t="s">
        <v>86</v>
      </c>
    </row>
    <row r="12" spans="1:26" ht="12.75">
      <c r="A12" s="46" t="s">
        <v>1045</v>
      </c>
      <c r="B12" s="294">
        <v>11380</v>
      </c>
      <c r="C12" s="736">
        <v>0.7</v>
      </c>
      <c r="D12" s="105">
        <v>0.9</v>
      </c>
      <c r="E12" s="532">
        <v>25</v>
      </c>
      <c r="F12" s="245">
        <v>305</v>
      </c>
      <c r="G12" s="386">
        <v>8</v>
      </c>
      <c r="H12" s="77">
        <v>300</v>
      </c>
      <c r="I12" s="663">
        <v>342</v>
      </c>
      <c r="J12" s="83">
        <v>0.86</v>
      </c>
      <c r="K12" s="87">
        <v>32</v>
      </c>
      <c r="L12" s="536">
        <v>0.77</v>
      </c>
      <c r="M12" s="32">
        <f t="shared" si="0"/>
        <v>652.61999999999989</v>
      </c>
      <c r="N12" s="32">
        <f t="shared" si="1"/>
        <v>664</v>
      </c>
      <c r="O12" s="236" t="s">
        <v>31</v>
      </c>
      <c r="P12" s="119" t="s">
        <v>75</v>
      </c>
      <c r="Q12" s="160" t="s">
        <v>76</v>
      </c>
      <c r="R12" s="161" t="s">
        <v>65</v>
      </c>
      <c r="S12" s="162"/>
      <c r="T12" s="163"/>
      <c r="U12" s="165"/>
      <c r="V12" s="165"/>
      <c r="W12" s="239" t="s">
        <v>77</v>
      </c>
      <c r="X12" s="583">
        <v>19</v>
      </c>
      <c r="Y12" s="368">
        <v>82</v>
      </c>
      <c r="Z12" s="151" t="s">
        <v>220</v>
      </c>
    </row>
    <row r="13" spans="1:26" ht="12.75">
      <c r="A13" s="46" t="s">
        <v>1041</v>
      </c>
      <c r="B13" s="630">
        <v>13290</v>
      </c>
      <c r="C13" s="112">
        <v>0.77</v>
      </c>
      <c r="D13" s="660">
        <v>0.76</v>
      </c>
      <c r="E13" s="532">
        <v>25</v>
      </c>
      <c r="F13" s="661">
        <v>200</v>
      </c>
      <c r="G13" s="662">
        <v>12</v>
      </c>
      <c r="H13" s="77">
        <v>300</v>
      </c>
      <c r="I13" s="663">
        <v>342</v>
      </c>
      <c r="J13" s="70">
        <v>0.84</v>
      </c>
      <c r="K13" s="469">
        <v>34</v>
      </c>
      <c r="L13" s="330">
        <v>1.03</v>
      </c>
      <c r="M13" s="32">
        <f t="shared" si="0"/>
        <v>652.6099999999999</v>
      </c>
      <c r="N13" s="32">
        <f t="shared" si="1"/>
        <v>665.9</v>
      </c>
      <c r="O13" s="236" t="s">
        <v>31</v>
      </c>
      <c r="P13" s="119" t="s">
        <v>75</v>
      </c>
      <c r="Q13" s="160" t="s">
        <v>76</v>
      </c>
      <c r="R13" s="161" t="s">
        <v>65</v>
      </c>
      <c r="S13" s="162"/>
      <c r="T13" s="163"/>
      <c r="U13" s="165"/>
      <c r="V13" s="165"/>
      <c r="W13" s="239" t="s">
        <v>77</v>
      </c>
      <c r="X13" s="583">
        <v>19</v>
      </c>
      <c r="Y13" s="368">
        <v>82</v>
      </c>
      <c r="Z13" s="151" t="s">
        <v>218</v>
      </c>
    </row>
    <row r="14" spans="1:26" ht="12.75">
      <c r="A14" s="46" t="s">
        <v>219</v>
      </c>
      <c r="B14" s="171">
        <v>10960</v>
      </c>
      <c r="C14" s="63">
        <v>0.74</v>
      </c>
      <c r="D14" s="64">
        <v>0.82</v>
      </c>
      <c r="E14" s="532">
        <v>25</v>
      </c>
      <c r="F14" s="98">
        <v>250</v>
      </c>
      <c r="G14" s="662">
        <v>12</v>
      </c>
      <c r="H14" s="77">
        <v>300</v>
      </c>
      <c r="I14" s="663">
        <v>342</v>
      </c>
      <c r="J14" s="70">
        <v>0.84</v>
      </c>
      <c r="K14" s="87">
        <v>32</v>
      </c>
      <c r="L14" s="314">
        <v>0.88</v>
      </c>
      <c r="M14" s="32">
        <f t="shared" si="0"/>
        <v>660.44</v>
      </c>
      <c r="N14" s="32">
        <f t="shared" si="1"/>
        <v>671.4</v>
      </c>
      <c r="O14" s="236" t="s">
        <v>31</v>
      </c>
      <c r="P14" s="119" t="s">
        <v>75</v>
      </c>
      <c r="Q14" s="160" t="s">
        <v>76</v>
      </c>
      <c r="R14" s="161" t="s">
        <v>65</v>
      </c>
      <c r="S14" s="162"/>
      <c r="T14" s="163"/>
      <c r="U14" s="165"/>
      <c r="V14" s="165"/>
      <c r="W14" s="239" t="s">
        <v>77</v>
      </c>
      <c r="X14" s="583">
        <v>19</v>
      </c>
      <c r="Y14" s="368">
        <v>82</v>
      </c>
      <c r="Z14" s="151" t="s">
        <v>221</v>
      </c>
    </row>
    <row r="15" spans="1:26" ht="12.75">
      <c r="A15" s="46" t="s">
        <v>207</v>
      </c>
      <c r="B15" s="47">
        <v>19260</v>
      </c>
      <c r="C15" s="73">
        <v>0.73</v>
      </c>
      <c r="D15" s="243">
        <v>0.81</v>
      </c>
      <c r="E15" s="532">
        <v>25</v>
      </c>
      <c r="F15" s="98">
        <v>250</v>
      </c>
      <c r="G15" s="684">
        <v>15</v>
      </c>
      <c r="H15" s="77">
        <v>300</v>
      </c>
      <c r="I15" s="693">
        <v>355</v>
      </c>
      <c r="J15" s="711">
        <v>0.71</v>
      </c>
      <c r="K15" s="580">
        <v>35</v>
      </c>
      <c r="L15" s="310">
        <v>1.08</v>
      </c>
      <c r="M15" s="32">
        <f t="shared" si="0"/>
        <v>657.44</v>
      </c>
      <c r="N15" s="32">
        <f t="shared" si="1"/>
        <v>676.7</v>
      </c>
      <c r="O15" s="236" t="s">
        <v>31</v>
      </c>
      <c r="P15" s="119" t="s">
        <v>75</v>
      </c>
      <c r="Q15" s="160" t="s">
        <v>76</v>
      </c>
      <c r="R15" s="161" t="s">
        <v>65</v>
      </c>
      <c r="S15" s="165"/>
      <c r="T15" s="165"/>
      <c r="U15" s="165"/>
      <c r="V15" s="165"/>
      <c r="W15" s="239" t="s">
        <v>77</v>
      </c>
      <c r="X15" s="583">
        <v>19</v>
      </c>
      <c r="Y15" s="368">
        <v>82</v>
      </c>
      <c r="Z15" s="151" t="s">
        <v>208</v>
      </c>
    </row>
    <row r="16" spans="1:26" ht="12.75">
      <c r="A16" s="46" t="s">
        <v>121</v>
      </c>
      <c r="B16" s="374">
        <v>12850</v>
      </c>
      <c r="C16" s="89">
        <v>0.69</v>
      </c>
      <c r="D16" s="64">
        <v>0.82</v>
      </c>
      <c r="E16" s="532">
        <v>25</v>
      </c>
      <c r="F16" s="98">
        <v>250</v>
      </c>
      <c r="G16" s="684">
        <v>15</v>
      </c>
      <c r="H16" s="77">
        <v>300</v>
      </c>
      <c r="I16" s="78">
        <v>381</v>
      </c>
      <c r="J16" s="70">
        <v>0.84</v>
      </c>
      <c r="K16" s="87">
        <v>32</v>
      </c>
      <c r="L16" s="733">
        <v>1.3</v>
      </c>
      <c r="M16" s="32">
        <f t="shared" si="0"/>
        <v>668.25</v>
      </c>
      <c r="N16" s="32">
        <f t="shared" si="1"/>
        <v>681.1</v>
      </c>
      <c r="O16" s="236" t="s">
        <v>31</v>
      </c>
      <c r="P16" s="119" t="s">
        <v>75</v>
      </c>
      <c r="Q16" s="160" t="s">
        <v>76</v>
      </c>
      <c r="R16" s="161" t="s">
        <v>65</v>
      </c>
      <c r="S16" s="165"/>
      <c r="T16" s="165"/>
      <c r="U16" s="165"/>
      <c r="V16" s="165"/>
      <c r="W16" s="239" t="s">
        <v>77</v>
      </c>
      <c r="X16" s="583">
        <v>19</v>
      </c>
      <c r="Y16" s="368">
        <v>82</v>
      </c>
      <c r="Z16" s="151" t="s">
        <v>122</v>
      </c>
    </row>
    <row r="17" spans="1:26" ht="12.75">
      <c r="A17" s="46" t="s">
        <v>119</v>
      </c>
      <c r="B17" s="686">
        <v>15880</v>
      </c>
      <c r="C17" s="85">
        <v>0.71</v>
      </c>
      <c r="D17" s="64">
        <v>0.82</v>
      </c>
      <c r="E17" s="532">
        <v>25</v>
      </c>
      <c r="F17" s="75">
        <v>260</v>
      </c>
      <c r="G17" s="684">
        <v>15</v>
      </c>
      <c r="H17" s="77">
        <v>300</v>
      </c>
      <c r="I17" s="78">
        <v>381</v>
      </c>
      <c r="J17" s="83">
        <v>0.86</v>
      </c>
      <c r="K17" s="87">
        <v>32</v>
      </c>
      <c r="L17" s="733">
        <v>1.3</v>
      </c>
      <c r="M17" s="32">
        <f t="shared" si="0"/>
        <v>670.22</v>
      </c>
      <c r="N17" s="32">
        <f t="shared" si="1"/>
        <v>686.1</v>
      </c>
      <c r="O17" s="236" t="s">
        <v>31</v>
      </c>
      <c r="P17" s="119" t="s">
        <v>75</v>
      </c>
      <c r="Q17" s="160" t="s">
        <v>76</v>
      </c>
      <c r="R17" s="161" t="s">
        <v>65</v>
      </c>
      <c r="S17" s="165"/>
      <c r="T17" s="165"/>
      <c r="U17" s="165"/>
      <c r="V17" s="165"/>
      <c r="W17" s="239" t="s">
        <v>77</v>
      </c>
      <c r="X17" s="583">
        <v>19</v>
      </c>
      <c r="Y17" s="368">
        <v>82</v>
      </c>
      <c r="Z17" s="151" t="s">
        <v>120</v>
      </c>
    </row>
    <row r="18" spans="1:26" ht="12.75">
      <c r="A18" s="46" t="s">
        <v>144</v>
      </c>
      <c r="B18" s="585">
        <v>17960</v>
      </c>
      <c r="C18" s="139">
        <v>0.8</v>
      </c>
      <c r="D18" s="402">
        <v>0.7</v>
      </c>
      <c r="E18" s="532">
        <v>25</v>
      </c>
      <c r="F18" s="403">
        <v>160</v>
      </c>
      <c r="G18" s="76">
        <v>13</v>
      </c>
      <c r="H18" s="586">
        <v>450</v>
      </c>
      <c r="I18" s="117">
        <v>473</v>
      </c>
      <c r="J18" s="83">
        <v>0.86</v>
      </c>
      <c r="K18" s="580">
        <v>35</v>
      </c>
      <c r="L18" s="61">
        <v>2.02</v>
      </c>
      <c r="M18" s="32">
        <f t="shared" si="0"/>
        <v>668.1400000000001</v>
      </c>
      <c r="N18" s="32">
        <f t="shared" si="1"/>
        <v>686.1</v>
      </c>
      <c r="O18" s="236" t="s">
        <v>31</v>
      </c>
      <c r="P18" s="119" t="s">
        <v>75</v>
      </c>
      <c r="Q18" s="160" t="s">
        <v>76</v>
      </c>
      <c r="R18" s="161" t="s">
        <v>65</v>
      </c>
      <c r="S18" s="165"/>
      <c r="T18" s="165"/>
      <c r="U18" s="165"/>
      <c r="V18" s="165"/>
      <c r="W18" s="239" t="s">
        <v>77</v>
      </c>
      <c r="X18" s="583">
        <v>19</v>
      </c>
      <c r="Y18" s="368">
        <v>82</v>
      </c>
      <c r="Z18" s="151" t="s">
        <v>145</v>
      </c>
    </row>
    <row r="19" spans="1:26" ht="12.75">
      <c r="A19" s="46" t="s">
        <v>115</v>
      </c>
      <c r="B19" s="400">
        <v>14860</v>
      </c>
      <c r="C19" s="73">
        <v>0.73</v>
      </c>
      <c r="D19" s="64">
        <v>0.82</v>
      </c>
      <c r="E19" s="532">
        <v>25</v>
      </c>
      <c r="F19" s="714">
        <v>253</v>
      </c>
      <c r="G19" s="684">
        <v>15</v>
      </c>
      <c r="H19" s="77">
        <v>300</v>
      </c>
      <c r="I19" s="78">
        <v>381</v>
      </c>
      <c r="J19" s="70">
        <v>0.84</v>
      </c>
      <c r="K19" s="79">
        <v>31</v>
      </c>
      <c r="L19" s="557">
        <v>0.94</v>
      </c>
      <c r="M19" s="32">
        <f t="shared" si="0"/>
        <v>672.1400000000001</v>
      </c>
      <c r="N19" s="32">
        <f t="shared" si="1"/>
        <v>687</v>
      </c>
      <c r="O19" s="236" t="s">
        <v>31</v>
      </c>
      <c r="P19" s="119" t="s">
        <v>75</v>
      </c>
      <c r="Q19" s="160" t="s">
        <v>76</v>
      </c>
      <c r="R19" s="161" t="s">
        <v>65</v>
      </c>
      <c r="S19" s="165"/>
      <c r="T19" s="165"/>
      <c r="U19" s="165"/>
      <c r="V19" s="165"/>
      <c r="W19" s="239" t="s">
        <v>77</v>
      </c>
      <c r="X19" s="583">
        <v>19</v>
      </c>
      <c r="Y19" s="368">
        <v>82</v>
      </c>
      <c r="Z19" s="151" t="s">
        <v>116</v>
      </c>
    </row>
    <row r="20" spans="1:26" ht="12.75">
      <c r="A20" s="46" t="s">
        <v>123</v>
      </c>
      <c r="B20" s="304">
        <v>18650</v>
      </c>
      <c r="C20" s="73">
        <v>0.73</v>
      </c>
      <c r="D20" s="64">
        <v>0.82</v>
      </c>
      <c r="E20" s="532">
        <v>25</v>
      </c>
      <c r="F20" s="713">
        <v>290</v>
      </c>
      <c r="G20" s="684">
        <v>15</v>
      </c>
      <c r="H20" s="77">
        <v>300</v>
      </c>
      <c r="I20" s="78">
        <v>381</v>
      </c>
      <c r="J20" s="83">
        <v>0.86</v>
      </c>
      <c r="K20" s="87">
        <v>32</v>
      </c>
      <c r="L20" s="436">
        <v>1.37</v>
      </c>
      <c r="M20" s="32">
        <f t="shared" si="0"/>
        <v>671.75</v>
      </c>
      <c r="N20" s="32">
        <f t="shared" si="1"/>
        <v>690.40000000000009</v>
      </c>
      <c r="O20" s="236" t="s">
        <v>31</v>
      </c>
      <c r="P20" s="119" t="s">
        <v>75</v>
      </c>
      <c r="Q20" s="160" t="s">
        <v>76</v>
      </c>
      <c r="R20" s="161" t="s">
        <v>65</v>
      </c>
      <c r="S20" s="165"/>
      <c r="T20" s="165"/>
      <c r="U20" s="165"/>
      <c r="V20" s="165"/>
      <c r="W20" s="239" t="s">
        <v>77</v>
      </c>
      <c r="X20" s="583">
        <v>19</v>
      </c>
      <c r="Y20" s="368">
        <v>82</v>
      </c>
      <c r="Z20" s="151" t="s">
        <v>124</v>
      </c>
    </row>
    <row r="21" spans="1:26" ht="12.75">
      <c r="A21" s="46" t="s">
        <v>192</v>
      </c>
      <c r="B21" s="374">
        <v>12980</v>
      </c>
      <c r="C21" s="587">
        <v>0.66</v>
      </c>
      <c r="D21" s="243">
        <v>0.81</v>
      </c>
      <c r="E21" s="532">
        <v>25</v>
      </c>
      <c r="F21" s="245">
        <v>300</v>
      </c>
      <c r="G21" s="662">
        <v>12</v>
      </c>
      <c r="H21" s="77">
        <v>300</v>
      </c>
      <c r="I21" s="265">
        <v>447</v>
      </c>
      <c r="J21" s="83">
        <v>0.86</v>
      </c>
      <c r="K21" s="593">
        <v>38</v>
      </c>
      <c r="L21" s="128">
        <v>0.86</v>
      </c>
      <c r="M21" s="32">
        <f t="shared" si="0"/>
        <v>679.11999999999989</v>
      </c>
      <c r="N21" s="32">
        <f t="shared" si="1"/>
        <v>692.09999999999991</v>
      </c>
      <c r="O21" s="236" t="s">
        <v>31</v>
      </c>
      <c r="P21" s="119" t="s">
        <v>75</v>
      </c>
      <c r="Q21" s="160" t="s">
        <v>76</v>
      </c>
      <c r="R21" s="161" t="s">
        <v>65</v>
      </c>
      <c r="S21" s="165"/>
      <c r="T21" s="165"/>
      <c r="U21" s="165"/>
      <c r="V21" s="165"/>
      <c r="W21" s="239" t="s">
        <v>77</v>
      </c>
      <c r="X21" s="583">
        <v>19</v>
      </c>
      <c r="Y21" s="368">
        <v>82</v>
      </c>
      <c r="Z21" s="151" t="s">
        <v>193</v>
      </c>
    </row>
    <row r="22" spans="1:26" ht="12.75">
      <c r="A22" s="46" t="s">
        <v>117</v>
      </c>
      <c r="B22" s="695">
        <v>17550</v>
      </c>
      <c r="C22" s="63">
        <v>0.74</v>
      </c>
      <c r="D22" s="64">
        <v>0.82</v>
      </c>
      <c r="E22" s="532">
        <v>25</v>
      </c>
      <c r="F22" s="428">
        <v>268</v>
      </c>
      <c r="G22" s="684">
        <v>15</v>
      </c>
      <c r="H22" s="77">
        <v>300</v>
      </c>
      <c r="I22" s="82">
        <v>420</v>
      </c>
      <c r="J22" s="83">
        <v>0.86</v>
      </c>
      <c r="K22" s="79">
        <v>31</v>
      </c>
      <c r="L22" s="267">
        <v>1.02</v>
      </c>
      <c r="M22" s="32">
        <f t="shared" si="0"/>
        <v>677.05</v>
      </c>
      <c r="N22" s="32">
        <f t="shared" si="1"/>
        <v>694.6</v>
      </c>
      <c r="O22" s="236" t="s">
        <v>31</v>
      </c>
      <c r="P22" s="119" t="s">
        <v>75</v>
      </c>
      <c r="Q22" s="160" t="s">
        <v>76</v>
      </c>
      <c r="R22" s="161" t="s">
        <v>65</v>
      </c>
      <c r="S22" s="165"/>
      <c r="T22" s="165"/>
      <c r="U22" s="165"/>
      <c r="V22" s="165"/>
      <c r="W22" s="239" t="s">
        <v>77</v>
      </c>
      <c r="X22" s="583">
        <v>19</v>
      </c>
      <c r="Y22" s="368">
        <v>82</v>
      </c>
      <c r="Z22" s="151" t="s">
        <v>118</v>
      </c>
    </row>
    <row r="23" spans="1:26" ht="12.75">
      <c r="A23" s="46" t="s">
        <v>148</v>
      </c>
      <c r="B23" s="584">
        <v>48960</v>
      </c>
      <c r="C23" s="139">
        <v>0.8</v>
      </c>
      <c r="D23" s="64">
        <v>0.82</v>
      </c>
      <c r="E23" s="140">
        <v>30</v>
      </c>
      <c r="F23" s="66">
        <v>400</v>
      </c>
      <c r="G23" s="582">
        <v>7</v>
      </c>
      <c r="H23" s="387">
        <v>400</v>
      </c>
      <c r="I23" s="117">
        <v>473</v>
      </c>
      <c r="J23" s="70">
        <v>0.84</v>
      </c>
      <c r="K23" s="71">
        <v>33</v>
      </c>
      <c r="L23" s="549">
        <v>1.1399999999999999</v>
      </c>
      <c r="M23" s="32">
        <f t="shared" si="0"/>
        <v>645.94000000000005</v>
      </c>
      <c r="N23" s="32">
        <f t="shared" si="1"/>
        <v>694.90000000000009</v>
      </c>
      <c r="O23" s="236" t="s">
        <v>31</v>
      </c>
      <c r="P23" s="119" t="s">
        <v>75</v>
      </c>
      <c r="Q23" s="160" t="s">
        <v>76</v>
      </c>
      <c r="R23" s="161" t="s">
        <v>65</v>
      </c>
      <c r="S23" s="165"/>
      <c r="T23" s="165"/>
      <c r="U23" s="165"/>
      <c r="V23" s="165"/>
      <c r="W23" s="239" t="s">
        <v>77</v>
      </c>
      <c r="X23" s="583">
        <v>19</v>
      </c>
      <c r="Y23" s="368">
        <v>82</v>
      </c>
      <c r="Z23" s="151" t="s">
        <v>149</v>
      </c>
    </row>
    <row r="24" spans="1:26" ht="12.75">
      <c r="A24" s="46" t="s">
        <v>150</v>
      </c>
      <c r="B24" s="227">
        <v>78960</v>
      </c>
      <c r="C24" s="139">
        <v>0.8</v>
      </c>
      <c r="D24" s="64">
        <v>0.82</v>
      </c>
      <c r="E24" s="140">
        <v>31</v>
      </c>
      <c r="F24" s="66">
        <v>400</v>
      </c>
      <c r="G24" s="582">
        <v>7</v>
      </c>
      <c r="H24" s="387">
        <v>400</v>
      </c>
      <c r="I24" s="117">
        <v>473</v>
      </c>
      <c r="J24" s="70">
        <v>0.84</v>
      </c>
      <c r="K24" s="101">
        <v>45</v>
      </c>
      <c r="L24" s="343">
        <v>1.42</v>
      </c>
      <c r="M24" s="32">
        <f t="shared" si="0"/>
        <v>638.14</v>
      </c>
      <c r="N24" s="32">
        <f t="shared" si="1"/>
        <v>717.1</v>
      </c>
      <c r="O24" s="236" t="s">
        <v>31</v>
      </c>
      <c r="P24" s="119" t="s">
        <v>75</v>
      </c>
      <c r="Q24" s="160" t="s">
        <v>76</v>
      </c>
      <c r="R24" s="161" t="s">
        <v>65</v>
      </c>
      <c r="S24" s="165"/>
      <c r="T24" s="165"/>
      <c r="U24" s="165"/>
      <c r="V24" s="165"/>
      <c r="W24" s="239" t="s">
        <v>77</v>
      </c>
      <c r="X24" s="583">
        <v>19</v>
      </c>
      <c r="Y24" s="368">
        <v>82</v>
      </c>
      <c r="Z24" s="151" t="s">
        <v>151</v>
      </c>
    </row>
    <row r="25" spans="1:26" ht="12.75">
      <c r="A25" s="785" t="s">
        <v>205</v>
      </c>
      <c r="B25" s="621">
        <v>9530</v>
      </c>
      <c r="C25" s="779">
        <v>0.65</v>
      </c>
      <c r="D25" s="243">
        <v>0.81</v>
      </c>
      <c r="E25" s="113">
        <v>21</v>
      </c>
      <c r="F25" s="296">
        <v>320</v>
      </c>
      <c r="G25" s="555">
        <v>16</v>
      </c>
      <c r="H25" s="387">
        <v>400</v>
      </c>
      <c r="I25" s="568">
        <v>476</v>
      </c>
      <c r="J25" s="725">
        <v>0.81</v>
      </c>
      <c r="K25" s="127">
        <v>43</v>
      </c>
      <c r="L25" s="561">
        <v>1.06</v>
      </c>
      <c r="M25" s="32">
        <f t="shared" si="0"/>
        <v>715.47</v>
      </c>
      <c r="N25" s="32">
        <f t="shared" si="1"/>
        <v>725</v>
      </c>
      <c r="O25" s="236" t="s">
        <v>31</v>
      </c>
      <c r="P25" s="380" t="s">
        <v>1056</v>
      </c>
      <c r="Q25" s="160" t="s">
        <v>76</v>
      </c>
      <c r="R25" s="161" t="s">
        <v>65</v>
      </c>
      <c r="S25" s="162"/>
      <c r="T25" s="163"/>
      <c r="U25" s="165"/>
      <c r="V25" s="165"/>
      <c r="W25" s="239" t="s">
        <v>77</v>
      </c>
      <c r="X25" s="174">
        <v>19</v>
      </c>
      <c r="Y25" s="368">
        <v>82</v>
      </c>
      <c r="Z25" s="151" t="s">
        <v>206</v>
      </c>
    </row>
    <row r="26" spans="1:26" ht="12.75">
      <c r="A26" s="46" t="s">
        <v>200</v>
      </c>
      <c r="B26" s="304">
        <v>18650</v>
      </c>
      <c r="C26" s="736">
        <v>0.7</v>
      </c>
      <c r="D26" s="96">
        <v>0.85</v>
      </c>
      <c r="E26" s="113">
        <v>21</v>
      </c>
      <c r="F26" s="66">
        <v>400</v>
      </c>
      <c r="G26" s="665">
        <v>17</v>
      </c>
      <c r="H26" s="77">
        <v>300</v>
      </c>
      <c r="I26" s="265">
        <v>447</v>
      </c>
      <c r="J26" s="83">
        <v>0.86</v>
      </c>
      <c r="K26" s="634">
        <v>36</v>
      </c>
      <c r="L26" s="521">
        <v>0.75</v>
      </c>
      <c r="M26" s="32">
        <f t="shared" si="0"/>
        <v>709.55</v>
      </c>
      <c r="N26" s="32">
        <f t="shared" si="1"/>
        <v>728.2</v>
      </c>
      <c r="O26" s="236" t="s">
        <v>31</v>
      </c>
      <c r="P26" s="380" t="s">
        <v>1056</v>
      </c>
      <c r="Q26" s="160" t="s">
        <v>76</v>
      </c>
      <c r="R26" s="161" t="s">
        <v>65</v>
      </c>
      <c r="S26" s="162"/>
      <c r="T26" s="163"/>
      <c r="U26" s="165"/>
      <c r="V26" s="165"/>
      <c r="W26" s="239" t="s">
        <v>77</v>
      </c>
      <c r="X26" s="174">
        <v>19</v>
      </c>
      <c r="Y26" s="368">
        <v>82</v>
      </c>
      <c r="Z26" s="151" t="s">
        <v>201</v>
      </c>
    </row>
    <row r="27" spans="1:26" ht="12.75">
      <c r="A27" s="46" t="s">
        <v>131</v>
      </c>
      <c r="B27" s="171">
        <v>10960</v>
      </c>
      <c r="C27" s="112">
        <v>0.77</v>
      </c>
      <c r="D27" s="64">
        <v>0.82</v>
      </c>
      <c r="E27" s="113">
        <v>21</v>
      </c>
      <c r="F27" s="296">
        <v>320</v>
      </c>
      <c r="G27" s="665">
        <v>17</v>
      </c>
      <c r="H27" s="387">
        <v>400</v>
      </c>
      <c r="I27" s="117">
        <v>473</v>
      </c>
      <c r="J27" s="70">
        <v>0.84</v>
      </c>
      <c r="K27" s="71">
        <v>33</v>
      </c>
      <c r="L27" s="667">
        <v>0.63</v>
      </c>
      <c r="M27" s="32">
        <f t="shared" si="0"/>
        <v>719.04</v>
      </c>
      <c r="N27" s="32">
        <f t="shared" si="1"/>
        <v>730</v>
      </c>
      <c r="O27" s="236" t="s">
        <v>31</v>
      </c>
      <c r="P27" s="380" t="s">
        <v>1056</v>
      </c>
      <c r="Q27" s="160" t="s">
        <v>76</v>
      </c>
      <c r="R27" s="161" t="s">
        <v>65</v>
      </c>
      <c r="S27" s="162"/>
      <c r="T27" s="163"/>
      <c r="U27" s="165"/>
      <c r="V27" s="165"/>
      <c r="W27" s="239" t="s">
        <v>77</v>
      </c>
      <c r="X27" s="174">
        <v>19</v>
      </c>
      <c r="Y27" s="368">
        <v>82</v>
      </c>
      <c r="Z27" s="151" t="s">
        <v>133</v>
      </c>
    </row>
    <row r="28" spans="1:26" ht="12.75">
      <c r="A28" s="46" t="s">
        <v>64</v>
      </c>
      <c r="B28" s="294">
        <v>11650</v>
      </c>
      <c r="C28" s="779">
        <v>0.65</v>
      </c>
      <c r="D28" s="784">
        <v>0.87</v>
      </c>
      <c r="E28" s="113">
        <v>21</v>
      </c>
      <c r="F28" s="66">
        <v>400</v>
      </c>
      <c r="G28" s="665">
        <v>17</v>
      </c>
      <c r="H28" s="387">
        <v>400</v>
      </c>
      <c r="I28" s="568">
        <v>476</v>
      </c>
      <c r="J28" s="697">
        <v>0.83</v>
      </c>
      <c r="K28" s="580">
        <v>35</v>
      </c>
      <c r="L28" s="110">
        <v>0.79</v>
      </c>
      <c r="M28" s="32">
        <f t="shared" si="0"/>
        <v>721.05</v>
      </c>
      <c r="N28" s="32">
        <f t="shared" si="1"/>
        <v>732.7</v>
      </c>
      <c r="O28" s="236" t="s">
        <v>31</v>
      </c>
      <c r="P28" s="380" t="s">
        <v>1056</v>
      </c>
      <c r="Q28" s="160" t="s">
        <v>76</v>
      </c>
      <c r="R28" s="161" t="s">
        <v>65</v>
      </c>
      <c r="S28" s="162"/>
      <c r="T28" s="163"/>
      <c r="U28" s="165"/>
      <c r="V28" s="165"/>
      <c r="W28" s="239" t="s">
        <v>77</v>
      </c>
      <c r="X28" s="174">
        <v>19</v>
      </c>
      <c r="Y28" s="368">
        <v>82</v>
      </c>
      <c r="Z28" s="151" t="s">
        <v>67</v>
      </c>
    </row>
    <row r="29" spans="1:26" ht="12.75">
      <c r="A29" s="27" t="s">
        <v>390</v>
      </c>
      <c r="B29" s="28">
        <v>28980</v>
      </c>
      <c r="C29" s="29">
        <v>0.73</v>
      </c>
      <c r="D29" s="29">
        <v>0.84</v>
      </c>
      <c r="E29" s="30">
        <v>26</v>
      </c>
      <c r="F29" s="30">
        <v>600</v>
      </c>
      <c r="G29" s="30">
        <v>25</v>
      </c>
      <c r="H29" s="30">
        <v>300</v>
      </c>
      <c r="I29" s="30">
        <v>359</v>
      </c>
      <c r="J29" s="29">
        <v>0.91</v>
      </c>
      <c r="K29" s="30">
        <v>59</v>
      </c>
      <c r="L29" s="31">
        <v>2.48</v>
      </c>
      <c r="M29" s="32">
        <f t="shared" si="0"/>
        <v>791.12</v>
      </c>
      <c r="N29" s="32">
        <f t="shared" si="1"/>
        <v>820.1</v>
      </c>
      <c r="O29" s="40" t="s">
        <v>340</v>
      </c>
      <c r="P29" s="34" t="s">
        <v>75</v>
      </c>
      <c r="Q29" s="160" t="s">
        <v>76</v>
      </c>
      <c r="R29" s="36" t="s">
        <v>65</v>
      </c>
      <c r="S29" s="36"/>
      <c r="T29" s="36"/>
      <c r="U29" s="37"/>
      <c r="V29" s="37"/>
      <c r="W29" s="239" t="s">
        <v>77</v>
      </c>
      <c r="X29" s="583">
        <v>19</v>
      </c>
      <c r="Y29" s="368">
        <v>82</v>
      </c>
      <c r="Z29" s="39" t="s">
        <v>392</v>
      </c>
    </row>
    <row r="30" spans="1:26" ht="12.75">
      <c r="A30" s="27" t="s">
        <v>393</v>
      </c>
      <c r="B30" s="28">
        <v>33880</v>
      </c>
      <c r="C30" s="29">
        <v>0.73</v>
      </c>
      <c r="D30" s="29">
        <v>0.84</v>
      </c>
      <c r="E30" s="30">
        <v>26</v>
      </c>
      <c r="F30" s="30">
        <v>600</v>
      </c>
      <c r="G30" s="30">
        <v>25</v>
      </c>
      <c r="H30" s="30">
        <v>300</v>
      </c>
      <c r="I30" s="30">
        <v>359</v>
      </c>
      <c r="J30" s="29">
        <v>0.93</v>
      </c>
      <c r="K30" s="30">
        <v>61</v>
      </c>
      <c r="L30" s="31">
        <v>2.58</v>
      </c>
      <c r="M30" s="32">
        <f t="shared" si="0"/>
        <v>791.22</v>
      </c>
      <c r="N30" s="32">
        <f t="shared" si="1"/>
        <v>825.1</v>
      </c>
      <c r="O30" s="40" t="s">
        <v>340</v>
      </c>
      <c r="P30" s="34" t="s">
        <v>75</v>
      </c>
      <c r="Q30" s="160" t="s">
        <v>76</v>
      </c>
      <c r="R30" s="36" t="s">
        <v>65</v>
      </c>
      <c r="S30" s="36"/>
      <c r="T30" s="36"/>
      <c r="U30" s="37"/>
      <c r="V30" s="37"/>
      <c r="W30" s="239" t="s">
        <v>77</v>
      </c>
      <c r="X30" s="583">
        <v>19</v>
      </c>
      <c r="Y30" s="368">
        <v>82</v>
      </c>
      <c r="Z30" s="39" t="s">
        <v>394</v>
      </c>
    </row>
    <row r="31" spans="1:26" ht="12.75">
      <c r="A31" s="27" t="s">
        <v>395</v>
      </c>
      <c r="B31" s="28">
        <v>21880</v>
      </c>
      <c r="C31" s="29">
        <v>0.9</v>
      </c>
      <c r="D31" s="29">
        <v>0.84</v>
      </c>
      <c r="E31" s="30">
        <v>21</v>
      </c>
      <c r="F31" s="30">
        <v>650</v>
      </c>
      <c r="G31" s="30">
        <v>30</v>
      </c>
      <c r="H31" s="30">
        <v>300</v>
      </c>
      <c r="I31" s="30">
        <v>434</v>
      </c>
      <c r="J31" s="29">
        <v>0.91</v>
      </c>
      <c r="K31" s="30">
        <v>58</v>
      </c>
      <c r="L31" s="31">
        <v>4.7</v>
      </c>
      <c r="M31" s="32">
        <f t="shared" si="0"/>
        <v>823.52</v>
      </c>
      <c r="N31" s="32">
        <f t="shared" si="1"/>
        <v>845.4</v>
      </c>
      <c r="O31" s="40" t="s">
        <v>340</v>
      </c>
      <c r="P31" s="34" t="s">
        <v>75</v>
      </c>
      <c r="Q31" s="160" t="s">
        <v>76</v>
      </c>
      <c r="R31" s="36" t="s">
        <v>65</v>
      </c>
      <c r="S31" s="36"/>
      <c r="T31" s="36"/>
      <c r="U31" s="37"/>
      <c r="V31" s="37"/>
      <c r="W31" s="239" t="s">
        <v>77</v>
      </c>
      <c r="X31" s="583">
        <v>19</v>
      </c>
      <c r="Y31" s="368">
        <v>82</v>
      </c>
      <c r="Z31" s="39" t="s">
        <v>396</v>
      </c>
    </row>
    <row r="32" spans="1:26" ht="12.75">
      <c r="A32" s="27" t="s">
        <v>399</v>
      </c>
      <c r="B32" s="28">
        <v>28950</v>
      </c>
      <c r="C32" s="29">
        <v>0.7</v>
      </c>
      <c r="D32" s="29">
        <v>0.84</v>
      </c>
      <c r="E32" s="30">
        <v>26</v>
      </c>
      <c r="F32" s="30">
        <v>730</v>
      </c>
      <c r="G32" s="30">
        <v>30</v>
      </c>
      <c r="H32" s="30">
        <v>400</v>
      </c>
      <c r="I32" s="30">
        <v>373</v>
      </c>
      <c r="J32" s="29">
        <v>0.92</v>
      </c>
      <c r="K32" s="30">
        <v>82</v>
      </c>
      <c r="L32" s="31">
        <v>3</v>
      </c>
      <c r="M32" s="32">
        <f t="shared" si="0"/>
        <v>879.34999999999991</v>
      </c>
      <c r="N32" s="32">
        <f t="shared" si="1"/>
        <v>908.3</v>
      </c>
      <c r="O32" s="40" t="s">
        <v>340</v>
      </c>
      <c r="P32" s="34" t="s">
        <v>75</v>
      </c>
      <c r="Q32" s="160" t="s">
        <v>76</v>
      </c>
      <c r="R32" s="44" t="s">
        <v>65</v>
      </c>
      <c r="S32" s="36"/>
      <c r="T32" s="36"/>
      <c r="U32" s="37"/>
      <c r="V32" s="37"/>
      <c r="W32" s="239" t="s">
        <v>77</v>
      </c>
      <c r="X32" s="583">
        <v>19</v>
      </c>
      <c r="Y32" s="368">
        <v>82</v>
      </c>
      <c r="Z32" s="39" t="s">
        <v>400</v>
      </c>
    </row>
    <row r="33" spans="1:26" ht="12.75">
      <c r="A33" s="27" t="s">
        <v>397</v>
      </c>
      <c r="B33" s="28">
        <v>40590</v>
      </c>
      <c r="C33" s="29">
        <v>0.6</v>
      </c>
      <c r="D33" s="29">
        <v>0.84</v>
      </c>
      <c r="E33" s="30">
        <v>21</v>
      </c>
      <c r="F33" s="30">
        <v>900</v>
      </c>
      <c r="G33" s="30">
        <v>50</v>
      </c>
      <c r="H33" s="30">
        <v>300</v>
      </c>
      <c r="I33" s="30">
        <v>434</v>
      </c>
      <c r="J33" s="29">
        <v>0.89</v>
      </c>
      <c r="K33" s="30">
        <v>73</v>
      </c>
      <c r="L33" s="31">
        <v>6.1</v>
      </c>
      <c r="M33" s="32">
        <f t="shared" si="0"/>
        <v>913.81</v>
      </c>
      <c r="N33" s="32">
        <f t="shared" si="1"/>
        <v>954.4</v>
      </c>
      <c r="O33" s="40" t="s">
        <v>340</v>
      </c>
      <c r="P33" s="34" t="s">
        <v>75</v>
      </c>
      <c r="Q33" s="160" t="s">
        <v>76</v>
      </c>
      <c r="R33" s="36" t="s">
        <v>65</v>
      </c>
      <c r="S33" s="36"/>
      <c r="T33" s="36"/>
      <c r="U33" s="37"/>
      <c r="V33" s="37"/>
      <c r="W33" s="239" t="s">
        <v>77</v>
      </c>
      <c r="X33" s="583">
        <v>19</v>
      </c>
      <c r="Y33" s="368">
        <v>82</v>
      </c>
      <c r="Z33" s="39" t="s">
        <v>398</v>
      </c>
    </row>
    <row r="34" spans="1:26" ht="12.75">
      <c r="A34" s="27" t="s">
        <v>401</v>
      </c>
      <c r="B34" s="28">
        <v>122520</v>
      </c>
      <c r="C34" s="29">
        <v>0.7</v>
      </c>
      <c r="D34" s="29">
        <v>0.84</v>
      </c>
      <c r="E34" s="30">
        <v>25</v>
      </c>
      <c r="F34" s="30">
        <v>1100</v>
      </c>
      <c r="G34" s="30">
        <v>30</v>
      </c>
      <c r="H34" s="30">
        <v>300</v>
      </c>
      <c r="I34" s="30">
        <v>420</v>
      </c>
      <c r="J34" s="29">
        <v>0.99</v>
      </c>
      <c r="K34" s="30">
        <v>136</v>
      </c>
      <c r="L34" s="31">
        <v>2.78</v>
      </c>
      <c r="M34" s="32">
        <f t="shared" si="0"/>
        <v>933.68000000000006</v>
      </c>
      <c r="N34" s="32">
        <f t="shared" si="1"/>
        <v>1056.2</v>
      </c>
      <c r="O34" s="40" t="s">
        <v>340</v>
      </c>
      <c r="P34" s="34" t="s">
        <v>75</v>
      </c>
      <c r="Q34" s="160" t="s">
        <v>76</v>
      </c>
      <c r="R34" s="44" t="s">
        <v>65</v>
      </c>
      <c r="S34" s="36"/>
      <c r="T34" s="36"/>
      <c r="U34" s="37"/>
      <c r="V34" s="37"/>
      <c r="W34" s="239" t="s">
        <v>77</v>
      </c>
      <c r="X34" s="583">
        <v>19</v>
      </c>
      <c r="Y34" s="368">
        <v>82</v>
      </c>
      <c r="Z34" s="39" t="s">
        <v>402</v>
      </c>
    </row>
  </sheetData>
  <autoFilter ref="A2:Z34" xr:uid="{00000000-0009-0000-0000-000023000000}">
    <sortState xmlns:xlrd2="http://schemas.microsoft.com/office/spreadsheetml/2017/richdata2" ref="A2:Z34">
      <sortCondition ref="N2:N34"/>
      <sortCondition ref="P2:P34"/>
    </sortState>
  </autoFilter>
  <conditionalFormatting sqref="B3:B34">
    <cfRule type="colorScale" priority="24">
      <colorScale>
        <cfvo type="min"/>
        <cfvo type="percentile" val="50"/>
        <cfvo type="max"/>
        <color rgb="FF93C47D"/>
        <color rgb="FFD9D9D9"/>
        <color rgb="FFE06666"/>
      </colorScale>
    </cfRule>
  </conditionalFormatting>
  <conditionalFormatting sqref="C3:C34">
    <cfRule type="colorScale" priority="14">
      <colorScale>
        <cfvo type="min"/>
        <cfvo type="percentile" val="50"/>
        <cfvo type="max"/>
        <color rgb="FFEAD1DC"/>
        <color rgb="FFD5A6BD"/>
        <color rgb="FFC27BA0"/>
      </colorScale>
    </cfRule>
  </conditionalFormatting>
  <conditionalFormatting sqref="D3:D34">
    <cfRule type="colorScale" priority="15">
      <colorScale>
        <cfvo type="min"/>
        <cfvo type="percentile" val="50"/>
        <cfvo type="max"/>
        <color rgb="FFD9D2E9"/>
        <color rgb="FFB4A7D6"/>
        <color rgb="FF8E7CC3"/>
      </colorScale>
    </cfRule>
  </conditionalFormatting>
  <conditionalFormatting sqref="E3:E34">
    <cfRule type="colorScale" priority="16">
      <colorScale>
        <cfvo type="min"/>
        <cfvo type="percentile" val="50"/>
        <cfvo type="max"/>
        <color rgb="FFF4CCCC"/>
        <color rgb="FFEA9999"/>
        <color rgb="FFE06666"/>
      </colorScale>
    </cfRule>
  </conditionalFormatting>
  <conditionalFormatting sqref="F3:F34">
    <cfRule type="colorScale" priority="17">
      <colorScale>
        <cfvo type="min"/>
        <cfvo type="percentile" val="50"/>
        <cfvo type="max"/>
        <color rgb="FFD9EAD3"/>
        <color rgb="FFB6D7A8"/>
        <color rgb="FF6AA84F"/>
      </colorScale>
    </cfRule>
  </conditionalFormatting>
  <conditionalFormatting sqref="G3:G34">
    <cfRule type="colorScale" priority="18">
      <colorScale>
        <cfvo type="min"/>
        <cfvo type="percentile" val="50"/>
        <cfvo type="max"/>
        <color rgb="FFD0E0E3"/>
        <color rgb="FFA2C4C9"/>
        <color rgb="FF45818E"/>
      </colorScale>
    </cfRule>
  </conditionalFormatting>
  <conditionalFormatting sqref="H3:H34">
    <cfRule type="colorScale" priority="19">
      <colorScale>
        <cfvo type="min"/>
        <cfvo type="percentile" val="50"/>
        <cfvo type="max"/>
        <color rgb="FFC9DAF8"/>
        <color rgb="FFA4C2F4"/>
        <color rgb="FF3C78D8"/>
      </colorScale>
    </cfRule>
  </conditionalFormatting>
  <conditionalFormatting sqref="I3:I34">
    <cfRule type="colorScale" priority="20">
      <colorScale>
        <cfvo type="min"/>
        <cfvo type="percentile" val="50"/>
        <cfvo type="max"/>
        <color rgb="FFFFF2CC"/>
        <color rgb="FFFFE599"/>
        <color rgb="FFF1C232"/>
      </colorScale>
    </cfRule>
  </conditionalFormatting>
  <conditionalFormatting sqref="J3:J34">
    <cfRule type="colorScale" priority="21">
      <colorScale>
        <cfvo type="min"/>
        <cfvo type="percentile" val="50"/>
        <cfvo type="max"/>
        <color rgb="FFFCE5CD"/>
        <color rgb="FFF9CB9C"/>
        <color rgb="FFE69138"/>
      </colorScale>
    </cfRule>
  </conditionalFormatting>
  <conditionalFormatting sqref="K3:K34">
    <cfRule type="colorScale" priority="22">
      <colorScale>
        <cfvo type="min"/>
        <cfvo type="percentile" val="50"/>
        <cfvo type="max"/>
        <color rgb="FFE6B8AF"/>
        <color rgb="FFDD7E6B"/>
        <color rgb="FFCC4125"/>
      </colorScale>
    </cfRule>
  </conditionalFormatting>
  <conditionalFormatting sqref="L3:L34">
    <cfRule type="colorScale" priority="23">
      <colorScale>
        <cfvo type="min"/>
        <cfvo type="percentile" val="50"/>
        <cfvo type="max"/>
        <color rgb="FFEFEFEF"/>
        <color rgb="FFCCCCCC"/>
        <color rgb="FF666666"/>
      </colorScale>
    </cfRule>
  </conditionalFormatting>
  <conditionalFormatting sqref="M3:M34">
    <cfRule type="colorScale" priority="26">
      <colorScale>
        <cfvo type="min"/>
        <cfvo type="percentile" val="50"/>
        <cfvo type="max"/>
        <color rgb="FF4A86E8"/>
        <color rgb="FFD9D9D9"/>
        <color rgb="FFFF9900"/>
      </colorScale>
    </cfRule>
  </conditionalFormatting>
  <conditionalFormatting sqref="N3:N34 M31:M34">
    <cfRule type="colorScale" priority="25">
      <colorScale>
        <cfvo type="min"/>
        <cfvo type="percentile" val="50"/>
        <cfvo type="max"/>
        <color rgb="FF4A86E8"/>
        <color rgb="FFD9D9D9"/>
        <color rgb="FFFF9900"/>
      </colorScale>
    </cfRule>
  </conditionalFormatting>
  <conditionalFormatting sqref="Q3:Q34 V31:V34">
    <cfRule type="containsBlanks" dxfId="120" priority="2">
      <formula>LEN(TRIM(Q3))=0</formula>
    </cfRule>
  </conditionalFormatting>
  <conditionalFormatting sqref="Q3:Q34">
    <cfRule type="notContainsBlanks" dxfId="119" priority="1">
      <formula>LEN(TRIM(Q3))&gt;0</formula>
    </cfRule>
  </conditionalFormatting>
  <conditionalFormatting sqref="R3:R34">
    <cfRule type="notContainsBlanks" dxfId="118" priority="3">
      <formula>LEN(TRIM(R3))&gt;0</formula>
    </cfRule>
    <cfRule type="containsBlanks" dxfId="117" priority="4">
      <formula>LEN(TRIM(R3))=0</formula>
    </cfRule>
  </conditionalFormatting>
  <conditionalFormatting sqref="S3:S34">
    <cfRule type="notContainsBlanks" dxfId="116" priority="5">
      <formula>LEN(TRIM(S3))&gt;0</formula>
    </cfRule>
    <cfRule type="containsBlanks" dxfId="115" priority="6">
      <formula>LEN(TRIM(S3))=0</formula>
    </cfRule>
  </conditionalFormatting>
  <conditionalFormatting sqref="T3:T34">
    <cfRule type="notContainsBlanks" dxfId="114" priority="7">
      <formula>LEN(TRIM(T3))&gt;0</formula>
    </cfRule>
    <cfRule type="containsBlanks" dxfId="113" priority="8">
      <formula>LEN(TRIM(T3))=0</formula>
    </cfRule>
  </conditionalFormatting>
  <conditionalFormatting sqref="U3:U34">
    <cfRule type="notContainsBlanks" dxfId="112" priority="9">
      <formula>LEN(TRIM(U3))&gt;0</formula>
    </cfRule>
    <cfRule type="containsBlanks" dxfId="111" priority="10">
      <formula>LEN(TRIM(U3))=0</formula>
    </cfRule>
  </conditionalFormatting>
  <conditionalFormatting sqref="V3:V34">
    <cfRule type="notContainsBlanks" dxfId="110" priority="11">
      <formula>LEN(TRIM(V3))&gt;0</formula>
    </cfRule>
    <cfRule type="containsBlanks" dxfId="109" priority="12">
      <formula>LEN(TRIM(V3))=0</formula>
    </cfRule>
  </conditionalFormatting>
  <conditionalFormatting sqref="W3:W34">
    <cfRule type="notContainsBlanks" dxfId="108" priority="13">
      <formula>LEN(TRIM(W3))&gt;0</formula>
    </cfRule>
  </conditionalFormatting>
  <conditionalFormatting sqref="X3:X34">
    <cfRule type="colorScale" priority="27">
      <colorScale>
        <cfvo type="min"/>
        <cfvo type="percentile" val="50"/>
        <cfvo type="max"/>
        <color rgb="FFE06666"/>
        <color rgb="FFD9D9D9"/>
        <color rgb="FF93C47D"/>
      </colorScale>
    </cfRule>
  </conditionalFormatting>
  <conditionalFormatting sqref="Y3:Y34">
    <cfRule type="colorScale" priority="28">
      <colorScale>
        <cfvo type="min"/>
        <cfvo type="percentile" val="50"/>
        <cfvo type="max"/>
        <color rgb="FFE06666"/>
        <color rgb="FFD9D9D9"/>
        <color rgb="FF93C47D"/>
      </colorScale>
    </cfRule>
  </conditionalFormatting>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93C47D"/>
    <outlinePr summaryBelow="0" summaryRight="0"/>
  </sheetPr>
  <dimension ref="A1:Z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93.75">
      <c r="A2" s="6" t="s">
        <v>1159</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87</v>
      </c>
      <c r="B3" s="125">
        <v>16660</v>
      </c>
      <c r="C3" s="824">
        <v>0.54</v>
      </c>
      <c r="D3" s="756">
        <v>0.79</v>
      </c>
      <c r="E3" s="50">
        <v>96</v>
      </c>
      <c r="F3" s="231">
        <v>175</v>
      </c>
      <c r="G3" s="254">
        <v>6</v>
      </c>
      <c r="H3" s="404">
        <v>500</v>
      </c>
      <c r="I3" s="54">
        <v>462</v>
      </c>
      <c r="J3" s="342">
        <v>0.56999999999999995</v>
      </c>
      <c r="K3" s="56">
        <v>29</v>
      </c>
      <c r="L3" s="286">
        <v>1.1100000000000001</v>
      </c>
      <c r="M3" s="32">
        <f t="shared" ref="M3:M8" si="0">(-B3*0.001)+(K3*2)+(-L3*10)+(C3*100)+(D3*100)+(E3)+(F3*0.1)+(G3*5)+(H3*0.1)+(I3*0.1)+(J3*100)+(X3*2)+(Y3*2)</f>
        <v>695.94</v>
      </c>
      <c r="N3" s="32">
        <f t="shared" ref="N3:N8" si="1">(K3*2)+(-L3*10)+(C3*100)+(D3*100)+(E3)+(F3*0.1)+(G3*5)+(H3*0.1)+(I3*0.1)+(J3*100)+(X3*2)+(Y3*2)</f>
        <v>712.59999999999991</v>
      </c>
      <c r="O3" s="832" t="s">
        <v>31</v>
      </c>
      <c r="P3" s="119" t="s">
        <v>88</v>
      </c>
      <c r="Q3" s="160" t="s">
        <v>52</v>
      </c>
      <c r="R3" s="165"/>
      <c r="S3" s="165"/>
      <c r="T3" s="165"/>
      <c r="U3" s="165"/>
      <c r="V3" s="165"/>
      <c r="W3" s="239" t="s">
        <v>89</v>
      </c>
      <c r="X3" s="50">
        <v>15</v>
      </c>
      <c r="Y3" s="166">
        <v>103</v>
      </c>
      <c r="Z3" s="151" t="s">
        <v>90</v>
      </c>
    </row>
    <row r="4" spans="1:26" ht="12.75">
      <c r="A4" s="46" t="s">
        <v>99</v>
      </c>
      <c r="B4" s="302">
        <v>19680</v>
      </c>
      <c r="C4" s="104">
        <v>0.59</v>
      </c>
      <c r="D4" s="229">
        <v>0.66</v>
      </c>
      <c r="E4" s="50">
        <v>96</v>
      </c>
      <c r="F4" s="51">
        <v>135</v>
      </c>
      <c r="G4" s="633">
        <v>9</v>
      </c>
      <c r="H4" s="404">
        <v>500</v>
      </c>
      <c r="I4" s="54">
        <v>462</v>
      </c>
      <c r="J4" s="389">
        <v>0.78</v>
      </c>
      <c r="K4" s="156">
        <v>27</v>
      </c>
      <c r="L4" s="813">
        <v>1.9</v>
      </c>
      <c r="M4" s="32">
        <f t="shared" si="0"/>
        <v>705.02</v>
      </c>
      <c r="N4" s="32">
        <f t="shared" si="1"/>
        <v>724.7</v>
      </c>
      <c r="O4" s="832" t="s">
        <v>31</v>
      </c>
      <c r="P4" s="119" t="s">
        <v>88</v>
      </c>
      <c r="Q4" s="160" t="s">
        <v>52</v>
      </c>
      <c r="R4" s="165"/>
      <c r="S4" s="165"/>
      <c r="T4" s="165"/>
      <c r="U4" s="165"/>
      <c r="V4" s="165"/>
      <c r="W4" s="239" t="s">
        <v>89</v>
      </c>
      <c r="X4" s="50">
        <v>15</v>
      </c>
      <c r="Y4" s="166">
        <v>103</v>
      </c>
      <c r="Z4" s="151" t="s">
        <v>100</v>
      </c>
    </row>
    <row r="5" spans="1:26" ht="12.75">
      <c r="A5" s="46" t="s">
        <v>1047</v>
      </c>
      <c r="B5" s="302">
        <v>19680</v>
      </c>
      <c r="C5" s="104">
        <v>0.59</v>
      </c>
      <c r="D5" s="229">
        <v>0.66</v>
      </c>
      <c r="E5" s="50">
        <v>96</v>
      </c>
      <c r="F5" s="51">
        <v>135</v>
      </c>
      <c r="G5" s="633">
        <v>9</v>
      </c>
      <c r="H5" s="404">
        <v>500</v>
      </c>
      <c r="I5" s="54">
        <v>462</v>
      </c>
      <c r="J5" s="389">
        <v>0.78</v>
      </c>
      <c r="K5" s="156">
        <v>27</v>
      </c>
      <c r="L5" s="813">
        <v>1.9</v>
      </c>
      <c r="M5" s="32">
        <f t="shared" si="0"/>
        <v>705.02</v>
      </c>
      <c r="N5" s="32">
        <f t="shared" si="1"/>
        <v>724.7</v>
      </c>
      <c r="O5" s="832" t="s">
        <v>31</v>
      </c>
      <c r="P5" s="119" t="s">
        <v>88</v>
      </c>
      <c r="Q5" s="160" t="s">
        <v>52</v>
      </c>
      <c r="R5" s="165"/>
      <c r="S5" s="165"/>
      <c r="T5" s="165"/>
      <c r="U5" s="165"/>
      <c r="V5" s="165"/>
      <c r="W5" s="239" t="s">
        <v>89</v>
      </c>
      <c r="X5" s="50">
        <v>15</v>
      </c>
      <c r="Y5" s="166">
        <v>103</v>
      </c>
      <c r="Z5" s="151" t="s">
        <v>107</v>
      </c>
    </row>
    <row r="6" spans="1:26" ht="12.75">
      <c r="A6" s="46" t="s">
        <v>1048</v>
      </c>
      <c r="B6" s="302">
        <v>19680</v>
      </c>
      <c r="C6" s="104">
        <v>0.59</v>
      </c>
      <c r="D6" s="229">
        <v>0.66</v>
      </c>
      <c r="E6" s="50">
        <v>96</v>
      </c>
      <c r="F6" s="51">
        <v>135</v>
      </c>
      <c r="G6" s="633">
        <v>9</v>
      </c>
      <c r="H6" s="404">
        <v>500</v>
      </c>
      <c r="I6" s="54">
        <v>462</v>
      </c>
      <c r="J6" s="389">
        <v>0.78</v>
      </c>
      <c r="K6" s="156">
        <v>27</v>
      </c>
      <c r="L6" s="813">
        <v>1.9</v>
      </c>
      <c r="M6" s="32">
        <f t="shared" si="0"/>
        <v>705.02</v>
      </c>
      <c r="N6" s="32">
        <f t="shared" si="1"/>
        <v>724.7</v>
      </c>
      <c r="O6" s="832" t="s">
        <v>31</v>
      </c>
      <c r="P6" s="119" t="s">
        <v>88</v>
      </c>
      <c r="Q6" s="160" t="s">
        <v>52</v>
      </c>
      <c r="R6" s="165"/>
      <c r="S6" s="165"/>
      <c r="T6" s="165"/>
      <c r="U6" s="165"/>
      <c r="V6" s="165"/>
      <c r="W6" s="239" t="s">
        <v>89</v>
      </c>
      <c r="X6" s="50">
        <v>15</v>
      </c>
      <c r="Y6" s="166">
        <v>103</v>
      </c>
      <c r="Z6" s="151" t="s">
        <v>108</v>
      </c>
    </row>
    <row r="7" spans="1:26" ht="12.75">
      <c r="A7" s="46" t="s">
        <v>1046</v>
      </c>
      <c r="B7" s="669">
        <v>25880</v>
      </c>
      <c r="C7" s="779">
        <v>0.65</v>
      </c>
      <c r="D7" s="229">
        <v>0.66</v>
      </c>
      <c r="E7" s="50">
        <v>96</v>
      </c>
      <c r="F7" s="780">
        <v>180</v>
      </c>
      <c r="G7" s="633">
        <v>9</v>
      </c>
      <c r="H7" s="404">
        <v>500</v>
      </c>
      <c r="I7" s="54">
        <v>462</v>
      </c>
      <c r="J7" s="781">
        <v>0.8</v>
      </c>
      <c r="K7" s="782">
        <v>28</v>
      </c>
      <c r="L7" s="783">
        <v>2</v>
      </c>
      <c r="M7" s="32">
        <f t="shared" si="0"/>
        <v>712.31999999999994</v>
      </c>
      <c r="N7" s="32">
        <f t="shared" si="1"/>
        <v>738.2</v>
      </c>
      <c r="O7" s="832" t="s">
        <v>31</v>
      </c>
      <c r="P7" s="119" t="s">
        <v>88</v>
      </c>
      <c r="Q7" s="160" t="s">
        <v>52</v>
      </c>
      <c r="R7" s="161"/>
      <c r="S7" s="162"/>
      <c r="T7" s="163"/>
      <c r="U7" s="164"/>
      <c r="V7" s="238"/>
      <c r="W7" s="239" t="s">
        <v>89</v>
      </c>
      <c r="X7" s="50">
        <v>15</v>
      </c>
      <c r="Y7" s="166">
        <v>103</v>
      </c>
      <c r="Z7" s="151" t="s">
        <v>106</v>
      </c>
    </row>
    <row r="8" spans="1:26" ht="12.75">
      <c r="A8" s="46" t="s">
        <v>160</v>
      </c>
      <c r="B8" s="400">
        <v>14680</v>
      </c>
      <c r="C8" s="401">
        <v>0.88</v>
      </c>
      <c r="D8" s="402">
        <v>0.7</v>
      </c>
      <c r="E8" s="50">
        <v>96</v>
      </c>
      <c r="F8" s="403">
        <v>160</v>
      </c>
      <c r="G8" s="254">
        <v>6</v>
      </c>
      <c r="H8" s="404">
        <v>500</v>
      </c>
      <c r="I8" s="405">
        <v>452</v>
      </c>
      <c r="J8" s="406">
        <v>0.77</v>
      </c>
      <c r="K8" s="56">
        <v>29</v>
      </c>
      <c r="L8" s="407">
        <v>0.9</v>
      </c>
      <c r="M8" s="32">
        <f t="shared" si="0"/>
        <v>742.52</v>
      </c>
      <c r="N8" s="32">
        <f t="shared" si="1"/>
        <v>757.2</v>
      </c>
      <c r="O8" s="834" t="s">
        <v>161</v>
      </c>
      <c r="P8" s="119" t="s">
        <v>88</v>
      </c>
      <c r="Q8" s="160" t="s">
        <v>52</v>
      </c>
      <c r="R8" s="165"/>
      <c r="S8" s="165"/>
      <c r="T8" s="165"/>
      <c r="U8" s="165"/>
      <c r="V8" s="165"/>
      <c r="W8" s="239" t="s">
        <v>89</v>
      </c>
      <c r="X8" s="50">
        <v>15</v>
      </c>
      <c r="Y8" s="166">
        <v>103</v>
      </c>
      <c r="Z8" s="151" t="s">
        <v>162</v>
      </c>
    </row>
  </sheetData>
  <autoFilter ref="A2:Z8" xr:uid="{00000000-0009-0000-0000-000024000000}">
    <sortState xmlns:xlrd2="http://schemas.microsoft.com/office/spreadsheetml/2017/richdata2" ref="A2:Z8">
      <sortCondition ref="N2:N8"/>
      <sortCondition ref="P2:P8"/>
    </sortState>
  </autoFilter>
  <conditionalFormatting sqref="B3:B8">
    <cfRule type="colorScale" priority="25">
      <colorScale>
        <cfvo type="min"/>
        <cfvo type="percentile" val="50"/>
        <cfvo type="max"/>
        <color rgb="FF93C47D"/>
        <color rgb="FFD9D9D9"/>
        <color rgb="FFE06666"/>
      </colorScale>
    </cfRule>
  </conditionalFormatting>
  <conditionalFormatting sqref="C3:C8">
    <cfRule type="colorScale" priority="14">
      <colorScale>
        <cfvo type="min"/>
        <cfvo type="percentile" val="50"/>
        <cfvo type="max"/>
        <color rgb="FFEAD1DC"/>
        <color rgb="FFD5A6BD"/>
        <color rgb="FFC27BA0"/>
      </colorScale>
    </cfRule>
  </conditionalFormatting>
  <conditionalFormatting sqref="D3:D8">
    <cfRule type="colorScale" priority="15">
      <colorScale>
        <cfvo type="min"/>
        <cfvo type="percentile" val="50"/>
        <cfvo type="max"/>
        <color rgb="FFD9D2E9"/>
        <color rgb="FFB4A7D6"/>
        <color rgb="FF8E7CC3"/>
      </colorScale>
    </cfRule>
  </conditionalFormatting>
  <conditionalFormatting sqref="E3:E8">
    <cfRule type="colorScale" priority="16">
      <colorScale>
        <cfvo type="min"/>
        <cfvo type="percentile" val="50"/>
        <cfvo type="max"/>
        <color rgb="FFF4CCCC"/>
        <color rgb="FFEA9999"/>
        <color rgb="FFE06666"/>
      </colorScale>
    </cfRule>
  </conditionalFormatting>
  <conditionalFormatting sqref="F3:F8">
    <cfRule type="colorScale" priority="17">
      <colorScale>
        <cfvo type="min"/>
        <cfvo type="percentile" val="50"/>
        <cfvo type="max"/>
        <color rgb="FFD9EAD3"/>
        <color rgb="FFB6D7A8"/>
        <color rgb="FF6AA84F"/>
      </colorScale>
    </cfRule>
  </conditionalFormatting>
  <conditionalFormatting sqref="G3:G8">
    <cfRule type="colorScale" priority="18">
      <colorScale>
        <cfvo type="min"/>
        <cfvo type="percentile" val="50"/>
        <cfvo type="max"/>
        <color rgb="FFD0E0E3"/>
        <color rgb="FFA2C4C9"/>
        <color rgb="FF45818E"/>
      </colorScale>
    </cfRule>
  </conditionalFormatting>
  <conditionalFormatting sqref="H3:H8">
    <cfRule type="colorScale" priority="19">
      <colorScale>
        <cfvo type="min"/>
        <cfvo type="percentile" val="50"/>
        <cfvo type="max"/>
        <color rgb="FFC9DAF8"/>
        <color rgb="FFA4C2F4"/>
        <color rgb="FF3C78D8"/>
      </colorScale>
    </cfRule>
  </conditionalFormatting>
  <conditionalFormatting sqref="I3:I8">
    <cfRule type="colorScale" priority="20">
      <colorScale>
        <cfvo type="min"/>
        <cfvo type="percentile" val="50"/>
        <cfvo type="max"/>
        <color rgb="FFFFF2CC"/>
        <color rgb="FFFFE599"/>
        <color rgb="FFF1C232"/>
      </colorScale>
    </cfRule>
  </conditionalFormatting>
  <conditionalFormatting sqref="J3:J8">
    <cfRule type="colorScale" priority="21">
      <colorScale>
        <cfvo type="min"/>
        <cfvo type="percentile" val="50"/>
        <cfvo type="max"/>
        <color rgb="FFFCE5CD"/>
        <color rgb="FFF9CB9C"/>
        <color rgb="FFE69138"/>
      </colorScale>
    </cfRule>
  </conditionalFormatting>
  <conditionalFormatting sqref="K3:K8">
    <cfRule type="colorScale" priority="22">
      <colorScale>
        <cfvo type="min"/>
        <cfvo type="percentile" val="50"/>
        <cfvo type="max"/>
        <color rgb="FFE6B8AF"/>
        <color rgb="FFDD7E6B"/>
        <color rgb="FFCC4125"/>
      </colorScale>
    </cfRule>
  </conditionalFormatting>
  <conditionalFormatting sqref="L3:L8">
    <cfRule type="colorScale" priority="23">
      <colorScale>
        <cfvo type="min"/>
        <cfvo type="percentile" val="50"/>
        <cfvo type="max"/>
        <color rgb="FFEFEFEF"/>
        <color rgb="FFCCCCCC"/>
        <color rgb="FF666666"/>
      </colorScale>
    </cfRule>
  </conditionalFormatting>
  <conditionalFormatting sqref="M3:M8">
    <cfRule type="colorScale" priority="27">
      <colorScale>
        <cfvo type="min"/>
        <cfvo type="percentile" val="50"/>
        <cfvo type="max"/>
        <color rgb="FF4A86E8"/>
        <color rgb="FFD9D9D9"/>
        <color rgb="FFFF9900"/>
      </colorScale>
    </cfRule>
  </conditionalFormatting>
  <conditionalFormatting sqref="N3:N8">
    <cfRule type="colorScale" priority="26">
      <colorScale>
        <cfvo type="min"/>
        <cfvo type="percentile" val="50"/>
        <cfvo type="max"/>
        <color rgb="FF4A86E8"/>
        <color rgb="FFD9D9D9"/>
        <color rgb="FFFF9900"/>
      </colorScale>
    </cfRule>
  </conditionalFormatting>
  <conditionalFormatting sqref="P3:P8">
    <cfRule type="notContainsBlanks" dxfId="107" priority="24">
      <formula>LEN(TRIM(P3))&gt;0</formula>
    </cfRule>
  </conditionalFormatting>
  <conditionalFormatting sqref="Q3:Q8">
    <cfRule type="notContainsBlanks" dxfId="106" priority="1">
      <formula>LEN(TRIM(Q3))&gt;0</formula>
    </cfRule>
    <cfRule type="containsBlanks" dxfId="105" priority="2">
      <formula>LEN(TRIM(Q3))=0</formula>
    </cfRule>
  </conditionalFormatting>
  <conditionalFormatting sqref="R3:R8">
    <cfRule type="notContainsBlanks" dxfId="104" priority="3">
      <formula>LEN(TRIM(R3))&gt;0</formula>
    </cfRule>
    <cfRule type="containsBlanks" dxfId="103" priority="4">
      <formula>LEN(TRIM(R3))=0</formula>
    </cfRule>
  </conditionalFormatting>
  <conditionalFormatting sqref="S3:S8">
    <cfRule type="notContainsBlanks" dxfId="102" priority="5">
      <formula>LEN(TRIM(S3))&gt;0</formula>
    </cfRule>
    <cfRule type="containsBlanks" dxfId="101" priority="6">
      <formula>LEN(TRIM(S3))=0</formula>
    </cfRule>
  </conditionalFormatting>
  <conditionalFormatting sqref="T3:T8">
    <cfRule type="notContainsBlanks" dxfId="100" priority="7">
      <formula>LEN(TRIM(T3))&gt;0</formula>
    </cfRule>
    <cfRule type="containsBlanks" dxfId="99" priority="8">
      <formula>LEN(TRIM(T3))=0</formula>
    </cfRule>
  </conditionalFormatting>
  <conditionalFormatting sqref="U3:U8">
    <cfRule type="notContainsBlanks" dxfId="98" priority="9">
      <formula>LEN(TRIM(U3))&gt;0</formula>
    </cfRule>
    <cfRule type="containsBlanks" dxfId="97" priority="10">
      <formula>LEN(TRIM(U3))=0</formula>
    </cfRule>
  </conditionalFormatting>
  <conditionalFormatting sqref="V3:V8">
    <cfRule type="notContainsBlanks" dxfId="96" priority="11">
      <formula>LEN(TRIM(V3))&gt;0</formula>
    </cfRule>
    <cfRule type="containsBlanks" dxfId="95" priority="12">
      <formula>LEN(TRIM(V3))=0</formula>
    </cfRule>
  </conditionalFormatting>
  <conditionalFormatting sqref="W3:W8">
    <cfRule type="notContainsBlanks" dxfId="94" priority="13">
      <formula>LEN(TRIM(W3))&gt;0</formula>
    </cfRule>
  </conditionalFormatting>
  <conditionalFormatting sqref="X3:X8">
    <cfRule type="colorScale" priority="28">
      <colorScale>
        <cfvo type="min"/>
        <cfvo type="percentile" val="50"/>
        <cfvo type="max"/>
        <color rgb="FFE06666"/>
        <color rgb="FFD9D9D9"/>
        <color rgb="FF93C47D"/>
      </colorScale>
    </cfRule>
  </conditionalFormatting>
  <conditionalFormatting sqref="Y3:Y8">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93C47D"/>
    <outlinePr summaryBelow="0" summaryRight="0"/>
  </sheetPr>
  <dimension ref="A1:Z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8.42578125" customWidth="1"/>
    <col min="17"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123.75">
      <c r="A2" s="6" t="s">
        <v>1160</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788</v>
      </c>
      <c r="B3" s="58">
        <v>76580</v>
      </c>
      <c r="C3" s="260">
        <v>0.97</v>
      </c>
      <c r="D3" s="268">
        <v>0.66</v>
      </c>
      <c r="E3" s="252">
        <v>131</v>
      </c>
      <c r="F3" s="231">
        <v>30</v>
      </c>
      <c r="G3" s="254">
        <v>5</v>
      </c>
      <c r="H3" s="269">
        <v>1200</v>
      </c>
      <c r="I3" s="265">
        <v>945</v>
      </c>
      <c r="J3" s="270">
        <v>0.61</v>
      </c>
      <c r="K3" s="156">
        <v>26</v>
      </c>
      <c r="L3" s="271">
        <v>7.2</v>
      </c>
      <c r="M3" s="32">
        <f t="shared" ref="M3:M7" si="0">(-B3*0.001)+(K3*2)+(-L3*10)+(C3*100)+(D3*100)+(E3)+(F3*0.1)+(G3*5)+(H3*0.1)+(I3*0.1)+(J3*100)+(X3*2)+(Y3*2)</f>
        <v>1040.92</v>
      </c>
      <c r="N3" s="32">
        <f t="shared" ref="N3:N7" si="1">(K3*2)+(-L3*10)+(C3*100)+(D3*100)+(E3)+(F3*0.1)+(G3*5)+(H3*0.1)+(I3*0.1)+(J3*100)+(X3*2)+(Y3*2)</f>
        <v>1117.5</v>
      </c>
      <c r="O3" s="236" t="s">
        <v>760</v>
      </c>
      <c r="P3" s="657" t="s">
        <v>767</v>
      </c>
      <c r="Q3" s="160" t="s">
        <v>33</v>
      </c>
      <c r="R3" s="161" t="s">
        <v>33</v>
      </c>
      <c r="S3" s="162" t="s">
        <v>33</v>
      </c>
      <c r="T3" s="163" t="s">
        <v>33</v>
      </c>
      <c r="U3" s="164" t="s">
        <v>33</v>
      </c>
      <c r="V3" s="238" t="s">
        <v>768</v>
      </c>
      <c r="W3" s="239" t="s">
        <v>769</v>
      </c>
      <c r="X3" s="257">
        <v>140</v>
      </c>
      <c r="Y3" s="258">
        <v>130</v>
      </c>
      <c r="Z3" s="151" t="s">
        <v>789</v>
      </c>
    </row>
    <row r="4" spans="1:26" ht="12.75">
      <c r="A4" s="46" t="s">
        <v>793</v>
      </c>
      <c r="B4" s="58">
        <v>76680</v>
      </c>
      <c r="C4" s="284">
        <v>0.96</v>
      </c>
      <c r="D4" s="273">
        <v>0.6</v>
      </c>
      <c r="E4" s="262">
        <v>147</v>
      </c>
      <c r="F4" s="51">
        <v>20</v>
      </c>
      <c r="G4" s="254">
        <v>5</v>
      </c>
      <c r="H4" s="264">
        <v>1500</v>
      </c>
      <c r="I4" s="265">
        <v>888</v>
      </c>
      <c r="J4" s="285">
        <v>0.51</v>
      </c>
      <c r="K4" s="156">
        <v>26</v>
      </c>
      <c r="L4" s="286">
        <v>5.4</v>
      </c>
      <c r="M4" s="32">
        <f t="shared" si="0"/>
        <v>1081.1199999999999</v>
      </c>
      <c r="N4" s="32">
        <f t="shared" si="1"/>
        <v>1157.8</v>
      </c>
      <c r="O4" s="236" t="s">
        <v>760</v>
      </c>
      <c r="P4" s="657" t="s">
        <v>767</v>
      </c>
      <c r="Q4" s="160" t="s">
        <v>33</v>
      </c>
      <c r="R4" s="161" t="s">
        <v>33</v>
      </c>
      <c r="S4" s="162" t="s">
        <v>33</v>
      </c>
      <c r="T4" s="163" t="s">
        <v>33</v>
      </c>
      <c r="U4" s="164" t="s">
        <v>33</v>
      </c>
      <c r="V4" s="238" t="s">
        <v>768</v>
      </c>
      <c r="W4" s="239" t="s">
        <v>769</v>
      </c>
      <c r="X4" s="257">
        <v>140</v>
      </c>
      <c r="Y4" s="258">
        <v>130</v>
      </c>
      <c r="Z4" s="151" t="s">
        <v>794</v>
      </c>
    </row>
    <row r="5" spans="1:26" ht="12.75">
      <c r="A5" s="46" t="s">
        <v>819</v>
      </c>
      <c r="B5" s="259">
        <v>71880</v>
      </c>
      <c r="C5" s="260">
        <v>0.97</v>
      </c>
      <c r="D5" s="261">
        <v>0.63</v>
      </c>
      <c r="E5" s="262">
        <v>147</v>
      </c>
      <c r="F5" s="263">
        <v>23</v>
      </c>
      <c r="G5" s="254">
        <v>5</v>
      </c>
      <c r="H5" s="264">
        <v>1500</v>
      </c>
      <c r="I5" s="265">
        <v>884</v>
      </c>
      <c r="J5" s="266">
        <v>0.56000000000000005</v>
      </c>
      <c r="K5" s="156">
        <v>26</v>
      </c>
      <c r="L5" s="267">
        <v>4.68</v>
      </c>
      <c r="M5" s="32">
        <f t="shared" si="0"/>
        <v>1102.02</v>
      </c>
      <c r="N5" s="32">
        <f t="shared" si="1"/>
        <v>1173.9000000000001</v>
      </c>
      <c r="O5" s="236" t="s">
        <v>760</v>
      </c>
      <c r="P5" s="657" t="s">
        <v>767</v>
      </c>
      <c r="Q5" s="160" t="s">
        <v>33</v>
      </c>
      <c r="R5" s="161" t="s">
        <v>33</v>
      </c>
      <c r="S5" s="162" t="s">
        <v>33</v>
      </c>
      <c r="T5" s="163" t="s">
        <v>33</v>
      </c>
      <c r="U5" s="164" t="s">
        <v>33</v>
      </c>
      <c r="V5" s="238" t="s">
        <v>768</v>
      </c>
      <c r="W5" s="239" t="s">
        <v>769</v>
      </c>
      <c r="X5" s="257">
        <v>140</v>
      </c>
      <c r="Y5" s="258">
        <v>130</v>
      </c>
      <c r="Z5" s="151" t="s">
        <v>820</v>
      </c>
    </row>
    <row r="6" spans="1:26" ht="12.75">
      <c r="A6" s="46" t="s">
        <v>766</v>
      </c>
      <c r="B6" s="272">
        <v>88980</v>
      </c>
      <c r="C6" s="260">
        <v>0.97</v>
      </c>
      <c r="D6" s="273">
        <v>0.6</v>
      </c>
      <c r="E6" s="262">
        <v>147</v>
      </c>
      <c r="F6" s="51">
        <v>20</v>
      </c>
      <c r="G6" s="76">
        <v>10</v>
      </c>
      <c r="H6" s="264">
        <v>1500</v>
      </c>
      <c r="I6" s="274">
        <v>993</v>
      </c>
      <c r="J6" s="275">
        <v>0.54</v>
      </c>
      <c r="K6" s="156">
        <v>26</v>
      </c>
      <c r="L6" s="276">
        <v>7.5</v>
      </c>
      <c r="M6" s="32">
        <f t="shared" si="0"/>
        <v>1087.32</v>
      </c>
      <c r="N6" s="32">
        <f t="shared" si="1"/>
        <v>1176.3</v>
      </c>
      <c r="O6" s="236" t="s">
        <v>760</v>
      </c>
      <c r="P6" s="657" t="s">
        <v>767</v>
      </c>
      <c r="Q6" s="160" t="s">
        <v>33</v>
      </c>
      <c r="R6" s="161" t="s">
        <v>33</v>
      </c>
      <c r="S6" s="162" t="s">
        <v>33</v>
      </c>
      <c r="T6" s="163" t="s">
        <v>33</v>
      </c>
      <c r="U6" s="164" t="s">
        <v>33</v>
      </c>
      <c r="V6" s="238" t="s">
        <v>768</v>
      </c>
      <c r="W6" s="239" t="s">
        <v>769</v>
      </c>
      <c r="X6" s="257">
        <v>140</v>
      </c>
      <c r="Y6" s="258">
        <v>130</v>
      </c>
      <c r="Z6" s="151" t="s">
        <v>770</v>
      </c>
    </row>
    <row r="7" spans="1:26" ht="12.75">
      <c r="A7" s="46" t="s">
        <v>795</v>
      </c>
      <c r="B7" s="241">
        <v>33000</v>
      </c>
      <c r="C7" s="242">
        <v>0.98</v>
      </c>
      <c r="D7" s="243">
        <v>0.64</v>
      </c>
      <c r="E7" s="252">
        <v>131</v>
      </c>
      <c r="F7" s="253">
        <v>38</v>
      </c>
      <c r="G7" s="254">
        <v>5</v>
      </c>
      <c r="H7" s="68">
        <v>1800</v>
      </c>
      <c r="I7" s="255">
        <v>1397</v>
      </c>
      <c r="J7" s="70">
        <v>0.63</v>
      </c>
      <c r="K7" s="156">
        <v>26</v>
      </c>
      <c r="L7" s="256">
        <v>3.95</v>
      </c>
      <c r="M7" s="32">
        <f t="shared" si="0"/>
        <v>1224</v>
      </c>
      <c r="N7" s="32">
        <f t="shared" si="1"/>
        <v>1257</v>
      </c>
      <c r="O7" s="236" t="s">
        <v>760</v>
      </c>
      <c r="P7" s="657" t="s">
        <v>767</v>
      </c>
      <c r="Q7" s="160" t="s">
        <v>33</v>
      </c>
      <c r="R7" s="161" t="s">
        <v>33</v>
      </c>
      <c r="S7" s="162" t="s">
        <v>33</v>
      </c>
      <c r="T7" s="163" t="s">
        <v>33</v>
      </c>
      <c r="U7" s="164" t="s">
        <v>33</v>
      </c>
      <c r="V7" s="238" t="s">
        <v>768</v>
      </c>
      <c r="W7" s="239" t="s">
        <v>769</v>
      </c>
      <c r="X7" s="257">
        <v>140</v>
      </c>
      <c r="Y7" s="258">
        <v>130</v>
      </c>
      <c r="Z7" s="151" t="s">
        <v>796</v>
      </c>
    </row>
  </sheetData>
  <autoFilter ref="A2:Z7" xr:uid="{00000000-0009-0000-0000-000025000000}">
    <sortState xmlns:xlrd2="http://schemas.microsoft.com/office/spreadsheetml/2017/richdata2" ref="A2:Z7">
      <sortCondition ref="N2:N7"/>
      <sortCondition ref="P2:P7"/>
    </sortState>
  </autoFilter>
  <conditionalFormatting sqref="B3:B7">
    <cfRule type="colorScale" priority="25">
      <colorScale>
        <cfvo type="min"/>
        <cfvo type="percentile" val="50"/>
        <cfvo type="max"/>
        <color rgb="FF93C47D"/>
        <color rgb="FFD9D9D9"/>
        <color rgb="FFE06666"/>
      </colorScale>
    </cfRule>
  </conditionalFormatting>
  <conditionalFormatting sqref="C3:C7">
    <cfRule type="colorScale" priority="14">
      <colorScale>
        <cfvo type="min"/>
        <cfvo type="percentile" val="50"/>
        <cfvo type="max"/>
        <color rgb="FFEAD1DC"/>
        <color rgb="FFD5A6BD"/>
        <color rgb="FFC27BA0"/>
      </colorScale>
    </cfRule>
  </conditionalFormatting>
  <conditionalFormatting sqref="D3:D7">
    <cfRule type="colorScale" priority="15">
      <colorScale>
        <cfvo type="min"/>
        <cfvo type="percentile" val="50"/>
        <cfvo type="max"/>
        <color rgb="FFD9D2E9"/>
        <color rgb="FFB4A7D6"/>
        <color rgb="FF8E7CC3"/>
      </colorScale>
    </cfRule>
  </conditionalFormatting>
  <conditionalFormatting sqref="E3:E7">
    <cfRule type="colorScale" priority="16">
      <colorScale>
        <cfvo type="min"/>
        <cfvo type="percentile" val="50"/>
        <cfvo type="max"/>
        <color rgb="FFF4CCCC"/>
        <color rgb="FFEA9999"/>
        <color rgb="FFE06666"/>
      </colorScale>
    </cfRule>
  </conditionalFormatting>
  <conditionalFormatting sqref="F3:F7">
    <cfRule type="colorScale" priority="17">
      <colorScale>
        <cfvo type="min"/>
        <cfvo type="percentile" val="50"/>
        <cfvo type="max"/>
        <color rgb="FFD9EAD3"/>
        <color rgb="FFB6D7A8"/>
        <color rgb="FF6AA84F"/>
      </colorScale>
    </cfRule>
  </conditionalFormatting>
  <conditionalFormatting sqref="G3:G7">
    <cfRule type="colorScale" priority="18">
      <colorScale>
        <cfvo type="min"/>
        <cfvo type="percentile" val="50"/>
        <cfvo type="max"/>
        <color rgb="FFD0E0E3"/>
        <color rgb="FFA2C4C9"/>
        <color rgb="FF45818E"/>
      </colorScale>
    </cfRule>
  </conditionalFormatting>
  <conditionalFormatting sqref="H3:H7">
    <cfRule type="colorScale" priority="19">
      <colorScale>
        <cfvo type="min"/>
        <cfvo type="percentile" val="50"/>
        <cfvo type="max"/>
        <color rgb="FFC9DAF8"/>
        <color rgb="FFA4C2F4"/>
        <color rgb="FF3C78D8"/>
      </colorScale>
    </cfRule>
  </conditionalFormatting>
  <conditionalFormatting sqref="I3:I7">
    <cfRule type="colorScale" priority="20">
      <colorScale>
        <cfvo type="min"/>
        <cfvo type="percentile" val="50"/>
        <cfvo type="max"/>
        <color rgb="FFFFF2CC"/>
        <color rgb="FFFFE599"/>
        <color rgb="FFF1C232"/>
      </colorScale>
    </cfRule>
  </conditionalFormatting>
  <conditionalFormatting sqref="J3:J7">
    <cfRule type="colorScale" priority="21">
      <colorScale>
        <cfvo type="min"/>
        <cfvo type="percentile" val="50"/>
        <cfvo type="max"/>
        <color rgb="FFFCE5CD"/>
        <color rgb="FFF9CB9C"/>
        <color rgb="FFE69138"/>
      </colorScale>
    </cfRule>
  </conditionalFormatting>
  <conditionalFormatting sqref="K3:K7">
    <cfRule type="colorScale" priority="22">
      <colorScale>
        <cfvo type="min"/>
        <cfvo type="percentile" val="50"/>
        <cfvo type="max"/>
        <color rgb="FFE6B8AF"/>
        <color rgb="FFDD7E6B"/>
        <color rgb="FFCC4125"/>
      </colorScale>
    </cfRule>
  </conditionalFormatting>
  <conditionalFormatting sqref="L3:L7">
    <cfRule type="colorScale" priority="23">
      <colorScale>
        <cfvo type="min"/>
        <cfvo type="percentile" val="50"/>
        <cfvo type="max"/>
        <color rgb="FFEFEFEF"/>
        <color rgb="FFCCCCCC"/>
        <color rgb="FF666666"/>
      </colorScale>
    </cfRule>
  </conditionalFormatting>
  <conditionalFormatting sqref="M3:M7">
    <cfRule type="colorScale" priority="27">
      <colorScale>
        <cfvo type="min"/>
        <cfvo type="percentile" val="50"/>
        <cfvo type="max"/>
        <color rgb="FF4A86E8"/>
        <color rgb="FFD9D9D9"/>
        <color rgb="FFFF9900"/>
      </colorScale>
    </cfRule>
  </conditionalFormatting>
  <conditionalFormatting sqref="N3:N7">
    <cfRule type="colorScale" priority="26">
      <colorScale>
        <cfvo type="min"/>
        <cfvo type="percentile" val="50"/>
        <cfvo type="max"/>
        <color rgb="FF4A86E8"/>
        <color rgb="FFD9D9D9"/>
        <color rgb="FFFF9900"/>
      </colorScale>
    </cfRule>
  </conditionalFormatting>
  <conditionalFormatting sqref="P3:P7">
    <cfRule type="notContainsBlanks" dxfId="93" priority="24">
      <formula>LEN(TRIM(P3))&gt;0</formula>
    </cfRule>
  </conditionalFormatting>
  <conditionalFormatting sqref="Q3:Q7">
    <cfRule type="notContainsBlanks" dxfId="92" priority="1">
      <formula>LEN(TRIM(Q3))&gt;0</formula>
    </cfRule>
    <cfRule type="containsBlanks" dxfId="91" priority="2">
      <formula>LEN(TRIM(Q3))=0</formula>
    </cfRule>
  </conditionalFormatting>
  <conditionalFormatting sqref="R3:R7">
    <cfRule type="notContainsBlanks" dxfId="90" priority="3">
      <formula>LEN(TRIM(R3))&gt;0</formula>
    </cfRule>
    <cfRule type="containsBlanks" dxfId="89" priority="4">
      <formula>LEN(TRIM(R3))=0</formula>
    </cfRule>
  </conditionalFormatting>
  <conditionalFormatting sqref="S3:S7">
    <cfRule type="notContainsBlanks" dxfId="88" priority="5">
      <formula>LEN(TRIM(S3))&gt;0</formula>
    </cfRule>
    <cfRule type="containsBlanks" dxfId="87" priority="6">
      <formula>LEN(TRIM(S3))=0</formula>
    </cfRule>
  </conditionalFormatting>
  <conditionalFormatting sqref="T3:T7">
    <cfRule type="notContainsBlanks" dxfId="86" priority="7">
      <formula>LEN(TRIM(T3))&gt;0</formula>
    </cfRule>
    <cfRule type="containsBlanks" dxfId="85" priority="8">
      <formula>LEN(TRIM(T3))=0</formula>
    </cfRule>
  </conditionalFormatting>
  <conditionalFormatting sqref="U3:U7">
    <cfRule type="notContainsBlanks" dxfId="84" priority="9">
      <formula>LEN(TRIM(U3))&gt;0</formula>
    </cfRule>
    <cfRule type="containsBlanks" dxfId="83" priority="10">
      <formula>LEN(TRIM(U3))=0</formula>
    </cfRule>
  </conditionalFormatting>
  <conditionalFormatting sqref="V3:V7">
    <cfRule type="notContainsBlanks" dxfId="82" priority="11">
      <formula>LEN(TRIM(V3))&gt;0</formula>
    </cfRule>
    <cfRule type="containsBlanks" dxfId="81" priority="12">
      <formula>LEN(TRIM(V3))=0</formula>
    </cfRule>
  </conditionalFormatting>
  <conditionalFormatting sqref="W3:W7">
    <cfRule type="notContainsBlanks" dxfId="80" priority="13">
      <formula>LEN(TRIM(W3))&gt;0</formula>
    </cfRule>
  </conditionalFormatting>
  <conditionalFormatting sqref="X3:X7">
    <cfRule type="colorScale" priority="28">
      <colorScale>
        <cfvo type="min"/>
        <cfvo type="percentile" val="50"/>
        <cfvo type="max"/>
        <color rgb="FFE06666"/>
        <color rgb="FFD9D9D9"/>
        <color rgb="FF93C47D"/>
      </colorScale>
    </cfRule>
  </conditionalFormatting>
  <conditionalFormatting sqref="Y3:Y7">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93C47D"/>
    <outlinePr summaryBelow="0" summaryRight="0"/>
  </sheetPr>
  <dimension ref="A1:Z3"/>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8.42578125" customWidth="1"/>
    <col min="17" max="26" width="5.42578125" customWidth="1"/>
  </cols>
  <sheetData>
    <row r="1" spans="1:26" ht="21" customHeight="1">
      <c r="A1" s="149"/>
      <c r="B1" s="4"/>
      <c r="C1" s="4"/>
      <c r="D1" s="4"/>
      <c r="E1" s="4"/>
      <c r="F1" s="4"/>
      <c r="G1" s="4"/>
      <c r="H1" s="4"/>
      <c r="I1" s="4"/>
      <c r="J1" s="4"/>
      <c r="K1" s="4"/>
      <c r="L1" s="4"/>
      <c r="M1" s="4"/>
      <c r="N1" s="4"/>
      <c r="O1" s="4"/>
      <c r="P1" s="4"/>
      <c r="Q1" s="4"/>
      <c r="R1" s="4"/>
      <c r="S1" s="4"/>
      <c r="T1" s="4"/>
      <c r="U1" s="4"/>
      <c r="V1" s="4"/>
      <c r="W1" s="4"/>
      <c r="X1" s="4"/>
      <c r="Y1" s="4"/>
      <c r="Z1" s="5" t="s">
        <v>2</v>
      </c>
    </row>
    <row r="2" spans="1:26" ht="130.5">
      <c r="A2" s="6" t="s">
        <v>1161</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9" t="s">
        <v>20</v>
      </c>
      <c r="R2" s="20" t="s">
        <v>21</v>
      </c>
      <c r="S2" s="21" t="s">
        <v>22</v>
      </c>
      <c r="T2" s="12" t="s">
        <v>23</v>
      </c>
      <c r="U2" s="22" t="s">
        <v>24</v>
      </c>
      <c r="V2" s="23" t="s">
        <v>25</v>
      </c>
      <c r="W2" s="9" t="s">
        <v>26</v>
      </c>
      <c r="X2" s="7" t="s">
        <v>28</v>
      </c>
      <c r="Y2" s="7" t="s">
        <v>29</v>
      </c>
      <c r="Z2" s="26" t="s">
        <v>2</v>
      </c>
    </row>
    <row r="3" spans="1:26" ht="12.75">
      <c r="A3" s="46" t="s">
        <v>771</v>
      </c>
      <c r="B3" s="287">
        <v>99580</v>
      </c>
      <c r="C3" s="288">
        <v>0.95</v>
      </c>
      <c r="D3" s="64">
        <v>0.65</v>
      </c>
      <c r="E3" s="289">
        <v>72</v>
      </c>
      <c r="F3" s="231">
        <v>30</v>
      </c>
      <c r="G3" s="76">
        <v>10</v>
      </c>
      <c r="H3" s="77">
        <v>600</v>
      </c>
      <c r="I3" s="154">
        <v>420</v>
      </c>
      <c r="J3" s="290">
        <v>0.62</v>
      </c>
      <c r="K3" s="156">
        <v>26</v>
      </c>
      <c r="L3" s="291">
        <v>5.7</v>
      </c>
      <c r="M3" s="32">
        <f>(-B3*0.001)+(K3*2)+(-L3*10)+(C3*100)+(D3*100)+(E3)+(F3*0.1)+(G3*5)+(H3*0.1)+(I3*0.1)+(J3*100)+(X3*2)+(Y3*2)</f>
        <v>606.42000000000007</v>
      </c>
      <c r="N3" s="32">
        <f>(K3*2)+(-L3*10)+(C3*100)+(D3*100)+(E3)+(F3*0.1)+(G3*5)+(H3*0.1)+(I3*0.1)+(J3*100)+(X3*2)+(Y3*2)</f>
        <v>706</v>
      </c>
      <c r="O3" s="236" t="s">
        <v>760</v>
      </c>
      <c r="P3" s="657" t="s">
        <v>772</v>
      </c>
      <c r="Q3" s="160" t="s">
        <v>33</v>
      </c>
      <c r="R3" s="161" t="s">
        <v>33</v>
      </c>
      <c r="S3" s="162" t="s">
        <v>33</v>
      </c>
      <c r="T3" s="163" t="s">
        <v>33</v>
      </c>
      <c r="U3" s="164" t="s">
        <v>33</v>
      </c>
      <c r="V3" s="238" t="s">
        <v>103</v>
      </c>
      <c r="W3" s="239" t="s">
        <v>773</v>
      </c>
      <c r="X3" s="292">
        <v>75</v>
      </c>
      <c r="Y3" s="293">
        <v>56</v>
      </c>
      <c r="Z3" s="151" t="s">
        <v>774</v>
      </c>
    </row>
  </sheetData>
  <autoFilter ref="A2:Z3" xr:uid="{00000000-0009-0000-0000-000026000000}">
    <sortState xmlns:xlrd2="http://schemas.microsoft.com/office/spreadsheetml/2017/richdata2" ref="A2:Z3">
      <sortCondition ref="P2:P3"/>
      <sortCondition ref="N2:N3"/>
    </sortState>
  </autoFilter>
  <conditionalFormatting sqref="B3">
    <cfRule type="colorScale" priority="25">
      <colorScale>
        <cfvo type="min"/>
        <cfvo type="percentile" val="50"/>
        <cfvo type="max"/>
        <color rgb="FF93C47D"/>
        <color rgb="FFD9D9D9"/>
        <color rgb="FFE06666"/>
      </colorScale>
    </cfRule>
  </conditionalFormatting>
  <conditionalFormatting sqref="C3">
    <cfRule type="colorScale" priority="14">
      <colorScale>
        <cfvo type="min"/>
        <cfvo type="percentile" val="50"/>
        <cfvo type="max"/>
        <color rgb="FFEAD1DC"/>
        <color rgb="FFD5A6BD"/>
        <color rgb="FFC27BA0"/>
      </colorScale>
    </cfRule>
  </conditionalFormatting>
  <conditionalFormatting sqref="D3">
    <cfRule type="colorScale" priority="15">
      <colorScale>
        <cfvo type="min"/>
        <cfvo type="percentile" val="50"/>
        <cfvo type="max"/>
        <color rgb="FFD9D2E9"/>
        <color rgb="FFB4A7D6"/>
        <color rgb="FF8E7CC3"/>
      </colorScale>
    </cfRule>
  </conditionalFormatting>
  <conditionalFormatting sqref="E3">
    <cfRule type="colorScale" priority="16">
      <colorScale>
        <cfvo type="min"/>
        <cfvo type="percentile" val="50"/>
        <cfvo type="max"/>
        <color rgb="FFF4CCCC"/>
        <color rgb="FFEA9999"/>
        <color rgb="FFE06666"/>
      </colorScale>
    </cfRule>
  </conditionalFormatting>
  <conditionalFormatting sqref="F3">
    <cfRule type="colorScale" priority="17">
      <colorScale>
        <cfvo type="min"/>
        <cfvo type="percentile" val="50"/>
        <cfvo type="max"/>
        <color rgb="FFD9EAD3"/>
        <color rgb="FFB6D7A8"/>
        <color rgb="FF6AA84F"/>
      </colorScale>
    </cfRule>
  </conditionalFormatting>
  <conditionalFormatting sqref="G3">
    <cfRule type="colorScale" priority="18">
      <colorScale>
        <cfvo type="min"/>
        <cfvo type="percentile" val="50"/>
        <cfvo type="max"/>
        <color rgb="FFD0E0E3"/>
        <color rgb="FFA2C4C9"/>
        <color rgb="FF45818E"/>
      </colorScale>
    </cfRule>
  </conditionalFormatting>
  <conditionalFormatting sqref="H3">
    <cfRule type="colorScale" priority="19">
      <colorScale>
        <cfvo type="min"/>
        <cfvo type="percentile" val="50"/>
        <cfvo type="max"/>
        <color rgb="FFC9DAF8"/>
        <color rgb="FFA4C2F4"/>
        <color rgb="FF3C78D8"/>
      </colorScale>
    </cfRule>
  </conditionalFormatting>
  <conditionalFormatting sqref="I3">
    <cfRule type="colorScale" priority="20">
      <colorScale>
        <cfvo type="min"/>
        <cfvo type="percentile" val="50"/>
        <cfvo type="max"/>
        <color rgb="FFFFF2CC"/>
        <color rgb="FFFFE599"/>
        <color rgb="FFF1C232"/>
      </colorScale>
    </cfRule>
  </conditionalFormatting>
  <conditionalFormatting sqref="J3">
    <cfRule type="colorScale" priority="21">
      <colorScale>
        <cfvo type="min"/>
        <cfvo type="percentile" val="50"/>
        <cfvo type="max"/>
        <color rgb="FFFCE5CD"/>
        <color rgb="FFF9CB9C"/>
        <color rgb="FFE69138"/>
      </colorScale>
    </cfRule>
  </conditionalFormatting>
  <conditionalFormatting sqref="K3">
    <cfRule type="colorScale" priority="22">
      <colorScale>
        <cfvo type="min"/>
        <cfvo type="percentile" val="50"/>
        <cfvo type="max"/>
        <color rgb="FFE6B8AF"/>
        <color rgb="FFDD7E6B"/>
        <color rgb="FFCC4125"/>
      </colorScale>
    </cfRule>
  </conditionalFormatting>
  <conditionalFormatting sqref="L3">
    <cfRule type="colorScale" priority="23">
      <colorScale>
        <cfvo type="min"/>
        <cfvo type="percentile" val="50"/>
        <cfvo type="max"/>
        <color rgb="FFEFEFEF"/>
        <color rgb="FFCCCCCC"/>
        <color rgb="FF666666"/>
      </colorScale>
    </cfRule>
  </conditionalFormatting>
  <conditionalFormatting sqref="M3">
    <cfRule type="colorScale" priority="27">
      <colorScale>
        <cfvo type="min"/>
        <cfvo type="percentile" val="50"/>
        <cfvo type="max"/>
        <color rgb="FF4A86E8"/>
        <color rgb="FFD9D9D9"/>
        <color rgb="FFFF9900"/>
      </colorScale>
    </cfRule>
  </conditionalFormatting>
  <conditionalFormatting sqref="N3">
    <cfRule type="colorScale" priority="26">
      <colorScale>
        <cfvo type="min"/>
        <cfvo type="percentile" val="50"/>
        <cfvo type="max"/>
        <color rgb="FF4A86E8"/>
        <color rgb="FFD9D9D9"/>
        <color rgb="FFFF9900"/>
      </colorScale>
    </cfRule>
  </conditionalFormatting>
  <conditionalFormatting sqref="P3">
    <cfRule type="notContainsBlanks" dxfId="79" priority="24">
      <formula>LEN(TRIM(P3))&gt;0</formula>
    </cfRule>
  </conditionalFormatting>
  <conditionalFormatting sqref="Q3">
    <cfRule type="notContainsBlanks" dxfId="78" priority="1">
      <formula>LEN(TRIM(Q3))&gt;0</formula>
    </cfRule>
    <cfRule type="containsBlanks" dxfId="77" priority="2">
      <formula>LEN(TRIM(Q3))=0</formula>
    </cfRule>
  </conditionalFormatting>
  <conditionalFormatting sqref="R3">
    <cfRule type="notContainsBlanks" dxfId="76" priority="3">
      <formula>LEN(TRIM(R3))&gt;0</formula>
    </cfRule>
    <cfRule type="containsBlanks" dxfId="75" priority="4">
      <formula>LEN(TRIM(R3))=0</formula>
    </cfRule>
  </conditionalFormatting>
  <conditionalFormatting sqref="S3">
    <cfRule type="notContainsBlanks" dxfId="74" priority="5">
      <formula>LEN(TRIM(S3))&gt;0</formula>
    </cfRule>
    <cfRule type="containsBlanks" dxfId="73" priority="6">
      <formula>LEN(TRIM(S3))=0</formula>
    </cfRule>
  </conditionalFormatting>
  <conditionalFormatting sqref="T3">
    <cfRule type="notContainsBlanks" dxfId="72" priority="7">
      <formula>LEN(TRIM(T3))&gt;0</formula>
    </cfRule>
    <cfRule type="containsBlanks" dxfId="71" priority="8">
      <formula>LEN(TRIM(T3))=0</formula>
    </cfRule>
  </conditionalFormatting>
  <conditionalFormatting sqref="U3">
    <cfRule type="notContainsBlanks" dxfId="70" priority="9">
      <formula>LEN(TRIM(U3))&gt;0</formula>
    </cfRule>
    <cfRule type="containsBlanks" dxfId="69" priority="10">
      <formula>LEN(TRIM(U3))=0</formula>
    </cfRule>
  </conditionalFormatting>
  <conditionalFormatting sqref="V3">
    <cfRule type="notContainsBlanks" dxfId="68" priority="11">
      <formula>LEN(TRIM(V3))&gt;0</formula>
    </cfRule>
    <cfRule type="containsBlanks" dxfId="67" priority="12">
      <formula>LEN(TRIM(V3))=0</formula>
    </cfRule>
  </conditionalFormatting>
  <conditionalFormatting sqref="W3">
    <cfRule type="notContainsBlanks" dxfId="66" priority="13">
      <formula>LEN(TRIM(W3))&gt;0</formula>
    </cfRule>
  </conditionalFormatting>
  <conditionalFormatting sqref="X3">
    <cfRule type="colorScale" priority="28">
      <colorScale>
        <cfvo type="min"/>
        <cfvo type="percentile" val="50"/>
        <cfvo type="max"/>
        <color rgb="FFE06666"/>
        <color rgb="FFD9D9D9"/>
        <color rgb="FF93C47D"/>
      </colorScale>
    </cfRule>
  </conditionalFormatting>
  <conditionalFormatting sqref="Y3">
    <cfRule type="colorScale" priority="29">
      <colorScale>
        <cfvo type="min"/>
        <cfvo type="percentile" val="50"/>
        <cfvo type="max"/>
        <color rgb="FFE06666"/>
        <color rgb="FFD9D9D9"/>
        <color rgb="FF93C47D"/>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CC4125"/>
    <outlinePr summaryBelow="0" summaryRight="0"/>
  </sheetPr>
  <dimension ref="A1:AB1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3.28515625" customWidth="1"/>
    <col min="2" max="2" width="7.42578125" customWidth="1"/>
    <col min="3" max="12" width="5.42578125" customWidth="1"/>
    <col min="13" max="14" width="6.140625" customWidth="1"/>
    <col min="15" max="15" width="10" customWidth="1"/>
    <col min="16" max="16" width="8.7109375" customWidth="1"/>
    <col min="17" max="23" width="5.42578125" customWidth="1"/>
    <col min="24" max="24" width="7.7109375" customWidth="1"/>
    <col min="25" max="27" width="5.42578125" customWidth="1"/>
    <col min="28" max="28" width="43.42578125" customWidth="1"/>
  </cols>
  <sheetData>
    <row r="1" spans="1:28" ht="21" customHeight="1">
      <c r="A1" s="3"/>
      <c r="B1" s="4"/>
      <c r="C1" s="4"/>
      <c r="D1" s="4"/>
      <c r="E1" s="4"/>
      <c r="F1" s="4"/>
      <c r="G1" s="4"/>
      <c r="H1" s="4"/>
      <c r="I1" s="4"/>
      <c r="J1" s="4"/>
      <c r="K1" s="4"/>
      <c r="L1" s="4"/>
      <c r="M1" s="4"/>
      <c r="N1" s="4"/>
      <c r="O1" s="4"/>
      <c r="P1" s="4"/>
      <c r="Q1" s="4"/>
      <c r="R1" s="4"/>
      <c r="S1" s="4"/>
      <c r="T1" s="4"/>
      <c r="U1" s="4"/>
      <c r="V1" s="4"/>
      <c r="W1" s="4"/>
      <c r="X1" s="4"/>
      <c r="Y1" s="4"/>
      <c r="Z1" s="4"/>
      <c r="AA1" s="4"/>
      <c r="AB1" s="5" t="s">
        <v>2</v>
      </c>
    </row>
    <row r="2" spans="1:28" ht="97.5">
      <c r="A2" s="6" t="s">
        <v>232</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7" t="s">
        <v>18</v>
      </c>
      <c r="Q2" s="18" t="s">
        <v>19</v>
      </c>
      <c r="R2" s="19" t="s">
        <v>20</v>
      </c>
      <c r="S2" s="20" t="s">
        <v>21</v>
      </c>
      <c r="T2" s="21" t="s">
        <v>22</v>
      </c>
      <c r="U2" s="12" t="s">
        <v>23</v>
      </c>
      <c r="V2" s="22" t="s">
        <v>24</v>
      </c>
      <c r="W2" s="23" t="s">
        <v>25</v>
      </c>
      <c r="X2" s="24" t="s">
        <v>26</v>
      </c>
      <c r="Y2" s="25" t="s">
        <v>27</v>
      </c>
      <c r="Z2" s="7" t="s">
        <v>28</v>
      </c>
      <c r="AA2" s="7" t="s">
        <v>29</v>
      </c>
      <c r="AB2" s="26" t="s">
        <v>2</v>
      </c>
    </row>
    <row r="3" spans="1:28" ht="12.75">
      <c r="A3" s="27" t="s">
        <v>233</v>
      </c>
      <c r="B3" s="28">
        <v>9650</v>
      </c>
      <c r="C3" s="29">
        <v>0.43</v>
      </c>
      <c r="D3" s="29">
        <v>0.67</v>
      </c>
      <c r="E3" s="30">
        <v>180</v>
      </c>
      <c r="F3" s="30">
        <v>1000</v>
      </c>
      <c r="G3" s="30">
        <v>2</v>
      </c>
      <c r="H3" s="30">
        <v>250</v>
      </c>
      <c r="I3" s="30">
        <v>300</v>
      </c>
      <c r="J3" s="29">
        <v>0.76</v>
      </c>
      <c r="K3" s="30">
        <v>26</v>
      </c>
      <c r="L3" s="31">
        <v>1.92</v>
      </c>
      <c r="M3" s="32">
        <f t="shared" ref="M3:M14" si="0">(-B3*0.001)+(K3*2)+(-L3*10)+(C3*100)+(D3*100)+(E3)+(F3*0.1)+(G3*2)+(H3*0.1)+(I3*0.1)+(J3*100)+(Z3*2)+(AA3*2)</f>
        <v>896.15</v>
      </c>
      <c r="N3" s="32">
        <f t="shared" ref="N3:N14" si="1">(K3*2)+(-L3*10)+(C3*100)+(D3*100)+(E3)+(F3*0.1)+(G3*2)+(H3*0.1)+(I3*0.1)+(J3*100)+(Z3*2)+(AA3*2)</f>
        <v>905.8</v>
      </c>
      <c r="O3" s="33" t="s">
        <v>234</v>
      </c>
      <c r="P3" s="34" t="s">
        <v>235</v>
      </c>
      <c r="Q3" s="35"/>
      <c r="R3" s="36" t="s">
        <v>33</v>
      </c>
      <c r="S3" s="36" t="s">
        <v>113</v>
      </c>
      <c r="T3" s="36" t="s">
        <v>33</v>
      </c>
      <c r="U3" s="36" t="s">
        <v>112</v>
      </c>
      <c r="V3" s="37"/>
      <c r="W3" s="37"/>
      <c r="X3" s="41" t="s">
        <v>236</v>
      </c>
      <c r="Y3" s="36"/>
      <c r="Z3" s="38">
        <v>42</v>
      </c>
      <c r="AA3" s="38">
        <v>132</v>
      </c>
      <c r="AB3" s="39" t="s">
        <v>237</v>
      </c>
    </row>
    <row r="4" spans="1:28" ht="12.75">
      <c r="A4" s="27" t="s">
        <v>238</v>
      </c>
      <c r="B4" s="28">
        <v>36860</v>
      </c>
      <c r="C4" s="29">
        <v>0.79</v>
      </c>
      <c r="D4" s="29">
        <v>0.55000000000000004</v>
      </c>
      <c r="E4" s="30">
        <v>189</v>
      </c>
      <c r="F4" s="30">
        <v>800</v>
      </c>
      <c r="G4" s="30">
        <v>2</v>
      </c>
      <c r="H4" s="30">
        <v>250</v>
      </c>
      <c r="I4" s="30">
        <v>390</v>
      </c>
      <c r="J4" s="29">
        <v>0.7</v>
      </c>
      <c r="K4" s="30">
        <v>26</v>
      </c>
      <c r="L4" s="31">
        <v>3.2</v>
      </c>
      <c r="M4" s="32">
        <f t="shared" si="0"/>
        <v>872.14</v>
      </c>
      <c r="N4" s="32">
        <f t="shared" si="1"/>
        <v>909</v>
      </c>
      <c r="O4" s="33" t="s">
        <v>234</v>
      </c>
      <c r="P4" s="34" t="s">
        <v>235</v>
      </c>
      <c r="Q4" s="34"/>
      <c r="R4" s="36" t="s">
        <v>33</v>
      </c>
      <c r="S4" s="36" t="s">
        <v>113</v>
      </c>
      <c r="T4" s="36" t="s">
        <v>33</v>
      </c>
      <c r="U4" s="41" t="s">
        <v>112</v>
      </c>
      <c r="V4" s="42"/>
      <c r="W4" s="42"/>
      <c r="X4" s="41" t="s">
        <v>236</v>
      </c>
      <c r="Y4" s="41"/>
      <c r="Z4" s="43">
        <v>42</v>
      </c>
      <c r="AA4" s="43">
        <v>132</v>
      </c>
      <c r="AB4" s="39" t="s">
        <v>239</v>
      </c>
    </row>
    <row r="5" spans="1:28" ht="12.75">
      <c r="A5" s="27" t="s">
        <v>240</v>
      </c>
      <c r="B5" s="28">
        <v>18550</v>
      </c>
      <c r="C5" s="29">
        <v>0.49</v>
      </c>
      <c r="D5" s="29">
        <v>0.55000000000000004</v>
      </c>
      <c r="E5" s="30">
        <v>189</v>
      </c>
      <c r="F5" s="30">
        <v>1100</v>
      </c>
      <c r="G5" s="30">
        <v>2</v>
      </c>
      <c r="H5" s="30">
        <v>250</v>
      </c>
      <c r="I5" s="30">
        <v>370</v>
      </c>
      <c r="J5" s="29">
        <v>0.76</v>
      </c>
      <c r="K5" s="30">
        <v>26</v>
      </c>
      <c r="L5" s="31">
        <v>3.4</v>
      </c>
      <c r="M5" s="32">
        <f t="shared" si="0"/>
        <v>892.45</v>
      </c>
      <c r="N5" s="32">
        <f t="shared" si="1"/>
        <v>911</v>
      </c>
      <c r="O5" s="33" t="s">
        <v>234</v>
      </c>
      <c r="P5" s="34" t="s">
        <v>235</v>
      </c>
      <c r="Q5" s="35"/>
      <c r="R5" s="36" t="s">
        <v>33</v>
      </c>
      <c r="S5" s="36" t="s">
        <v>113</v>
      </c>
      <c r="T5" s="36" t="s">
        <v>33</v>
      </c>
      <c r="U5" s="36" t="s">
        <v>112</v>
      </c>
      <c r="V5" s="37"/>
      <c r="W5" s="37"/>
      <c r="X5" s="41" t="s">
        <v>236</v>
      </c>
      <c r="Y5" s="36"/>
      <c r="Z5" s="38">
        <v>42</v>
      </c>
      <c r="AA5" s="38">
        <v>132</v>
      </c>
      <c r="AB5" s="39" t="s">
        <v>241</v>
      </c>
    </row>
    <row r="6" spans="1:28" ht="12.75">
      <c r="A6" s="27" t="s">
        <v>242</v>
      </c>
      <c r="B6" s="28">
        <v>12690</v>
      </c>
      <c r="C6" s="29">
        <v>0.56000000000000005</v>
      </c>
      <c r="D6" s="29">
        <v>0.55000000000000004</v>
      </c>
      <c r="E6" s="30">
        <v>180</v>
      </c>
      <c r="F6" s="30">
        <v>1100</v>
      </c>
      <c r="G6" s="30">
        <v>2</v>
      </c>
      <c r="H6" s="30">
        <v>250</v>
      </c>
      <c r="I6" s="30">
        <v>300</v>
      </c>
      <c r="J6" s="29">
        <v>0.72</v>
      </c>
      <c r="K6" s="30">
        <v>26</v>
      </c>
      <c r="L6" s="31">
        <v>2.1</v>
      </c>
      <c r="M6" s="32">
        <f t="shared" si="0"/>
        <v>898.31</v>
      </c>
      <c r="N6" s="32">
        <f t="shared" si="1"/>
        <v>911</v>
      </c>
      <c r="O6" s="33" t="s">
        <v>234</v>
      </c>
      <c r="P6" s="34" t="s">
        <v>235</v>
      </c>
      <c r="Q6" s="35"/>
      <c r="R6" s="36" t="s">
        <v>33</v>
      </c>
      <c r="S6" s="36" t="s">
        <v>113</v>
      </c>
      <c r="T6" s="36" t="s">
        <v>33</v>
      </c>
      <c r="U6" s="36" t="s">
        <v>112</v>
      </c>
      <c r="V6" s="37"/>
      <c r="W6" s="37"/>
      <c r="X6" s="41" t="s">
        <v>236</v>
      </c>
      <c r="Y6" s="36"/>
      <c r="Z6" s="38">
        <v>42</v>
      </c>
      <c r="AA6" s="38">
        <v>132</v>
      </c>
      <c r="AB6" s="39" t="s">
        <v>243</v>
      </c>
    </row>
    <row r="7" spans="1:28" ht="12.75">
      <c r="A7" s="27" t="s">
        <v>244</v>
      </c>
      <c r="B7" s="28">
        <v>18250</v>
      </c>
      <c r="C7" s="29">
        <v>0.73</v>
      </c>
      <c r="D7" s="29">
        <v>0.56999999999999995</v>
      </c>
      <c r="E7" s="30">
        <v>180</v>
      </c>
      <c r="F7" s="30">
        <v>1000</v>
      </c>
      <c r="G7" s="30">
        <v>2</v>
      </c>
      <c r="H7" s="30">
        <v>250</v>
      </c>
      <c r="I7" s="30">
        <v>300</v>
      </c>
      <c r="J7" s="29">
        <v>0.81</v>
      </c>
      <c r="K7" s="30">
        <v>26</v>
      </c>
      <c r="L7" s="31">
        <v>3.6</v>
      </c>
      <c r="M7" s="32">
        <f t="shared" si="0"/>
        <v>895.75</v>
      </c>
      <c r="N7" s="32">
        <f t="shared" si="1"/>
        <v>914</v>
      </c>
      <c r="O7" s="33" t="s">
        <v>234</v>
      </c>
      <c r="P7" s="34" t="s">
        <v>235</v>
      </c>
      <c r="Q7" s="35"/>
      <c r="R7" s="44" t="s">
        <v>33</v>
      </c>
      <c r="S7" s="44" t="s">
        <v>113</v>
      </c>
      <c r="T7" s="36" t="s">
        <v>33</v>
      </c>
      <c r="U7" s="36" t="s">
        <v>112</v>
      </c>
      <c r="V7" s="37"/>
      <c r="W7" s="37"/>
      <c r="X7" s="41" t="s">
        <v>236</v>
      </c>
      <c r="Y7" s="36"/>
      <c r="Z7" s="38">
        <v>42</v>
      </c>
      <c r="AA7" s="38">
        <v>132</v>
      </c>
      <c r="AB7" s="39" t="s">
        <v>245</v>
      </c>
    </row>
    <row r="8" spans="1:28" ht="12.75">
      <c r="A8" s="27" t="s">
        <v>246</v>
      </c>
      <c r="B8" s="28">
        <v>12850</v>
      </c>
      <c r="C8" s="29">
        <v>0.46</v>
      </c>
      <c r="D8" s="29">
        <v>0.67</v>
      </c>
      <c r="E8" s="30">
        <v>180</v>
      </c>
      <c r="F8" s="30">
        <v>1000</v>
      </c>
      <c r="G8" s="30">
        <v>2</v>
      </c>
      <c r="H8" s="30">
        <v>250</v>
      </c>
      <c r="I8" s="30">
        <v>300</v>
      </c>
      <c r="J8" s="29">
        <v>0.77</v>
      </c>
      <c r="K8" s="30">
        <v>26</v>
      </c>
      <c r="L8" s="31">
        <v>1.38</v>
      </c>
      <c r="M8" s="32">
        <f t="shared" si="0"/>
        <v>902.35</v>
      </c>
      <c r="N8" s="32">
        <f t="shared" si="1"/>
        <v>915.2</v>
      </c>
      <c r="O8" s="33" t="s">
        <v>234</v>
      </c>
      <c r="P8" s="34" t="s">
        <v>235</v>
      </c>
      <c r="Q8" s="35"/>
      <c r="R8" s="44" t="s">
        <v>33</v>
      </c>
      <c r="S8" s="44" t="s">
        <v>113</v>
      </c>
      <c r="T8" s="36" t="s">
        <v>33</v>
      </c>
      <c r="U8" s="36" t="s">
        <v>112</v>
      </c>
      <c r="V8" s="37"/>
      <c r="W8" s="37"/>
      <c r="X8" s="41" t="s">
        <v>236</v>
      </c>
      <c r="Y8" s="36"/>
      <c r="Z8" s="38">
        <v>42</v>
      </c>
      <c r="AA8" s="38">
        <v>132</v>
      </c>
      <c r="AB8" s="39" t="s">
        <v>247</v>
      </c>
    </row>
    <row r="9" spans="1:28" ht="12.75">
      <c r="A9" s="27" t="s">
        <v>248</v>
      </c>
      <c r="B9" s="28">
        <v>15480</v>
      </c>
      <c r="C9" s="29">
        <v>0.76</v>
      </c>
      <c r="D9" s="29">
        <v>0.56999999999999995</v>
      </c>
      <c r="E9" s="30">
        <v>180</v>
      </c>
      <c r="F9" s="30">
        <v>1000</v>
      </c>
      <c r="G9" s="30">
        <v>2</v>
      </c>
      <c r="H9" s="30">
        <v>250</v>
      </c>
      <c r="I9" s="30">
        <v>300</v>
      </c>
      <c r="J9" s="29">
        <v>0.78</v>
      </c>
      <c r="K9" s="30">
        <v>26</v>
      </c>
      <c r="L9" s="31">
        <v>3.4</v>
      </c>
      <c r="M9" s="32">
        <f t="shared" si="0"/>
        <v>900.52</v>
      </c>
      <c r="N9" s="32">
        <f t="shared" si="1"/>
        <v>916</v>
      </c>
      <c r="O9" s="33" t="s">
        <v>234</v>
      </c>
      <c r="P9" s="34" t="s">
        <v>235</v>
      </c>
      <c r="Q9" s="34"/>
      <c r="R9" s="36" t="s">
        <v>33</v>
      </c>
      <c r="S9" s="36" t="s">
        <v>113</v>
      </c>
      <c r="T9" s="36" t="s">
        <v>33</v>
      </c>
      <c r="U9" s="41" t="s">
        <v>112</v>
      </c>
      <c r="V9" s="42"/>
      <c r="W9" s="42"/>
      <c r="X9" s="41" t="s">
        <v>236</v>
      </c>
      <c r="Y9" s="41"/>
      <c r="Z9" s="43">
        <v>42</v>
      </c>
      <c r="AA9" s="43">
        <v>132</v>
      </c>
      <c r="AB9" s="39" t="s">
        <v>249</v>
      </c>
    </row>
    <row r="10" spans="1:28" ht="12.75">
      <c r="A10" s="27" t="s">
        <v>250</v>
      </c>
      <c r="B10" s="28">
        <v>13880</v>
      </c>
      <c r="C10" s="29">
        <v>0.56999999999999995</v>
      </c>
      <c r="D10" s="29">
        <v>0.55000000000000004</v>
      </c>
      <c r="E10" s="30">
        <v>180</v>
      </c>
      <c r="F10" s="30">
        <v>1100</v>
      </c>
      <c r="G10" s="30">
        <v>2</v>
      </c>
      <c r="H10" s="30">
        <v>300</v>
      </c>
      <c r="I10" s="30">
        <v>330</v>
      </c>
      <c r="J10" s="29">
        <v>0.71</v>
      </c>
      <c r="K10" s="30">
        <v>26</v>
      </c>
      <c r="L10" s="31">
        <v>2.2000000000000002</v>
      </c>
      <c r="M10" s="32">
        <f t="shared" si="0"/>
        <v>904.12</v>
      </c>
      <c r="N10" s="32">
        <f t="shared" si="1"/>
        <v>918</v>
      </c>
      <c r="O10" s="33" t="s">
        <v>234</v>
      </c>
      <c r="P10" s="34" t="s">
        <v>235</v>
      </c>
      <c r="Q10" s="35"/>
      <c r="R10" s="36" t="s">
        <v>33</v>
      </c>
      <c r="S10" s="36" t="s">
        <v>113</v>
      </c>
      <c r="T10" s="36" t="s">
        <v>33</v>
      </c>
      <c r="U10" s="36" t="s">
        <v>112</v>
      </c>
      <c r="V10" s="37"/>
      <c r="W10" s="37"/>
      <c r="X10" s="41" t="s">
        <v>236</v>
      </c>
      <c r="Y10" s="36"/>
      <c r="Z10" s="38">
        <v>42</v>
      </c>
      <c r="AA10" s="38">
        <v>132</v>
      </c>
      <c r="AB10" s="39" t="s">
        <v>251</v>
      </c>
    </row>
    <row r="11" spans="1:28" ht="12.75">
      <c r="A11" s="27" t="s">
        <v>252</v>
      </c>
      <c r="B11" s="28">
        <v>10860</v>
      </c>
      <c r="C11" s="29">
        <v>0.52</v>
      </c>
      <c r="D11" s="29">
        <v>0.55000000000000004</v>
      </c>
      <c r="E11" s="30">
        <v>180</v>
      </c>
      <c r="F11" s="30">
        <v>1200</v>
      </c>
      <c r="G11" s="30">
        <v>2</v>
      </c>
      <c r="H11" s="30">
        <v>250</v>
      </c>
      <c r="I11" s="30">
        <v>300</v>
      </c>
      <c r="J11" s="29">
        <v>0.74</v>
      </c>
      <c r="K11" s="30">
        <v>26</v>
      </c>
      <c r="L11" s="31">
        <v>2.1</v>
      </c>
      <c r="M11" s="32">
        <f t="shared" si="0"/>
        <v>908.14</v>
      </c>
      <c r="N11" s="32">
        <f t="shared" si="1"/>
        <v>919</v>
      </c>
      <c r="O11" s="33" t="s">
        <v>234</v>
      </c>
      <c r="P11" s="34" t="s">
        <v>235</v>
      </c>
      <c r="Q11" s="35"/>
      <c r="R11" s="36" t="s">
        <v>33</v>
      </c>
      <c r="S11" s="36" t="s">
        <v>113</v>
      </c>
      <c r="T11" s="36" t="s">
        <v>33</v>
      </c>
      <c r="U11" s="36" t="s">
        <v>112</v>
      </c>
      <c r="V11" s="37"/>
      <c r="W11" s="37"/>
      <c r="X11" s="41" t="s">
        <v>236</v>
      </c>
      <c r="Y11" s="36"/>
      <c r="Z11" s="38">
        <v>42</v>
      </c>
      <c r="AA11" s="38">
        <v>132</v>
      </c>
      <c r="AB11" s="39" t="s">
        <v>253</v>
      </c>
    </row>
    <row r="12" spans="1:28" ht="12.75">
      <c r="A12" s="27" t="s">
        <v>254</v>
      </c>
      <c r="B12" s="28">
        <v>16680</v>
      </c>
      <c r="C12" s="29">
        <v>0.51</v>
      </c>
      <c r="D12" s="29">
        <v>0.55000000000000004</v>
      </c>
      <c r="E12" s="30">
        <v>189</v>
      </c>
      <c r="F12" s="30">
        <v>1200</v>
      </c>
      <c r="G12" s="30">
        <v>2</v>
      </c>
      <c r="H12" s="30">
        <v>250</v>
      </c>
      <c r="I12" s="30">
        <v>370</v>
      </c>
      <c r="J12" s="29">
        <v>0.74</v>
      </c>
      <c r="K12" s="30">
        <v>26</v>
      </c>
      <c r="L12" s="31">
        <v>2.64</v>
      </c>
      <c r="M12" s="32">
        <f t="shared" si="0"/>
        <v>911.92000000000007</v>
      </c>
      <c r="N12" s="32">
        <f t="shared" si="1"/>
        <v>928.6</v>
      </c>
      <c r="O12" s="33" t="s">
        <v>234</v>
      </c>
      <c r="P12" s="34" t="s">
        <v>235</v>
      </c>
      <c r="Q12" s="35"/>
      <c r="R12" s="36" t="s">
        <v>33</v>
      </c>
      <c r="S12" s="36" t="s">
        <v>113</v>
      </c>
      <c r="T12" s="36" t="s">
        <v>33</v>
      </c>
      <c r="U12" s="36" t="s">
        <v>112</v>
      </c>
      <c r="V12" s="37"/>
      <c r="W12" s="37"/>
      <c r="X12" s="41" t="s">
        <v>236</v>
      </c>
      <c r="Y12" s="36"/>
      <c r="Z12" s="38">
        <v>42</v>
      </c>
      <c r="AA12" s="38">
        <v>132</v>
      </c>
      <c r="AB12" s="39" t="s">
        <v>255</v>
      </c>
    </row>
    <row r="13" spans="1:28" ht="12.75">
      <c r="A13" s="27" t="s">
        <v>256</v>
      </c>
      <c r="B13" s="28">
        <v>14800</v>
      </c>
      <c r="C13" s="29">
        <v>0.76</v>
      </c>
      <c r="D13" s="29">
        <v>0.55000000000000004</v>
      </c>
      <c r="E13" s="30">
        <v>189</v>
      </c>
      <c r="F13" s="30">
        <v>1000</v>
      </c>
      <c r="G13" s="30">
        <v>2</v>
      </c>
      <c r="H13" s="30">
        <v>250</v>
      </c>
      <c r="I13" s="30">
        <v>370</v>
      </c>
      <c r="J13" s="29">
        <v>0.76</v>
      </c>
      <c r="K13" s="30">
        <v>26</v>
      </c>
      <c r="L13" s="31">
        <v>3.2</v>
      </c>
      <c r="M13" s="32">
        <f t="shared" si="0"/>
        <v>915.2</v>
      </c>
      <c r="N13" s="32">
        <f t="shared" si="1"/>
        <v>930</v>
      </c>
      <c r="O13" s="33" t="s">
        <v>234</v>
      </c>
      <c r="P13" s="34" t="s">
        <v>235</v>
      </c>
      <c r="Q13" s="34"/>
      <c r="R13" s="36" t="s">
        <v>33</v>
      </c>
      <c r="S13" s="36" t="s">
        <v>113</v>
      </c>
      <c r="T13" s="36" t="s">
        <v>33</v>
      </c>
      <c r="U13" s="41" t="s">
        <v>112</v>
      </c>
      <c r="V13" s="42"/>
      <c r="W13" s="42"/>
      <c r="X13" s="41" t="s">
        <v>236</v>
      </c>
      <c r="Y13" s="41"/>
      <c r="Z13" s="43">
        <v>42</v>
      </c>
      <c r="AA13" s="43">
        <v>132</v>
      </c>
      <c r="AB13" s="39" t="s">
        <v>257</v>
      </c>
    </row>
    <row r="14" spans="1:28" ht="12.75">
      <c r="A14" s="27" t="s">
        <v>258</v>
      </c>
      <c r="B14" s="28">
        <v>29850</v>
      </c>
      <c r="C14" s="29">
        <v>0.73</v>
      </c>
      <c r="D14" s="29">
        <v>0.56999999999999995</v>
      </c>
      <c r="E14" s="30">
        <v>246</v>
      </c>
      <c r="F14" s="30">
        <v>1000</v>
      </c>
      <c r="G14" s="30">
        <v>2</v>
      </c>
      <c r="H14" s="30">
        <v>200</v>
      </c>
      <c r="I14" s="30">
        <v>140</v>
      </c>
      <c r="J14" s="29">
        <v>0.81</v>
      </c>
      <c r="K14" s="30">
        <v>26</v>
      </c>
      <c r="L14" s="31">
        <v>3.6</v>
      </c>
      <c r="M14" s="32">
        <f t="shared" si="0"/>
        <v>1261.1500000000001</v>
      </c>
      <c r="N14" s="32">
        <f t="shared" si="1"/>
        <v>1291</v>
      </c>
      <c r="O14" s="33" t="s">
        <v>234</v>
      </c>
      <c r="P14" s="34" t="s">
        <v>259</v>
      </c>
      <c r="Q14" s="35"/>
      <c r="R14" s="44" t="s">
        <v>33</v>
      </c>
      <c r="S14" s="44" t="s">
        <v>33</v>
      </c>
      <c r="T14" s="36" t="s">
        <v>34</v>
      </c>
      <c r="U14" s="36" t="s">
        <v>33</v>
      </c>
      <c r="V14" s="37" t="s">
        <v>260</v>
      </c>
      <c r="W14" s="37"/>
      <c r="X14" s="41" t="s">
        <v>261</v>
      </c>
      <c r="Y14" s="36"/>
      <c r="Z14" s="38">
        <v>55</v>
      </c>
      <c r="AA14" s="38">
        <v>285</v>
      </c>
      <c r="AB14" s="39" t="s">
        <v>262</v>
      </c>
    </row>
    <row r="15" spans="1:28" ht="12.75">
      <c r="A15" s="27" t="s">
        <v>263</v>
      </c>
      <c r="B15" s="28">
        <v>98950</v>
      </c>
      <c r="C15" s="29">
        <v>0.79</v>
      </c>
      <c r="D15" s="29">
        <v>0.55000000000000004</v>
      </c>
      <c r="E15" s="30">
        <v>312</v>
      </c>
      <c r="F15" s="30">
        <v>200</v>
      </c>
      <c r="G15" s="30">
        <v>2</v>
      </c>
      <c r="H15" s="30">
        <v>280</v>
      </c>
      <c r="I15" s="30">
        <v>154</v>
      </c>
      <c r="J15" s="29">
        <v>0.76</v>
      </c>
      <c r="K15" s="30">
        <v>26</v>
      </c>
      <c r="L15" s="31">
        <v>3.99</v>
      </c>
      <c r="M15" s="32"/>
      <c r="N15" s="32"/>
      <c r="O15" s="33" t="s">
        <v>234</v>
      </c>
      <c r="P15" s="34" t="s">
        <v>259</v>
      </c>
      <c r="Q15" s="35"/>
      <c r="R15" s="44" t="s">
        <v>33</v>
      </c>
      <c r="S15" s="44" t="s">
        <v>33</v>
      </c>
      <c r="T15" s="36" t="s">
        <v>34</v>
      </c>
      <c r="U15" s="36" t="s">
        <v>33</v>
      </c>
      <c r="V15" s="37" t="s">
        <v>260</v>
      </c>
      <c r="W15" s="37"/>
      <c r="X15" s="41" t="s">
        <v>261</v>
      </c>
      <c r="Y15" s="36"/>
      <c r="Z15" s="38">
        <v>55</v>
      </c>
      <c r="AA15" s="38">
        <v>285</v>
      </c>
      <c r="AB15" s="39" t="s">
        <v>264</v>
      </c>
    </row>
  </sheetData>
  <autoFilter ref="A2:AB15" xr:uid="{00000000-0009-0000-0000-000003000000}"/>
  <conditionalFormatting sqref="B3:B15">
    <cfRule type="colorScale" priority="1">
      <colorScale>
        <cfvo type="min"/>
        <cfvo type="percentile" val="50"/>
        <cfvo type="max"/>
        <color rgb="FF93C47D"/>
        <color rgb="FFD9D9D9"/>
        <color rgb="FFE06666"/>
      </colorScale>
    </cfRule>
  </conditionalFormatting>
  <conditionalFormatting sqref="C3:C15">
    <cfRule type="colorScale" priority="2">
      <colorScale>
        <cfvo type="min"/>
        <cfvo type="percentile" val="50"/>
        <cfvo type="max"/>
        <color rgb="FFEAD1DC"/>
        <color rgb="FFD5A6BD"/>
        <color rgb="FFC27BA0"/>
      </colorScale>
    </cfRule>
  </conditionalFormatting>
  <conditionalFormatting sqref="D3:D15">
    <cfRule type="colorScale" priority="3">
      <colorScale>
        <cfvo type="min"/>
        <cfvo type="percentile" val="50"/>
        <cfvo type="max"/>
        <color rgb="FFD9D2E9"/>
        <color rgb="FFB4A7D6"/>
        <color rgb="FF8E7CC3"/>
      </colorScale>
    </cfRule>
  </conditionalFormatting>
  <conditionalFormatting sqref="E3:E15">
    <cfRule type="colorScale" priority="4">
      <colorScale>
        <cfvo type="min"/>
        <cfvo type="percentile" val="50"/>
        <cfvo type="max"/>
        <color rgb="FFF4CCCC"/>
        <color rgb="FFEA9999"/>
        <color rgb="FFE06666"/>
      </colorScale>
    </cfRule>
  </conditionalFormatting>
  <conditionalFormatting sqref="F3:F15">
    <cfRule type="colorScale" priority="5">
      <colorScale>
        <cfvo type="min"/>
        <cfvo type="percentile" val="50"/>
        <cfvo type="max"/>
        <color rgb="FFD9EAD3"/>
        <color rgb="FFB6D7A8"/>
        <color rgb="FF6AA84F"/>
      </colorScale>
    </cfRule>
  </conditionalFormatting>
  <conditionalFormatting sqref="G3:G15">
    <cfRule type="colorScale" priority="6">
      <colorScale>
        <cfvo type="min"/>
        <cfvo type="percentile" val="50"/>
        <cfvo type="max"/>
        <color rgb="FFD0E0E3"/>
        <color rgb="FFA2C4C9"/>
        <color rgb="FF45818E"/>
      </colorScale>
    </cfRule>
  </conditionalFormatting>
  <conditionalFormatting sqref="H3:H15">
    <cfRule type="colorScale" priority="7">
      <colorScale>
        <cfvo type="min"/>
        <cfvo type="percentile" val="50"/>
        <cfvo type="max"/>
        <color rgb="FFC9DAF8"/>
        <color rgb="FFA4C2F4"/>
        <color rgb="FF3C78D8"/>
      </colorScale>
    </cfRule>
  </conditionalFormatting>
  <conditionalFormatting sqref="I3:I15">
    <cfRule type="colorScale" priority="8">
      <colorScale>
        <cfvo type="min"/>
        <cfvo type="percentile" val="50"/>
        <cfvo type="max"/>
        <color rgb="FFFFF2CC"/>
        <color rgb="FFFFE599"/>
        <color rgb="FFF1C232"/>
      </colorScale>
    </cfRule>
  </conditionalFormatting>
  <conditionalFormatting sqref="J3:J15">
    <cfRule type="colorScale" priority="9">
      <colorScale>
        <cfvo type="min"/>
        <cfvo type="percentile" val="50"/>
        <cfvo type="max"/>
        <color rgb="FFFCE5CD"/>
        <color rgb="FFF9CB9C"/>
        <color rgb="FFE69138"/>
      </colorScale>
    </cfRule>
  </conditionalFormatting>
  <conditionalFormatting sqref="K3:K15">
    <cfRule type="colorScale" priority="10">
      <colorScale>
        <cfvo type="min"/>
        <cfvo type="percentile" val="50"/>
        <cfvo type="max"/>
        <color rgb="FFE6B8AF"/>
        <color rgb="FFDD7E6B"/>
        <color rgb="FFCC4125"/>
      </colorScale>
    </cfRule>
  </conditionalFormatting>
  <conditionalFormatting sqref="L3:L15">
    <cfRule type="colorScale" priority="11">
      <colorScale>
        <cfvo type="min"/>
        <cfvo type="percentile" val="50"/>
        <cfvo type="max"/>
        <color rgb="FFEFEFEF"/>
        <color rgb="FFCCCCCC"/>
        <color rgb="FF666666"/>
      </colorScale>
    </cfRule>
  </conditionalFormatting>
  <conditionalFormatting sqref="M3:M15">
    <cfRule type="colorScale" priority="13">
      <colorScale>
        <cfvo type="min"/>
        <cfvo type="percentile" val="50"/>
        <cfvo type="max"/>
        <color rgb="FF4A86E8"/>
        <color rgb="FFD9D9D9"/>
        <color rgb="FFFF9900"/>
      </colorScale>
    </cfRule>
  </conditionalFormatting>
  <conditionalFormatting sqref="N3:N15">
    <cfRule type="colorScale" priority="12">
      <colorScale>
        <cfvo type="min"/>
        <cfvo type="percentile" val="50"/>
        <cfvo type="max"/>
        <color rgb="FF4A86E8"/>
        <color rgb="FFD9D9D9"/>
        <color rgb="FFFF9900"/>
      </colorScale>
    </cfRule>
  </conditionalFormatting>
  <conditionalFormatting sqref="P3:P15">
    <cfRule type="notContainsBlanks" dxfId="549" priority="31">
      <formula>LEN(TRIM(P3))&gt;0</formula>
    </cfRule>
  </conditionalFormatting>
  <conditionalFormatting sqref="Q3:Q15">
    <cfRule type="notContainsBlanks" dxfId="548" priority="29">
      <formula>LEN(TRIM(Q3))&gt;0</formula>
    </cfRule>
    <cfRule type="containsBlanks" dxfId="547" priority="30">
      <formula>LEN(TRIM(Q3))=0</formula>
    </cfRule>
  </conditionalFormatting>
  <conditionalFormatting sqref="R3:R15">
    <cfRule type="notContainsBlanks" dxfId="546" priority="14">
      <formula>LEN(TRIM(R3))&gt;0</formula>
    </cfRule>
    <cfRule type="containsBlanks" dxfId="545" priority="15">
      <formula>LEN(TRIM(R3))=0</formula>
    </cfRule>
  </conditionalFormatting>
  <conditionalFormatting sqref="S3:S15">
    <cfRule type="notContainsBlanks" dxfId="544" priority="18">
      <formula>LEN(TRIM(S3))&gt;0</formula>
    </cfRule>
    <cfRule type="containsBlanks" dxfId="543" priority="19">
      <formula>LEN(TRIM(S3))=0</formula>
    </cfRule>
  </conditionalFormatting>
  <conditionalFormatting sqref="T3:T15">
    <cfRule type="notContainsBlanks" dxfId="542" priority="20">
      <formula>LEN(TRIM(T3))&gt;0</formula>
    </cfRule>
    <cfRule type="containsBlanks" dxfId="541" priority="21">
      <formula>LEN(TRIM(T3))=0</formula>
    </cfRule>
  </conditionalFormatting>
  <conditionalFormatting sqref="U3:U15">
    <cfRule type="notContainsBlanks" dxfId="540" priority="22">
      <formula>LEN(TRIM(U3))&gt;0</formula>
    </cfRule>
    <cfRule type="containsBlanks" dxfId="539" priority="23">
      <formula>LEN(TRIM(U3))=0</formula>
    </cfRule>
  </conditionalFormatting>
  <conditionalFormatting sqref="V3:V15">
    <cfRule type="notContainsBlanks" dxfId="538" priority="24">
      <formula>LEN(TRIM(V3))&gt;0</formula>
    </cfRule>
    <cfRule type="containsBlanks" dxfId="537" priority="25">
      <formula>LEN(TRIM(V3))=0</formula>
    </cfRule>
  </conditionalFormatting>
  <conditionalFormatting sqref="W3:W15">
    <cfRule type="notContainsBlanks" dxfId="536" priority="26">
      <formula>LEN(TRIM(W3))&gt;0</formula>
    </cfRule>
    <cfRule type="containsBlanks" dxfId="535" priority="27">
      <formula>LEN(TRIM(W3))=0</formula>
    </cfRule>
  </conditionalFormatting>
  <conditionalFormatting sqref="X3:X15">
    <cfRule type="notContainsBlanks" dxfId="534" priority="28">
      <formula>LEN(TRIM(X3))&gt;0</formula>
    </cfRule>
  </conditionalFormatting>
  <conditionalFormatting sqref="Y3:Y15">
    <cfRule type="containsBlanks" dxfId="533" priority="33">
      <formula>LEN(TRIM(Y3))=0</formula>
    </cfRule>
    <cfRule type="notContainsBlanks" dxfId="532" priority="32">
      <formula>LEN(TRIM(Y3))&gt;0</formula>
    </cfRule>
  </conditionalFormatting>
  <conditionalFormatting sqref="Z3:Z15">
    <cfRule type="colorScale" priority="16">
      <colorScale>
        <cfvo type="min"/>
        <cfvo type="percentile" val="50"/>
        <cfvo type="max"/>
        <color rgb="FFE06666"/>
        <color rgb="FFD9D9D9"/>
        <color rgb="FF93C47D"/>
      </colorScale>
    </cfRule>
  </conditionalFormatting>
  <conditionalFormatting sqref="AA3:AA15">
    <cfRule type="colorScale" priority="17">
      <colorScale>
        <cfvo type="min"/>
        <cfvo type="percentile" val="50"/>
        <cfvo type="max"/>
        <color rgb="FFE06666"/>
        <color rgb="FFD9D9D9"/>
        <color rgb="FF93C47D"/>
      </colorScale>
    </cfRule>
  </conditionalFormatting>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6FA8DC"/>
    <outlinePr summaryBelow="0" summaryRight="0"/>
  </sheetPr>
  <dimension ref="A1:A2"/>
  <sheetViews>
    <sheetView workbookViewId="0"/>
  </sheetViews>
  <sheetFormatPr defaultColWidth="12.5703125" defaultRowHeight="15.75" customHeight="1"/>
  <cols>
    <col min="1" max="1" width="70.42578125" customWidth="1"/>
  </cols>
  <sheetData>
    <row r="1" spans="1:1" ht="15.75" customHeight="1">
      <c r="A1" s="1" t="s">
        <v>1162</v>
      </c>
    </row>
    <row r="2" spans="1:1">
      <c r="A2" s="2" t="s">
        <v>1163</v>
      </c>
    </row>
  </sheetData>
  <hyperlinks>
    <hyperlink ref="A2" r:id="rId1" xr:uid="{00000000-0004-0000-27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6FA8DC"/>
    <outlinePr summaryBelow="0" summaryRight="0"/>
  </sheetPr>
  <dimension ref="A1:R23"/>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1.85546875" customWidth="1"/>
    <col min="2" max="2" width="7.42578125" customWidth="1"/>
    <col min="3" max="15" width="5.42578125" customWidth="1"/>
    <col min="16" max="17" width="6.140625" customWidth="1"/>
    <col min="18" max="18" width="5.42578125" customWidth="1"/>
  </cols>
  <sheetData>
    <row r="1" spans="1:18" ht="21" customHeight="1">
      <c r="A1" s="845"/>
      <c r="B1" s="846"/>
      <c r="C1" s="847"/>
      <c r="D1" s="847"/>
      <c r="E1" s="848"/>
      <c r="F1" s="849"/>
      <c r="G1" s="850"/>
      <c r="H1" s="851"/>
      <c r="I1" s="852"/>
      <c r="J1" s="853"/>
      <c r="K1" s="854"/>
      <c r="L1" s="855"/>
      <c r="M1" s="856"/>
      <c r="N1" s="847"/>
      <c r="O1" s="846"/>
      <c r="P1" s="846"/>
      <c r="Q1" s="846"/>
      <c r="R1" s="5" t="s">
        <v>2</v>
      </c>
    </row>
    <row r="2" spans="1:18" ht="157.5">
      <c r="A2" s="857" t="s">
        <v>1164</v>
      </c>
      <c r="B2" s="858" t="s">
        <v>908</v>
      </c>
      <c r="C2" s="859" t="s">
        <v>1165</v>
      </c>
      <c r="D2" s="859" t="s">
        <v>1166</v>
      </c>
      <c r="E2" s="860" t="s">
        <v>1167</v>
      </c>
      <c r="F2" s="861" t="s">
        <v>1168</v>
      </c>
      <c r="G2" s="862" t="s">
        <v>1169</v>
      </c>
      <c r="H2" s="863" t="s">
        <v>1170</v>
      </c>
      <c r="I2" s="864" t="s">
        <v>1171</v>
      </c>
      <c r="J2" s="865" t="s">
        <v>1172</v>
      </c>
      <c r="K2" s="866" t="s">
        <v>1173</v>
      </c>
      <c r="L2" s="867" t="s">
        <v>1174</v>
      </c>
      <c r="M2" s="868" t="s">
        <v>1175</v>
      </c>
      <c r="N2" s="859" t="s">
        <v>14</v>
      </c>
      <c r="O2" s="858" t="s">
        <v>1176</v>
      </c>
      <c r="P2" s="858" t="s">
        <v>15</v>
      </c>
      <c r="Q2" s="858" t="s">
        <v>16</v>
      </c>
      <c r="R2" s="26" t="s">
        <v>2</v>
      </c>
    </row>
    <row r="3" spans="1:18" ht="12.75">
      <c r="A3" s="869" t="s">
        <v>1177</v>
      </c>
      <c r="B3" s="28">
        <v>37000</v>
      </c>
      <c r="C3" s="29">
        <v>0.35</v>
      </c>
      <c r="D3" s="191">
        <v>65</v>
      </c>
      <c r="E3" s="29">
        <v>0.28000000000000003</v>
      </c>
      <c r="F3" s="29">
        <v>0</v>
      </c>
      <c r="G3" s="29">
        <v>0.18</v>
      </c>
      <c r="H3" s="29">
        <v>0.54</v>
      </c>
      <c r="I3" s="29">
        <v>0.25</v>
      </c>
      <c r="J3" s="29">
        <v>7.0000000000000007E-2</v>
      </c>
      <c r="K3" s="29">
        <v>0</v>
      </c>
      <c r="L3" s="29">
        <v>0.14000000000000001</v>
      </c>
      <c r="M3" s="29">
        <v>1</v>
      </c>
      <c r="N3" s="31">
        <v>5.12</v>
      </c>
      <c r="O3" s="29">
        <f t="shared" ref="O3:O23" si="0">(SUM(E3:L3))+C3</f>
        <v>1.81</v>
      </c>
      <c r="P3" s="870">
        <f t="shared" ref="P3:P23" si="1">(-B3*0.001)+(-N3)+(O3*100)+(D3*5)+(C3*100)+(E3*10)+(F3*10)+(G3*10)+(H3*10)+(I3*10)+(J3*100)+(K3*100)+(L3*100)</f>
        <v>532.38</v>
      </c>
      <c r="Q3" s="870">
        <f t="shared" ref="Q3:Q23" si="2">(-N3)+(O3*100)+(D3*5)+(C3*100)+(E3*10)+(F3*10)+(G3*10)+(H3*10)+(I3*10)+(J3*100)+(K3*100)+(L3*100)</f>
        <v>569.37999999999988</v>
      </c>
      <c r="R3" s="39" t="s">
        <v>1178</v>
      </c>
    </row>
    <row r="4" spans="1:18" ht="12.75">
      <c r="A4" s="869" t="s">
        <v>1179</v>
      </c>
      <c r="B4" s="28">
        <v>33440</v>
      </c>
      <c r="C4" s="29">
        <v>0.31</v>
      </c>
      <c r="D4" s="191">
        <v>56</v>
      </c>
      <c r="E4" s="29">
        <v>0.12</v>
      </c>
      <c r="F4" s="29">
        <v>0</v>
      </c>
      <c r="G4" s="29">
        <v>0.1</v>
      </c>
      <c r="H4" s="29">
        <v>0.25</v>
      </c>
      <c r="I4" s="29">
        <v>0.08</v>
      </c>
      <c r="J4" s="29">
        <v>0.04</v>
      </c>
      <c r="K4" s="29">
        <v>0</v>
      </c>
      <c r="L4" s="29">
        <v>0.12</v>
      </c>
      <c r="M4" s="29">
        <v>1</v>
      </c>
      <c r="N4" s="31">
        <v>6.87</v>
      </c>
      <c r="O4" s="29">
        <f t="shared" si="0"/>
        <v>1.02</v>
      </c>
      <c r="P4" s="870">
        <f t="shared" si="1"/>
        <v>394.19</v>
      </c>
      <c r="Q4" s="870">
        <f t="shared" si="2"/>
        <v>427.63</v>
      </c>
      <c r="R4" s="39" t="s">
        <v>1180</v>
      </c>
    </row>
    <row r="5" spans="1:18" ht="12.75">
      <c r="A5" s="869" t="s">
        <v>1181</v>
      </c>
      <c r="B5" s="28">
        <v>30520</v>
      </c>
      <c r="C5" s="29">
        <v>0.31</v>
      </c>
      <c r="D5" s="191">
        <v>50</v>
      </c>
      <c r="E5" s="29">
        <v>7.0000000000000007E-2</v>
      </c>
      <c r="F5" s="29">
        <v>0.01</v>
      </c>
      <c r="G5" s="29">
        <v>0.17</v>
      </c>
      <c r="H5" s="29">
        <v>0.48</v>
      </c>
      <c r="I5" s="29">
        <v>0.22</v>
      </c>
      <c r="J5" s="29">
        <v>0.06</v>
      </c>
      <c r="K5" s="29">
        <v>0</v>
      </c>
      <c r="L5" s="29">
        <v>0.1</v>
      </c>
      <c r="M5" s="29">
        <v>1</v>
      </c>
      <c r="N5" s="31">
        <v>5.37</v>
      </c>
      <c r="O5" s="29">
        <f t="shared" si="0"/>
        <v>1.4200000000000002</v>
      </c>
      <c r="P5" s="870">
        <f t="shared" si="1"/>
        <v>412.61</v>
      </c>
      <c r="Q5" s="870">
        <f t="shared" si="2"/>
        <v>443.13</v>
      </c>
      <c r="R5" s="39" t="s">
        <v>1182</v>
      </c>
    </row>
    <row r="6" spans="1:18" ht="12.75">
      <c r="A6" s="869" t="s">
        <v>1183</v>
      </c>
      <c r="B6" s="28">
        <v>27520</v>
      </c>
      <c r="C6" s="29">
        <v>0.27</v>
      </c>
      <c r="D6" s="191">
        <v>31</v>
      </c>
      <c r="E6" s="29">
        <v>0.02</v>
      </c>
      <c r="F6" s="29">
        <v>0.01</v>
      </c>
      <c r="G6" s="29">
        <v>0.06</v>
      </c>
      <c r="H6" s="29">
        <v>0.28999999999999998</v>
      </c>
      <c r="I6" s="29">
        <v>0.12</v>
      </c>
      <c r="J6" s="29">
        <v>0.05</v>
      </c>
      <c r="K6" s="29">
        <v>0</v>
      </c>
      <c r="L6" s="29">
        <v>0.1</v>
      </c>
      <c r="M6" s="29">
        <v>1</v>
      </c>
      <c r="N6" s="31">
        <v>4.87</v>
      </c>
      <c r="O6" s="29">
        <f t="shared" si="0"/>
        <v>0.92</v>
      </c>
      <c r="P6" s="870">
        <f t="shared" si="1"/>
        <v>261.61</v>
      </c>
      <c r="Q6" s="870">
        <f t="shared" si="2"/>
        <v>289.13</v>
      </c>
      <c r="R6" s="39" t="s">
        <v>1184</v>
      </c>
    </row>
    <row r="7" spans="1:18" ht="12.75">
      <c r="A7" s="869" t="s">
        <v>1185</v>
      </c>
      <c r="B7" s="28">
        <v>22440</v>
      </c>
      <c r="C7" s="29">
        <v>0.24</v>
      </c>
      <c r="D7" s="191">
        <v>31</v>
      </c>
      <c r="E7" s="29">
        <v>0.02</v>
      </c>
      <c r="F7" s="29">
        <v>0.03</v>
      </c>
      <c r="G7" s="29">
        <v>7.0000000000000007E-2</v>
      </c>
      <c r="H7" s="29">
        <v>0.25</v>
      </c>
      <c r="I7" s="29">
        <v>0.08</v>
      </c>
      <c r="J7" s="29">
        <v>0.03</v>
      </c>
      <c r="K7" s="29">
        <v>0</v>
      </c>
      <c r="L7" s="29">
        <v>0.09</v>
      </c>
      <c r="M7" s="29">
        <v>1</v>
      </c>
      <c r="N7" s="31">
        <v>4.18</v>
      </c>
      <c r="O7" s="29">
        <f t="shared" si="0"/>
        <v>0.80999999999999994</v>
      </c>
      <c r="P7" s="870">
        <f t="shared" si="1"/>
        <v>249.88</v>
      </c>
      <c r="Q7" s="870">
        <f t="shared" si="2"/>
        <v>272.32</v>
      </c>
      <c r="R7" s="39" t="s">
        <v>1186</v>
      </c>
    </row>
    <row r="8" spans="1:18" ht="12.75">
      <c r="A8" s="869" t="s">
        <v>1187</v>
      </c>
      <c r="B8" s="28">
        <v>17500</v>
      </c>
      <c r="C8" s="29">
        <v>0.16</v>
      </c>
      <c r="D8" s="191">
        <v>31</v>
      </c>
      <c r="E8" s="29">
        <v>0.02</v>
      </c>
      <c r="F8" s="29">
        <v>0.02</v>
      </c>
      <c r="G8" s="29">
        <v>0.05</v>
      </c>
      <c r="H8" s="29">
        <v>0.21</v>
      </c>
      <c r="I8" s="29">
        <v>0.17</v>
      </c>
      <c r="J8" s="29">
        <v>0.03</v>
      </c>
      <c r="K8" s="29">
        <v>0</v>
      </c>
      <c r="L8" s="29">
        <v>0.09</v>
      </c>
      <c r="M8" s="29">
        <v>1</v>
      </c>
      <c r="N8" s="31">
        <v>3.89</v>
      </c>
      <c r="O8" s="29">
        <f t="shared" si="0"/>
        <v>0.75</v>
      </c>
      <c r="P8" s="870">
        <f t="shared" si="1"/>
        <v>241.30999999999997</v>
      </c>
      <c r="Q8" s="870">
        <f t="shared" si="2"/>
        <v>258.80999999999995</v>
      </c>
      <c r="R8" s="39" t="s">
        <v>1188</v>
      </c>
    </row>
    <row r="9" spans="1:18" ht="12.75">
      <c r="A9" s="869" t="s">
        <v>1189</v>
      </c>
      <c r="B9" s="28">
        <v>13700</v>
      </c>
      <c r="C9" s="29">
        <v>0.16</v>
      </c>
      <c r="D9" s="191">
        <v>25</v>
      </c>
      <c r="E9" s="29">
        <v>0.01</v>
      </c>
      <c r="F9" s="29">
        <v>0.01</v>
      </c>
      <c r="G9" s="29">
        <v>0.01</v>
      </c>
      <c r="H9" s="29">
        <v>0.02</v>
      </c>
      <c r="I9" s="29">
        <v>0.17</v>
      </c>
      <c r="J9" s="29">
        <v>0.02</v>
      </c>
      <c r="K9" s="29">
        <v>0</v>
      </c>
      <c r="L9" s="29">
        <v>7.0000000000000007E-2</v>
      </c>
      <c r="M9" s="29">
        <v>1</v>
      </c>
      <c r="N9" s="31">
        <v>3.27</v>
      </c>
      <c r="O9" s="29">
        <f t="shared" si="0"/>
        <v>0.47000000000000008</v>
      </c>
      <c r="P9" s="870">
        <f t="shared" si="1"/>
        <v>182.22999999999996</v>
      </c>
      <c r="Q9" s="870">
        <f t="shared" si="2"/>
        <v>195.92999999999998</v>
      </c>
      <c r="R9" s="39" t="s">
        <v>1190</v>
      </c>
    </row>
    <row r="10" spans="1:18" ht="12.75">
      <c r="A10" s="869" t="s">
        <v>1191</v>
      </c>
      <c r="B10" s="28">
        <v>15820</v>
      </c>
      <c r="C10" s="29">
        <v>0.16</v>
      </c>
      <c r="D10" s="191">
        <v>25</v>
      </c>
      <c r="E10" s="29">
        <v>0.01</v>
      </c>
      <c r="F10" s="29">
        <v>0.01</v>
      </c>
      <c r="G10" s="29">
        <v>0.01</v>
      </c>
      <c r="H10" s="29">
        <v>0.02</v>
      </c>
      <c r="I10" s="29">
        <v>0.02</v>
      </c>
      <c r="J10" s="29">
        <v>0.02</v>
      </c>
      <c r="K10" s="29">
        <v>0</v>
      </c>
      <c r="L10" s="29">
        <v>0.09</v>
      </c>
      <c r="M10" s="29">
        <v>1</v>
      </c>
      <c r="N10" s="31">
        <v>2.67</v>
      </c>
      <c r="O10" s="29">
        <f t="shared" si="0"/>
        <v>0.33999999999999997</v>
      </c>
      <c r="P10" s="870">
        <f t="shared" si="1"/>
        <v>168.20999999999995</v>
      </c>
      <c r="Q10" s="870">
        <f t="shared" si="2"/>
        <v>184.02999999999994</v>
      </c>
      <c r="R10" s="39" t="s">
        <v>1192</v>
      </c>
    </row>
    <row r="11" spans="1:18" ht="12.75">
      <c r="A11" s="869" t="s">
        <v>1191</v>
      </c>
      <c r="B11" s="28">
        <v>10640</v>
      </c>
      <c r="C11" s="29">
        <v>0.16</v>
      </c>
      <c r="D11" s="191">
        <v>25</v>
      </c>
      <c r="E11" s="29">
        <v>0.01</v>
      </c>
      <c r="F11" s="29">
        <v>0.01</v>
      </c>
      <c r="G11" s="29">
        <v>0.01</v>
      </c>
      <c r="H11" s="29">
        <v>0.02</v>
      </c>
      <c r="I11" s="29">
        <v>0.02</v>
      </c>
      <c r="J11" s="29">
        <v>0.02</v>
      </c>
      <c r="K11" s="29">
        <v>0</v>
      </c>
      <c r="L11" s="29">
        <v>0.09</v>
      </c>
      <c r="M11" s="29">
        <v>1</v>
      </c>
      <c r="N11" s="31">
        <v>2.67</v>
      </c>
      <c r="O11" s="29">
        <f t="shared" si="0"/>
        <v>0.33999999999999997</v>
      </c>
      <c r="P11" s="870">
        <f t="shared" si="1"/>
        <v>173.38999999999996</v>
      </c>
      <c r="Q11" s="870">
        <f t="shared" si="2"/>
        <v>184.02999999999994</v>
      </c>
      <c r="R11" s="39" t="s">
        <v>1193</v>
      </c>
    </row>
    <row r="12" spans="1:18" ht="12.75">
      <c r="A12" s="869" t="s">
        <v>1194</v>
      </c>
      <c r="B12" s="28">
        <v>24300</v>
      </c>
      <c r="C12" s="29">
        <v>0.03</v>
      </c>
      <c r="D12" s="191">
        <v>16</v>
      </c>
      <c r="E12" s="29">
        <v>0.21</v>
      </c>
      <c r="F12" s="29">
        <v>0.01</v>
      </c>
      <c r="G12" s="29">
        <v>0.2</v>
      </c>
      <c r="H12" s="29">
        <v>0.6</v>
      </c>
      <c r="I12" s="29">
        <v>0.21</v>
      </c>
      <c r="J12" s="29">
        <v>0.02</v>
      </c>
      <c r="K12" s="29">
        <v>0</v>
      </c>
      <c r="L12" s="29">
        <v>7.0000000000000007E-2</v>
      </c>
      <c r="M12" s="29">
        <v>1</v>
      </c>
      <c r="N12" s="31">
        <v>2.42</v>
      </c>
      <c r="O12" s="29">
        <f t="shared" si="0"/>
        <v>1.35</v>
      </c>
      <c r="P12" s="870">
        <f t="shared" si="1"/>
        <v>212.57999999999998</v>
      </c>
      <c r="Q12" s="870">
        <f t="shared" si="2"/>
        <v>236.88</v>
      </c>
      <c r="R12" s="39" t="s">
        <v>1195</v>
      </c>
    </row>
    <row r="13" spans="1:18" ht="12.75">
      <c r="A13" s="869" t="s">
        <v>1196</v>
      </c>
      <c r="B13" s="28">
        <v>17720</v>
      </c>
      <c r="C13" s="29">
        <v>0.12</v>
      </c>
      <c r="D13" s="191">
        <v>16</v>
      </c>
      <c r="E13" s="29">
        <v>0.04</v>
      </c>
      <c r="F13" s="29">
        <v>0.01</v>
      </c>
      <c r="G13" s="29">
        <v>0.18</v>
      </c>
      <c r="H13" s="29">
        <v>0.34</v>
      </c>
      <c r="I13" s="29">
        <v>0.1</v>
      </c>
      <c r="J13" s="29">
        <v>0.03</v>
      </c>
      <c r="K13" s="29">
        <v>0</v>
      </c>
      <c r="L13" s="29">
        <v>0.01</v>
      </c>
      <c r="M13" s="29">
        <v>1</v>
      </c>
      <c r="N13" s="31">
        <v>3.6</v>
      </c>
      <c r="O13" s="29">
        <f t="shared" si="0"/>
        <v>0.83000000000000007</v>
      </c>
      <c r="P13" s="870">
        <f t="shared" si="1"/>
        <v>164.38000000000002</v>
      </c>
      <c r="Q13" s="870">
        <f t="shared" si="2"/>
        <v>182.10000000000002</v>
      </c>
      <c r="R13" s="39" t="s">
        <v>1197</v>
      </c>
    </row>
    <row r="14" spans="1:18" ht="12.75">
      <c r="A14" s="869" t="s">
        <v>1198</v>
      </c>
      <c r="B14" s="28">
        <v>20700</v>
      </c>
      <c r="C14" s="29">
        <v>0.03</v>
      </c>
      <c r="D14" s="191">
        <v>15</v>
      </c>
      <c r="E14" s="29">
        <v>0.01</v>
      </c>
      <c r="F14" s="29">
        <v>0.01</v>
      </c>
      <c r="G14" s="29">
        <v>0.19</v>
      </c>
      <c r="H14" s="29">
        <v>0.5</v>
      </c>
      <c r="I14" s="29">
        <v>0.12</v>
      </c>
      <c r="J14" s="29">
        <v>0.02</v>
      </c>
      <c r="K14" s="29">
        <v>0</v>
      </c>
      <c r="L14" s="29">
        <v>0.05</v>
      </c>
      <c r="M14" s="29">
        <v>1</v>
      </c>
      <c r="N14" s="31">
        <v>2.1800000000000002</v>
      </c>
      <c r="O14" s="29">
        <f t="shared" si="0"/>
        <v>0.93</v>
      </c>
      <c r="P14" s="870">
        <f t="shared" si="1"/>
        <v>163.41999999999999</v>
      </c>
      <c r="Q14" s="870">
        <f t="shared" si="2"/>
        <v>184.11999999999998</v>
      </c>
      <c r="R14" s="39" t="s">
        <v>1199</v>
      </c>
    </row>
    <row r="15" spans="1:18" ht="12.75">
      <c r="A15" s="869" t="s">
        <v>1200</v>
      </c>
      <c r="B15" s="28">
        <v>18500</v>
      </c>
      <c r="C15" s="29">
        <v>0.03</v>
      </c>
      <c r="D15" s="191">
        <v>10</v>
      </c>
      <c r="E15" s="29">
        <v>0.01</v>
      </c>
      <c r="F15" s="29">
        <v>0.01</v>
      </c>
      <c r="G15" s="29">
        <v>0.05</v>
      </c>
      <c r="H15" s="29">
        <v>0.35</v>
      </c>
      <c r="I15" s="29">
        <v>0.02</v>
      </c>
      <c r="J15" s="29">
        <v>0.02</v>
      </c>
      <c r="K15" s="29">
        <v>0</v>
      </c>
      <c r="L15" s="29">
        <v>0.01</v>
      </c>
      <c r="M15" s="29">
        <v>1</v>
      </c>
      <c r="N15" s="31">
        <v>2.25</v>
      </c>
      <c r="O15" s="29">
        <f t="shared" si="0"/>
        <v>0.5</v>
      </c>
      <c r="P15" s="870">
        <f t="shared" si="1"/>
        <v>89.649999999999991</v>
      </c>
      <c r="Q15" s="870">
        <f t="shared" si="2"/>
        <v>108.14999999999999</v>
      </c>
      <c r="R15" s="39" t="s">
        <v>1201</v>
      </c>
    </row>
    <row r="16" spans="1:18" ht="12.75">
      <c r="A16" s="869" t="s">
        <v>1202</v>
      </c>
      <c r="B16" s="28">
        <v>15920</v>
      </c>
      <c r="C16" s="29">
        <v>0.03</v>
      </c>
      <c r="D16" s="191">
        <v>10</v>
      </c>
      <c r="E16" s="29">
        <v>0.02</v>
      </c>
      <c r="F16" s="29">
        <v>0.01</v>
      </c>
      <c r="G16" s="29">
        <v>0.08</v>
      </c>
      <c r="H16" s="29">
        <v>0.28999999999999998</v>
      </c>
      <c r="I16" s="29">
        <v>0.05</v>
      </c>
      <c r="J16" s="29">
        <v>0.04</v>
      </c>
      <c r="K16" s="29">
        <v>0</v>
      </c>
      <c r="L16" s="29">
        <v>0.05</v>
      </c>
      <c r="M16" s="29">
        <v>1</v>
      </c>
      <c r="N16" s="31">
        <v>2.9</v>
      </c>
      <c r="O16" s="29">
        <f t="shared" si="0"/>
        <v>0.56999999999999995</v>
      </c>
      <c r="P16" s="870">
        <f t="shared" si="1"/>
        <v>104.67999999999999</v>
      </c>
      <c r="Q16" s="870">
        <f t="shared" si="2"/>
        <v>120.6</v>
      </c>
      <c r="R16" s="39" t="s">
        <v>1203</v>
      </c>
    </row>
    <row r="17" spans="1:18" ht="12.75">
      <c r="A17" s="869" t="s">
        <v>1204</v>
      </c>
      <c r="B17" s="28">
        <v>10120</v>
      </c>
      <c r="C17" s="29">
        <v>0.01</v>
      </c>
      <c r="D17" s="191">
        <v>10</v>
      </c>
      <c r="E17" s="29">
        <v>0.01</v>
      </c>
      <c r="F17" s="29">
        <v>0.01</v>
      </c>
      <c r="G17" s="29">
        <v>0.02</v>
      </c>
      <c r="H17" s="29">
        <v>0.24</v>
      </c>
      <c r="I17" s="29">
        <v>0.01</v>
      </c>
      <c r="J17" s="29">
        <v>0.02</v>
      </c>
      <c r="K17" s="29">
        <v>0</v>
      </c>
      <c r="L17" s="29">
        <v>0.01</v>
      </c>
      <c r="M17" s="29">
        <v>1</v>
      </c>
      <c r="N17" s="31">
        <v>1.5</v>
      </c>
      <c r="O17" s="29">
        <f t="shared" si="0"/>
        <v>0.33</v>
      </c>
      <c r="P17" s="870">
        <f t="shared" si="1"/>
        <v>78.279999999999987</v>
      </c>
      <c r="Q17" s="870">
        <f t="shared" si="2"/>
        <v>88.399999999999991</v>
      </c>
      <c r="R17" s="39" t="s">
        <v>1205</v>
      </c>
    </row>
    <row r="18" spans="1:18" ht="12.75">
      <c r="A18" s="869" t="s">
        <v>1206</v>
      </c>
      <c r="B18" s="28">
        <v>7102</v>
      </c>
      <c r="C18" s="29">
        <v>0.01</v>
      </c>
      <c r="D18" s="191">
        <v>10</v>
      </c>
      <c r="E18" s="29">
        <v>0.01</v>
      </c>
      <c r="F18" s="29">
        <v>0.01</v>
      </c>
      <c r="G18" s="29">
        <v>0.06</v>
      </c>
      <c r="H18" s="29">
        <v>0.19</v>
      </c>
      <c r="I18" s="29">
        <v>0.01</v>
      </c>
      <c r="J18" s="29">
        <v>0.02</v>
      </c>
      <c r="K18" s="29">
        <v>0</v>
      </c>
      <c r="L18" s="29">
        <v>0.01</v>
      </c>
      <c r="M18" s="29">
        <v>1</v>
      </c>
      <c r="N18" s="31">
        <v>2.2799999999999998</v>
      </c>
      <c r="O18" s="29">
        <f t="shared" si="0"/>
        <v>0.32000000000000006</v>
      </c>
      <c r="P18" s="870">
        <f t="shared" si="1"/>
        <v>79.417999999999992</v>
      </c>
      <c r="Q18" s="870">
        <f t="shared" si="2"/>
        <v>86.519999999999982</v>
      </c>
      <c r="R18" s="39" t="s">
        <v>1207</v>
      </c>
    </row>
    <row r="19" spans="1:18" ht="12.75">
      <c r="A19" s="869" t="s">
        <v>1206</v>
      </c>
      <c r="B19" s="28">
        <v>6120</v>
      </c>
      <c r="C19" s="29">
        <v>0.01</v>
      </c>
      <c r="D19" s="191">
        <v>10</v>
      </c>
      <c r="E19" s="29">
        <v>0.01</v>
      </c>
      <c r="F19" s="29">
        <v>0.01</v>
      </c>
      <c r="G19" s="29">
        <v>0.06</v>
      </c>
      <c r="H19" s="29">
        <v>0.13</v>
      </c>
      <c r="I19" s="29">
        <v>0.01</v>
      </c>
      <c r="J19" s="29">
        <v>0.02</v>
      </c>
      <c r="K19" s="29">
        <v>0</v>
      </c>
      <c r="L19" s="29">
        <v>0.01</v>
      </c>
      <c r="M19" s="29">
        <v>1</v>
      </c>
      <c r="N19" s="31">
        <v>1.18</v>
      </c>
      <c r="O19" s="29">
        <f t="shared" si="0"/>
        <v>0.26</v>
      </c>
      <c r="P19" s="870">
        <f t="shared" si="1"/>
        <v>74.899999999999977</v>
      </c>
      <c r="Q19" s="870">
        <f t="shared" si="2"/>
        <v>81.019999999999968</v>
      </c>
      <c r="R19" s="39" t="s">
        <v>1208</v>
      </c>
    </row>
    <row r="20" spans="1:18" ht="12.75">
      <c r="A20" s="869" t="s">
        <v>1209</v>
      </c>
      <c r="B20" s="28">
        <v>4420</v>
      </c>
      <c r="C20" s="29">
        <v>0.01</v>
      </c>
      <c r="D20" s="191">
        <v>5</v>
      </c>
      <c r="E20" s="29">
        <v>0.01</v>
      </c>
      <c r="F20" s="29">
        <v>0.01</v>
      </c>
      <c r="G20" s="29">
        <v>0.03</v>
      </c>
      <c r="H20" s="29">
        <v>0.1</v>
      </c>
      <c r="I20" s="29">
        <v>0.01</v>
      </c>
      <c r="J20" s="29">
        <v>0.01</v>
      </c>
      <c r="K20" s="29">
        <v>0</v>
      </c>
      <c r="L20" s="29">
        <v>0.01</v>
      </c>
      <c r="M20" s="29">
        <v>1</v>
      </c>
      <c r="N20" s="31">
        <v>2.2000000000000002</v>
      </c>
      <c r="O20" s="29">
        <f t="shared" si="0"/>
        <v>0.19000000000000006</v>
      </c>
      <c r="P20" s="870">
        <f t="shared" si="1"/>
        <v>41.980000000000011</v>
      </c>
      <c r="Q20" s="870">
        <f t="shared" si="2"/>
        <v>46.400000000000013</v>
      </c>
      <c r="R20" s="39" t="s">
        <v>1210</v>
      </c>
    </row>
    <row r="21" spans="1:18" ht="12.75">
      <c r="A21" s="869" t="s">
        <v>1211</v>
      </c>
      <c r="B21" s="28">
        <v>550</v>
      </c>
      <c r="C21" s="29">
        <v>0</v>
      </c>
      <c r="D21" s="191">
        <v>0</v>
      </c>
      <c r="E21" s="29">
        <v>0.02</v>
      </c>
      <c r="F21" s="29">
        <v>0.01</v>
      </c>
      <c r="G21" s="29">
        <v>0.05</v>
      </c>
      <c r="H21" s="29">
        <v>0.04</v>
      </c>
      <c r="I21" s="29">
        <v>0</v>
      </c>
      <c r="J21" s="29">
        <v>0</v>
      </c>
      <c r="K21" s="29">
        <v>0</v>
      </c>
      <c r="L21" s="29">
        <v>0</v>
      </c>
      <c r="M21" s="29">
        <v>1</v>
      </c>
      <c r="N21" s="31">
        <v>0.21</v>
      </c>
      <c r="O21" s="29">
        <f t="shared" si="0"/>
        <v>0.12</v>
      </c>
      <c r="P21" s="870">
        <f t="shared" si="1"/>
        <v>12.44</v>
      </c>
      <c r="Q21" s="870">
        <f t="shared" si="2"/>
        <v>12.989999999999998</v>
      </c>
      <c r="R21" s="39" t="s">
        <v>1212</v>
      </c>
    </row>
    <row r="22" spans="1:18" ht="12.75">
      <c r="A22" s="869" t="s">
        <v>1213</v>
      </c>
      <c r="B22" s="28">
        <v>230</v>
      </c>
      <c r="C22" s="29">
        <v>0</v>
      </c>
      <c r="D22" s="191">
        <v>0</v>
      </c>
      <c r="E22" s="29">
        <v>0.02</v>
      </c>
      <c r="F22" s="29">
        <v>0.01</v>
      </c>
      <c r="G22" s="29">
        <v>0.05</v>
      </c>
      <c r="H22" s="29">
        <v>0.04</v>
      </c>
      <c r="I22" s="29">
        <v>0</v>
      </c>
      <c r="J22" s="29">
        <v>0</v>
      </c>
      <c r="K22" s="29">
        <v>0</v>
      </c>
      <c r="L22" s="29">
        <v>0</v>
      </c>
      <c r="M22" s="29">
        <v>1</v>
      </c>
      <c r="N22" s="31">
        <v>0.1</v>
      </c>
      <c r="O22" s="29">
        <f t="shared" si="0"/>
        <v>0.12</v>
      </c>
      <c r="P22" s="870">
        <f t="shared" si="1"/>
        <v>12.87</v>
      </c>
      <c r="Q22" s="870">
        <f t="shared" si="2"/>
        <v>13.1</v>
      </c>
      <c r="R22" s="39" t="s">
        <v>1214</v>
      </c>
    </row>
    <row r="23" spans="1:18" ht="12.75">
      <c r="A23" s="869" t="s">
        <v>1215</v>
      </c>
      <c r="B23" s="28">
        <v>450</v>
      </c>
      <c r="C23" s="29">
        <v>0</v>
      </c>
      <c r="D23" s="191">
        <v>0</v>
      </c>
      <c r="E23" s="29">
        <v>0.01</v>
      </c>
      <c r="F23" s="29">
        <v>0.01</v>
      </c>
      <c r="G23" s="29">
        <v>0.04</v>
      </c>
      <c r="H23" s="29">
        <v>0.03</v>
      </c>
      <c r="I23" s="29">
        <v>0</v>
      </c>
      <c r="J23" s="29">
        <v>0</v>
      </c>
      <c r="K23" s="29">
        <v>0</v>
      </c>
      <c r="L23" s="29">
        <v>0</v>
      </c>
      <c r="M23" s="29">
        <v>1</v>
      </c>
      <c r="N23" s="31">
        <v>0.22</v>
      </c>
      <c r="O23" s="29">
        <f t="shared" si="0"/>
        <v>0.09</v>
      </c>
      <c r="P23" s="870">
        <f t="shared" si="1"/>
        <v>9.23</v>
      </c>
      <c r="Q23" s="870">
        <f t="shared" si="2"/>
        <v>9.68</v>
      </c>
      <c r="R23" s="39" t="s">
        <v>1216</v>
      </c>
    </row>
  </sheetData>
  <autoFilter ref="A2:R23" xr:uid="{00000000-0009-0000-0000-000028000000}">
    <sortState xmlns:xlrd2="http://schemas.microsoft.com/office/spreadsheetml/2017/richdata2" ref="A2:R23">
      <sortCondition descending="1" ref="D2:D23"/>
      <sortCondition descending="1" ref="H2:H23"/>
      <sortCondition ref="A2:A23"/>
      <sortCondition ref="Q2:Q23"/>
    </sortState>
  </autoFilter>
  <conditionalFormatting sqref="B3:B23">
    <cfRule type="colorScale" priority="1">
      <colorScale>
        <cfvo type="min"/>
        <cfvo type="percentile" val="50"/>
        <cfvo type="max"/>
        <color rgb="FF93C47D"/>
        <color rgb="FFD9D9D9"/>
        <color rgb="FFE06666"/>
      </colorScale>
    </cfRule>
  </conditionalFormatting>
  <conditionalFormatting sqref="C3:C23">
    <cfRule type="colorScale" priority="2">
      <colorScale>
        <cfvo type="min"/>
        <cfvo type="percentile" val="50"/>
        <cfvo type="max"/>
        <color rgb="FFD9D9D9"/>
        <color rgb="FFB7B7B7"/>
        <color rgb="FF666666"/>
      </colorScale>
    </cfRule>
  </conditionalFormatting>
  <conditionalFormatting sqref="D3:D23">
    <cfRule type="colorScale" priority="3">
      <colorScale>
        <cfvo type="min"/>
        <cfvo type="percentile" val="50"/>
        <cfvo type="max"/>
        <color rgb="FFD9D9D9"/>
        <color rgb="FFB7B7B7"/>
        <color rgb="FF666666"/>
      </colorScale>
    </cfRule>
  </conditionalFormatting>
  <conditionalFormatting sqref="E3:E23">
    <cfRule type="colorScale" priority="4">
      <colorScale>
        <cfvo type="min"/>
        <cfvo type="percentile" val="50"/>
        <cfvo type="max"/>
        <color rgb="FFFCE5CD"/>
        <color rgb="FFF9CB9C"/>
        <color rgb="FFE69138"/>
      </colorScale>
    </cfRule>
  </conditionalFormatting>
  <conditionalFormatting sqref="F3:F23">
    <cfRule type="colorScale" priority="5">
      <colorScale>
        <cfvo type="min"/>
        <cfvo type="percentile" val="50"/>
        <cfvo type="max"/>
        <color rgb="FFCFE2F3"/>
        <color rgb="FF9FC5E8"/>
        <color rgb="FF3D85C6"/>
      </colorScale>
    </cfRule>
  </conditionalFormatting>
  <conditionalFormatting sqref="G3:G23">
    <cfRule type="colorScale" priority="6">
      <colorScale>
        <cfvo type="min"/>
        <cfvo type="percentile" val="50"/>
        <cfvo type="max"/>
        <color rgb="FFD9EAD3"/>
        <color rgb="FFB6D7A8"/>
        <color rgb="FF6AA84F"/>
      </colorScale>
    </cfRule>
  </conditionalFormatting>
  <conditionalFormatting sqref="H3:H23">
    <cfRule type="colorScale" priority="7">
      <colorScale>
        <cfvo type="min"/>
        <cfvo type="percentile" val="50"/>
        <cfvo type="max"/>
        <color rgb="FFFFF2CC"/>
        <color rgb="FFFFE599"/>
        <color rgb="FFF1C232"/>
      </colorScale>
    </cfRule>
  </conditionalFormatting>
  <conditionalFormatting sqref="I3:I23">
    <cfRule type="colorScale" priority="8">
      <colorScale>
        <cfvo type="min"/>
        <cfvo type="percentile" val="50"/>
        <cfvo type="max"/>
        <color rgb="FFD9D2E9"/>
        <color rgb="FFB4A7D6"/>
        <color rgb="FF8E7CC3"/>
      </colorScale>
    </cfRule>
  </conditionalFormatting>
  <conditionalFormatting sqref="J3:J23">
    <cfRule type="colorScale" priority="9">
      <colorScale>
        <cfvo type="min"/>
        <cfvo type="percentile" val="50"/>
        <cfvo type="max"/>
        <color rgb="FFF4CCCC"/>
        <color rgb="FFEA9999"/>
        <color rgb="FFE06666"/>
      </colorScale>
    </cfRule>
  </conditionalFormatting>
  <conditionalFormatting sqref="K3:K23">
    <cfRule type="colorScale" priority="10">
      <colorScale>
        <cfvo type="min"/>
        <cfvo type="percentile" val="50"/>
        <cfvo type="max"/>
        <color rgb="FFEAD1DC"/>
        <color rgb="FFD5A6BD"/>
        <color rgb="FFC27BA0"/>
      </colorScale>
    </cfRule>
  </conditionalFormatting>
  <conditionalFormatting sqref="L3:L23">
    <cfRule type="colorScale" priority="15">
      <colorScale>
        <cfvo type="min"/>
        <cfvo type="percentile" val="50"/>
        <cfvo type="max"/>
        <color rgb="FFE6B8AF"/>
        <color rgb="FFDD7E6B"/>
        <color rgb="FFCC4125"/>
      </colorScale>
    </cfRule>
  </conditionalFormatting>
  <conditionalFormatting sqref="M3:M23">
    <cfRule type="colorScale" priority="11">
      <colorScale>
        <cfvo type="min"/>
        <cfvo type="percentile" val="50"/>
        <cfvo type="max"/>
        <color rgb="FFD0E0E3"/>
        <color rgb="FFA2C4C9"/>
        <color rgb="FF76A5AF"/>
      </colorScale>
    </cfRule>
  </conditionalFormatting>
  <conditionalFormatting sqref="N3:N23">
    <cfRule type="colorScale" priority="12">
      <colorScale>
        <cfvo type="min"/>
        <cfvo type="percentile" val="50"/>
        <cfvo type="max"/>
        <color rgb="FFEFEFEF"/>
        <color rgb="FFB7B7B7"/>
        <color rgb="FF666666"/>
      </colorScale>
    </cfRule>
  </conditionalFormatting>
  <conditionalFormatting sqref="O3:O23">
    <cfRule type="colorScale" priority="13">
      <colorScale>
        <cfvo type="min"/>
        <cfvo type="percentile" val="50"/>
        <cfvo type="max"/>
        <color rgb="FFE06666"/>
        <color rgb="FFD9D9D9"/>
        <color rgb="FF93C47D"/>
      </colorScale>
    </cfRule>
  </conditionalFormatting>
  <conditionalFormatting sqref="P3:Q23">
    <cfRule type="colorScale" priority="14">
      <colorScale>
        <cfvo type="min"/>
        <cfvo type="percentile" val="50"/>
        <cfvo type="max"/>
        <color rgb="FF4A86E8"/>
        <color rgb="FFEFEFEF"/>
        <color rgb="FFFF9900"/>
      </colorScale>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6FA8DC"/>
    <outlinePr summaryBelow="0" summaryRight="0"/>
  </sheetPr>
  <dimension ref="A1:W19"/>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2.5703125" defaultRowHeight="15.75" customHeight="1"/>
  <cols>
    <col min="1" max="1" width="8.85546875" customWidth="1"/>
    <col min="2" max="2" width="2.5703125" customWidth="1"/>
    <col min="3" max="3" width="23.140625" customWidth="1"/>
    <col min="4" max="4" width="7.42578125" customWidth="1"/>
    <col min="5" max="20" width="5.42578125" customWidth="1"/>
    <col min="21" max="22" width="6.140625" customWidth="1"/>
    <col min="23" max="23" width="30.85546875" customWidth="1"/>
  </cols>
  <sheetData>
    <row r="1" spans="1:23" ht="21" customHeight="1">
      <c r="A1" s="871"/>
      <c r="B1" s="871"/>
      <c r="C1" s="845"/>
      <c r="D1" s="846"/>
      <c r="E1" s="847"/>
      <c r="F1" s="847"/>
      <c r="G1" s="848"/>
      <c r="H1" s="849"/>
      <c r="I1" s="850"/>
      <c r="J1" s="851"/>
      <c r="K1" s="852"/>
      <c r="L1" s="853"/>
      <c r="M1" s="854"/>
      <c r="N1" s="855"/>
      <c r="O1" s="872"/>
      <c r="P1" s="873"/>
      <c r="Q1" s="873"/>
      <c r="R1" s="856"/>
      <c r="S1" s="847"/>
      <c r="T1" s="846"/>
      <c r="U1" s="846"/>
      <c r="V1" s="846"/>
      <c r="W1" s="5" t="s">
        <v>2</v>
      </c>
    </row>
    <row r="2" spans="1:23" ht="127.5">
      <c r="A2" s="874" t="s">
        <v>1217</v>
      </c>
      <c r="B2" s="875"/>
      <c r="C2" s="874" t="s">
        <v>1218</v>
      </c>
      <c r="D2" s="876" t="s">
        <v>908</v>
      </c>
      <c r="E2" s="877" t="s">
        <v>1165</v>
      </c>
      <c r="F2" s="877" t="s">
        <v>1166</v>
      </c>
      <c r="G2" s="878" t="s">
        <v>1167</v>
      </c>
      <c r="H2" s="879" t="s">
        <v>1168</v>
      </c>
      <c r="I2" s="880" t="s">
        <v>1169</v>
      </c>
      <c r="J2" s="881" t="s">
        <v>1170</v>
      </c>
      <c r="K2" s="882" t="s">
        <v>1171</v>
      </c>
      <c r="L2" s="883" t="s">
        <v>1172</v>
      </c>
      <c r="M2" s="884" t="s">
        <v>1219</v>
      </c>
      <c r="N2" s="885" t="s">
        <v>1174</v>
      </c>
      <c r="O2" s="886" t="s">
        <v>1220</v>
      </c>
      <c r="P2" s="886" t="s">
        <v>1221</v>
      </c>
      <c r="Q2" s="887" t="s">
        <v>1222</v>
      </c>
      <c r="R2" s="888" t="s">
        <v>1223</v>
      </c>
      <c r="S2" s="877" t="s">
        <v>1224</v>
      </c>
      <c r="T2" s="876" t="s">
        <v>1176</v>
      </c>
      <c r="U2" s="876" t="s">
        <v>15</v>
      </c>
      <c r="V2" s="876" t="s">
        <v>16</v>
      </c>
      <c r="W2" s="26" t="s">
        <v>2</v>
      </c>
    </row>
    <row r="3" spans="1:23" ht="12.75">
      <c r="A3" s="889" t="s">
        <v>1225</v>
      </c>
      <c r="B3" s="890"/>
      <c r="C3" s="869" t="s">
        <v>1226</v>
      </c>
      <c r="D3" s="28">
        <v>22930</v>
      </c>
      <c r="E3" s="29">
        <v>0.01</v>
      </c>
      <c r="F3" s="191">
        <v>8</v>
      </c>
      <c r="G3" s="29">
        <v>0.14000000000000001</v>
      </c>
      <c r="H3" s="29">
        <v>0.04</v>
      </c>
      <c r="I3" s="29">
        <v>0.05</v>
      </c>
      <c r="J3" s="29">
        <v>0</v>
      </c>
      <c r="K3" s="29">
        <v>0</v>
      </c>
      <c r="L3" s="29">
        <v>0.13</v>
      </c>
      <c r="M3" s="29">
        <v>0.01</v>
      </c>
      <c r="N3" s="29">
        <v>7.0000000000000007E-2</v>
      </c>
      <c r="O3" s="191">
        <v>1</v>
      </c>
      <c r="P3" s="191">
        <v>1</v>
      </c>
      <c r="Q3" s="191">
        <v>28</v>
      </c>
      <c r="R3" s="29">
        <v>1.1100000000000001</v>
      </c>
      <c r="S3" s="31">
        <v>4</v>
      </c>
      <c r="T3" s="29">
        <f t="shared" ref="T3:T19" si="0">(SUM(G3:N3))+E3</f>
        <v>0.45000000000000007</v>
      </c>
      <c r="U3" s="870">
        <f t="shared" ref="U3:U19" si="1">(-D3*0.001)+(-S3)+(T3*100)+Q3+(O3*30)+(P3*30)+(R3*100)+(F3*5)+(E3*100)+(G3*10)+(H3*10)+(I3*10)+(J3*10)+(K3*10)+(L3*100)+(M3*100)+(N3*100)</f>
        <v>281.37</v>
      </c>
      <c r="V3" s="870">
        <f t="shared" ref="V3:V19" si="2">(-S3)+(T3*100)+Q3+(O3*30)+(P3*30)+(R3*100)+(F3*5)+(E3*100)+(G3*10)+(H3*10)+(I3*10)+(J3*10)+(K3*10)+(L3*100)+(M3*100)+(N3*100)</f>
        <v>304.29999999999995</v>
      </c>
      <c r="W3" s="39" t="s">
        <v>1227</v>
      </c>
    </row>
    <row r="4" spans="1:23" ht="12.75">
      <c r="A4" s="891" t="s">
        <v>1228</v>
      </c>
      <c r="B4" s="892" t="s">
        <v>1229</v>
      </c>
      <c r="C4" s="869" t="s">
        <v>1230</v>
      </c>
      <c r="D4" s="28">
        <v>15951</v>
      </c>
      <c r="E4" s="29">
        <v>0.01</v>
      </c>
      <c r="F4" s="191">
        <v>8</v>
      </c>
      <c r="G4" s="29">
        <v>0.13</v>
      </c>
      <c r="H4" s="29">
        <v>0.04</v>
      </c>
      <c r="I4" s="29">
        <v>0.05</v>
      </c>
      <c r="J4" s="29">
        <v>0</v>
      </c>
      <c r="K4" s="29">
        <v>0</v>
      </c>
      <c r="L4" s="29">
        <v>0.12</v>
      </c>
      <c r="M4" s="29">
        <v>0.01</v>
      </c>
      <c r="N4" s="29">
        <v>0.04</v>
      </c>
      <c r="O4" s="191">
        <v>0</v>
      </c>
      <c r="P4" s="191">
        <v>0</v>
      </c>
      <c r="Q4" s="191">
        <v>15</v>
      </c>
      <c r="R4" s="29">
        <v>1.3</v>
      </c>
      <c r="S4" s="31">
        <v>4</v>
      </c>
      <c r="T4" s="29">
        <f t="shared" si="0"/>
        <v>0.4</v>
      </c>
      <c r="U4" s="870">
        <f t="shared" si="1"/>
        <v>225.24900000000002</v>
      </c>
      <c r="V4" s="870">
        <f t="shared" si="2"/>
        <v>241.20000000000002</v>
      </c>
      <c r="W4" s="39" t="s">
        <v>1231</v>
      </c>
    </row>
    <row r="5" spans="1:23" ht="12.75">
      <c r="A5" s="891" t="s">
        <v>1228</v>
      </c>
      <c r="B5" s="892" t="s">
        <v>1229</v>
      </c>
      <c r="C5" s="869" t="s">
        <v>1232</v>
      </c>
      <c r="D5" s="28">
        <v>11951</v>
      </c>
      <c r="E5" s="29">
        <v>0.01</v>
      </c>
      <c r="F5" s="191">
        <v>8</v>
      </c>
      <c r="G5" s="29">
        <v>0.13</v>
      </c>
      <c r="H5" s="29">
        <v>0.04</v>
      </c>
      <c r="I5" s="29">
        <v>0.05</v>
      </c>
      <c r="J5" s="29">
        <v>0</v>
      </c>
      <c r="K5" s="29">
        <v>0</v>
      </c>
      <c r="L5" s="29">
        <v>0.12</v>
      </c>
      <c r="M5" s="29">
        <v>0.01</v>
      </c>
      <c r="N5" s="29">
        <v>0.05</v>
      </c>
      <c r="O5" s="191">
        <v>0</v>
      </c>
      <c r="P5" s="191">
        <v>0</v>
      </c>
      <c r="Q5" s="191">
        <v>8</v>
      </c>
      <c r="R5" s="29">
        <v>1.1100000000000001</v>
      </c>
      <c r="S5" s="31">
        <v>3.98</v>
      </c>
      <c r="T5" s="29">
        <f t="shared" si="0"/>
        <v>0.41000000000000003</v>
      </c>
      <c r="U5" s="870">
        <f t="shared" si="1"/>
        <v>205.26900000000003</v>
      </c>
      <c r="V5" s="870">
        <f t="shared" si="2"/>
        <v>217.22000000000003</v>
      </c>
      <c r="W5" s="39" t="s">
        <v>1233</v>
      </c>
    </row>
    <row r="6" spans="1:23" ht="12.75">
      <c r="A6" s="893" t="s">
        <v>1234</v>
      </c>
      <c r="B6" s="890"/>
      <c r="C6" s="869" t="s">
        <v>1235</v>
      </c>
      <c r="D6" s="28">
        <v>12230</v>
      </c>
      <c r="E6" s="29">
        <v>7.0000000000000007E-2</v>
      </c>
      <c r="F6" s="191">
        <v>8</v>
      </c>
      <c r="G6" s="29">
        <v>0.13</v>
      </c>
      <c r="H6" s="29">
        <v>0.05</v>
      </c>
      <c r="I6" s="29">
        <v>0.05</v>
      </c>
      <c r="J6" s="29">
        <v>0</v>
      </c>
      <c r="K6" s="29">
        <v>0</v>
      </c>
      <c r="L6" s="29">
        <v>0.15</v>
      </c>
      <c r="M6" s="29">
        <v>0.01</v>
      </c>
      <c r="N6" s="29">
        <v>7.0000000000000007E-2</v>
      </c>
      <c r="O6" s="191">
        <v>0</v>
      </c>
      <c r="P6" s="191">
        <v>0</v>
      </c>
      <c r="Q6" s="191">
        <v>4</v>
      </c>
      <c r="R6" s="29">
        <v>1.1100000000000001</v>
      </c>
      <c r="S6" s="31">
        <v>6.92</v>
      </c>
      <c r="T6" s="29">
        <f t="shared" si="0"/>
        <v>0.53</v>
      </c>
      <c r="U6" s="870">
        <f t="shared" si="1"/>
        <v>221.15000000000003</v>
      </c>
      <c r="V6" s="870">
        <f t="shared" si="2"/>
        <v>233.38000000000002</v>
      </c>
      <c r="W6" s="39" t="s">
        <v>1236</v>
      </c>
    </row>
    <row r="7" spans="1:23" ht="12.75">
      <c r="A7" s="893" t="s">
        <v>1234</v>
      </c>
      <c r="B7" s="890"/>
      <c r="C7" s="869" t="s">
        <v>1237</v>
      </c>
      <c r="D7" s="28">
        <v>10930</v>
      </c>
      <c r="E7" s="29">
        <v>0.01</v>
      </c>
      <c r="F7" s="191">
        <v>8</v>
      </c>
      <c r="G7" s="29">
        <v>0.11</v>
      </c>
      <c r="H7" s="29">
        <v>0.04</v>
      </c>
      <c r="I7" s="29">
        <v>0.04</v>
      </c>
      <c r="J7" s="29">
        <v>0</v>
      </c>
      <c r="K7" s="29">
        <v>0</v>
      </c>
      <c r="L7" s="29">
        <v>0.11</v>
      </c>
      <c r="M7" s="29">
        <v>0.01</v>
      </c>
      <c r="N7" s="29">
        <v>0.04</v>
      </c>
      <c r="O7" s="191">
        <v>0</v>
      </c>
      <c r="P7" s="191">
        <v>0</v>
      </c>
      <c r="Q7" s="191">
        <v>3</v>
      </c>
      <c r="R7" s="29">
        <v>1.1100000000000001</v>
      </c>
      <c r="S7" s="31">
        <v>3.86</v>
      </c>
      <c r="T7" s="29">
        <f t="shared" si="0"/>
        <v>0.36</v>
      </c>
      <c r="U7" s="870">
        <f t="shared" si="1"/>
        <v>194.11</v>
      </c>
      <c r="V7" s="870">
        <f t="shared" si="2"/>
        <v>205.04000000000002</v>
      </c>
      <c r="W7" s="39" t="s">
        <v>1238</v>
      </c>
    </row>
    <row r="8" spans="1:23" ht="12.75">
      <c r="A8" s="894" t="s">
        <v>1239</v>
      </c>
      <c r="B8" s="890"/>
      <c r="C8" s="869" t="s">
        <v>1240</v>
      </c>
      <c r="D8" s="28">
        <v>11930</v>
      </c>
      <c r="E8" s="29">
        <v>0.01</v>
      </c>
      <c r="F8" s="191">
        <v>8</v>
      </c>
      <c r="G8" s="29">
        <v>0.11</v>
      </c>
      <c r="H8" s="29">
        <v>0.04</v>
      </c>
      <c r="I8" s="29">
        <v>0.04</v>
      </c>
      <c r="J8" s="29">
        <v>0</v>
      </c>
      <c r="K8" s="29">
        <v>0</v>
      </c>
      <c r="L8" s="29">
        <v>0.11</v>
      </c>
      <c r="M8" s="29">
        <v>0.01</v>
      </c>
      <c r="N8" s="29">
        <v>0.04</v>
      </c>
      <c r="O8" s="191">
        <v>0</v>
      </c>
      <c r="P8" s="191">
        <v>0</v>
      </c>
      <c r="Q8" s="191">
        <v>3</v>
      </c>
      <c r="R8" s="29">
        <v>1.1100000000000001</v>
      </c>
      <c r="S8" s="31">
        <v>3.86</v>
      </c>
      <c r="T8" s="29">
        <f t="shared" si="0"/>
        <v>0.36</v>
      </c>
      <c r="U8" s="870">
        <f t="shared" si="1"/>
        <v>193.11</v>
      </c>
      <c r="V8" s="870">
        <f t="shared" si="2"/>
        <v>205.04000000000002</v>
      </c>
      <c r="W8" s="39" t="s">
        <v>1241</v>
      </c>
    </row>
    <row r="9" spans="1:23" ht="12.75">
      <c r="A9" s="895" t="s">
        <v>1242</v>
      </c>
      <c r="B9" s="890"/>
      <c r="C9" s="869" t="s">
        <v>1243</v>
      </c>
      <c r="D9" s="28">
        <v>14130</v>
      </c>
      <c r="E9" s="29">
        <v>0.01</v>
      </c>
      <c r="F9" s="191">
        <v>8</v>
      </c>
      <c r="G9" s="29">
        <v>0.11</v>
      </c>
      <c r="H9" s="29">
        <v>0.04</v>
      </c>
      <c r="I9" s="29">
        <v>0.04</v>
      </c>
      <c r="J9" s="29">
        <v>0</v>
      </c>
      <c r="K9" s="29">
        <v>0</v>
      </c>
      <c r="L9" s="29">
        <v>0.11</v>
      </c>
      <c r="M9" s="29">
        <v>0.01</v>
      </c>
      <c r="N9" s="29">
        <v>0.04</v>
      </c>
      <c r="O9" s="191">
        <v>0</v>
      </c>
      <c r="P9" s="191">
        <v>0</v>
      </c>
      <c r="Q9" s="191">
        <v>3</v>
      </c>
      <c r="R9" s="29">
        <v>1.1100000000000001</v>
      </c>
      <c r="S9" s="31">
        <v>3.86</v>
      </c>
      <c r="T9" s="29">
        <f t="shared" si="0"/>
        <v>0.36</v>
      </c>
      <c r="U9" s="870">
        <f t="shared" si="1"/>
        <v>190.91000000000003</v>
      </c>
      <c r="V9" s="870">
        <f t="shared" si="2"/>
        <v>205.04000000000002</v>
      </c>
      <c r="W9" s="39" t="s">
        <v>1244</v>
      </c>
    </row>
    <row r="10" spans="1:23" ht="12.75">
      <c r="A10" s="896" t="s">
        <v>1245</v>
      </c>
      <c r="B10" s="890"/>
      <c r="C10" s="869" t="s">
        <v>1246</v>
      </c>
      <c r="D10" s="28">
        <v>10930</v>
      </c>
      <c r="E10" s="29">
        <v>0.01</v>
      </c>
      <c r="F10" s="191">
        <v>8</v>
      </c>
      <c r="G10" s="29">
        <v>0.11</v>
      </c>
      <c r="H10" s="29">
        <v>0.05</v>
      </c>
      <c r="I10" s="29">
        <v>0.04</v>
      </c>
      <c r="J10" s="29">
        <v>0</v>
      </c>
      <c r="K10" s="29">
        <v>0</v>
      </c>
      <c r="L10" s="29">
        <v>0.11</v>
      </c>
      <c r="M10" s="29">
        <v>0.01</v>
      </c>
      <c r="N10" s="29">
        <v>0.04</v>
      </c>
      <c r="O10" s="191">
        <v>0</v>
      </c>
      <c r="P10" s="191">
        <v>0</v>
      </c>
      <c r="Q10" s="191">
        <v>3</v>
      </c>
      <c r="R10" s="29">
        <v>1.1100000000000001</v>
      </c>
      <c r="S10" s="31">
        <v>3.86</v>
      </c>
      <c r="T10" s="29">
        <f t="shared" si="0"/>
        <v>0.37</v>
      </c>
      <c r="U10" s="870">
        <f t="shared" si="1"/>
        <v>195.21</v>
      </c>
      <c r="V10" s="870">
        <f t="shared" si="2"/>
        <v>206.14000000000001</v>
      </c>
      <c r="W10" s="39" t="s">
        <v>1247</v>
      </c>
    </row>
    <row r="11" spans="1:23" ht="12.75">
      <c r="A11" s="891" t="s">
        <v>1228</v>
      </c>
      <c r="B11" s="892" t="s">
        <v>1229</v>
      </c>
      <c r="C11" s="869" t="s">
        <v>1248</v>
      </c>
      <c r="D11" s="28">
        <v>9930</v>
      </c>
      <c r="E11" s="29">
        <v>0.01</v>
      </c>
      <c r="F11" s="191">
        <v>8</v>
      </c>
      <c r="G11" s="29">
        <v>0.11</v>
      </c>
      <c r="H11" s="29">
        <v>0.04</v>
      </c>
      <c r="I11" s="29">
        <v>0.04</v>
      </c>
      <c r="J11" s="29">
        <v>0</v>
      </c>
      <c r="K11" s="29">
        <v>0</v>
      </c>
      <c r="L11" s="29">
        <v>0.11</v>
      </c>
      <c r="M11" s="29">
        <v>0.01</v>
      </c>
      <c r="N11" s="29">
        <v>0.04</v>
      </c>
      <c r="O11" s="191">
        <v>0</v>
      </c>
      <c r="P11" s="191">
        <v>0</v>
      </c>
      <c r="Q11" s="191">
        <v>3</v>
      </c>
      <c r="R11" s="29">
        <v>1.1100000000000001</v>
      </c>
      <c r="S11" s="31">
        <v>3.86</v>
      </c>
      <c r="T11" s="29">
        <f t="shared" si="0"/>
        <v>0.36</v>
      </c>
      <c r="U11" s="870">
        <f t="shared" si="1"/>
        <v>195.11</v>
      </c>
      <c r="V11" s="870">
        <f t="shared" si="2"/>
        <v>205.04000000000002</v>
      </c>
      <c r="W11" s="39" t="s">
        <v>1249</v>
      </c>
    </row>
    <row r="12" spans="1:23" ht="12.75">
      <c r="A12" s="891" t="s">
        <v>1228</v>
      </c>
      <c r="B12" s="892" t="s">
        <v>1229</v>
      </c>
      <c r="C12" s="869" t="s">
        <v>1250</v>
      </c>
      <c r="D12" s="28">
        <v>23320</v>
      </c>
      <c r="E12" s="29">
        <v>0.01</v>
      </c>
      <c r="F12" s="191">
        <v>15</v>
      </c>
      <c r="G12" s="29">
        <v>0.15</v>
      </c>
      <c r="H12" s="29">
        <v>0.06</v>
      </c>
      <c r="I12" s="29">
        <v>0.05</v>
      </c>
      <c r="J12" s="29">
        <v>0.03</v>
      </c>
      <c r="K12" s="29">
        <v>0.06</v>
      </c>
      <c r="L12" s="29">
        <v>0.11</v>
      </c>
      <c r="M12" s="29">
        <v>0.01</v>
      </c>
      <c r="N12" s="29">
        <v>7.0000000000000007E-2</v>
      </c>
      <c r="O12" s="191">
        <v>0</v>
      </c>
      <c r="P12" s="191">
        <v>0</v>
      </c>
      <c r="Q12" s="191">
        <v>5</v>
      </c>
      <c r="R12" s="29">
        <v>1.07</v>
      </c>
      <c r="S12" s="31">
        <v>5.22</v>
      </c>
      <c r="T12" s="29">
        <f t="shared" si="0"/>
        <v>0.55000000000000004</v>
      </c>
      <c r="U12" s="870">
        <f t="shared" si="1"/>
        <v>236.96</v>
      </c>
      <c r="V12" s="870">
        <f t="shared" si="2"/>
        <v>260.28000000000003</v>
      </c>
      <c r="W12" s="39" t="s">
        <v>1251</v>
      </c>
    </row>
    <row r="13" spans="1:23" ht="12.75">
      <c r="A13" s="897" t="s">
        <v>1252</v>
      </c>
      <c r="B13" s="890"/>
      <c r="C13" s="869" t="s">
        <v>1253</v>
      </c>
      <c r="D13" s="28">
        <v>20530</v>
      </c>
      <c r="E13" s="29">
        <v>7.0000000000000007E-2</v>
      </c>
      <c r="F13" s="191">
        <v>19</v>
      </c>
      <c r="G13" s="29">
        <v>0.04</v>
      </c>
      <c r="H13" s="29">
        <v>0.03</v>
      </c>
      <c r="I13" s="29">
        <v>0.03</v>
      </c>
      <c r="J13" s="29">
        <v>0</v>
      </c>
      <c r="K13" s="29">
        <v>0</v>
      </c>
      <c r="L13" s="29">
        <v>0.19</v>
      </c>
      <c r="M13" s="29">
        <v>0.01</v>
      </c>
      <c r="N13" s="29">
        <v>0.09</v>
      </c>
      <c r="O13" s="191">
        <v>1</v>
      </c>
      <c r="P13" s="191">
        <v>1</v>
      </c>
      <c r="Q13" s="191">
        <v>11</v>
      </c>
      <c r="R13" s="29">
        <v>1</v>
      </c>
      <c r="S13" s="31">
        <v>8</v>
      </c>
      <c r="T13" s="29">
        <f t="shared" si="0"/>
        <v>0.46</v>
      </c>
      <c r="U13" s="870">
        <f t="shared" si="1"/>
        <v>320.47000000000003</v>
      </c>
      <c r="V13" s="870">
        <f t="shared" si="2"/>
        <v>341</v>
      </c>
      <c r="W13" s="39" t="s">
        <v>1254</v>
      </c>
    </row>
    <row r="14" spans="1:23" ht="12.75">
      <c r="A14" s="894" t="s">
        <v>1239</v>
      </c>
      <c r="B14" s="890"/>
      <c r="C14" s="869" t="s">
        <v>1255</v>
      </c>
      <c r="D14" s="28">
        <v>32340</v>
      </c>
      <c r="E14" s="29">
        <v>7.0000000000000007E-2</v>
      </c>
      <c r="F14" s="191">
        <v>19</v>
      </c>
      <c r="G14" s="29">
        <v>0.15</v>
      </c>
      <c r="H14" s="29">
        <v>0.1</v>
      </c>
      <c r="I14" s="29">
        <v>0.05</v>
      </c>
      <c r="J14" s="29">
        <v>0.03</v>
      </c>
      <c r="K14" s="29">
        <v>0</v>
      </c>
      <c r="L14" s="29">
        <v>0.17</v>
      </c>
      <c r="M14" s="29">
        <v>0.03</v>
      </c>
      <c r="N14" s="29">
        <v>0.08</v>
      </c>
      <c r="O14" s="191">
        <v>1</v>
      </c>
      <c r="P14" s="191">
        <v>2</v>
      </c>
      <c r="Q14" s="191">
        <v>5</v>
      </c>
      <c r="R14" s="29">
        <v>1.1100000000000001</v>
      </c>
      <c r="S14" s="31">
        <v>5.48</v>
      </c>
      <c r="T14" s="29">
        <f t="shared" si="0"/>
        <v>0.67999999999999994</v>
      </c>
      <c r="U14" s="870">
        <f t="shared" si="1"/>
        <v>369.48</v>
      </c>
      <c r="V14" s="870">
        <f t="shared" si="2"/>
        <v>401.82</v>
      </c>
      <c r="W14" s="39" t="s">
        <v>1256</v>
      </c>
    </row>
    <row r="15" spans="1:23" ht="12.75">
      <c r="A15" s="898" t="s">
        <v>1257</v>
      </c>
      <c r="B15" s="890"/>
      <c r="C15" s="869" t="s">
        <v>1258</v>
      </c>
      <c r="D15" s="28">
        <v>34280</v>
      </c>
      <c r="E15" s="29">
        <v>0.09</v>
      </c>
      <c r="F15" s="191">
        <v>23</v>
      </c>
      <c r="G15" s="29">
        <v>0.12</v>
      </c>
      <c r="H15" s="29">
        <v>0.03</v>
      </c>
      <c r="I15" s="29">
        <v>0.02</v>
      </c>
      <c r="J15" s="29">
        <v>0.05</v>
      </c>
      <c r="K15" s="29">
        <v>0</v>
      </c>
      <c r="L15" s="29">
        <v>0.11</v>
      </c>
      <c r="M15" s="29">
        <v>0.08</v>
      </c>
      <c r="N15" s="29">
        <v>7.0000000000000007E-2</v>
      </c>
      <c r="O15" s="191">
        <v>1</v>
      </c>
      <c r="P15" s="191">
        <v>3</v>
      </c>
      <c r="Q15" s="191">
        <v>15</v>
      </c>
      <c r="R15" s="29">
        <v>1.1100000000000001</v>
      </c>
      <c r="S15" s="31">
        <v>6</v>
      </c>
      <c r="T15" s="29">
        <f t="shared" si="0"/>
        <v>0.56999999999999995</v>
      </c>
      <c r="U15" s="870">
        <f t="shared" si="1"/>
        <v>414.92</v>
      </c>
      <c r="V15" s="870">
        <f t="shared" si="2"/>
        <v>449.2</v>
      </c>
      <c r="W15" s="39" t="s">
        <v>1259</v>
      </c>
    </row>
    <row r="16" spans="1:23" ht="12.75">
      <c r="A16" s="898" t="s">
        <v>1257</v>
      </c>
      <c r="B16" s="890"/>
      <c r="C16" s="869" t="s">
        <v>1260</v>
      </c>
      <c r="D16" s="28">
        <v>28500</v>
      </c>
      <c r="E16" s="29">
        <v>0.08</v>
      </c>
      <c r="F16" s="191">
        <v>23</v>
      </c>
      <c r="G16" s="29">
        <v>0.04</v>
      </c>
      <c r="H16" s="29">
        <v>0.1</v>
      </c>
      <c r="I16" s="29">
        <v>0.05</v>
      </c>
      <c r="J16" s="29">
        <v>7.0000000000000007E-2</v>
      </c>
      <c r="K16" s="29">
        <v>0</v>
      </c>
      <c r="L16" s="29">
        <v>0.08</v>
      </c>
      <c r="M16" s="29">
        <v>0.06</v>
      </c>
      <c r="N16" s="29">
        <v>0.06</v>
      </c>
      <c r="O16" s="191">
        <v>0</v>
      </c>
      <c r="P16" s="191">
        <v>2</v>
      </c>
      <c r="Q16" s="191">
        <v>10</v>
      </c>
      <c r="R16" s="29">
        <v>1.1100000000000001</v>
      </c>
      <c r="S16" s="31">
        <v>4</v>
      </c>
      <c r="T16" s="29">
        <f t="shared" si="0"/>
        <v>0.54</v>
      </c>
      <c r="U16" s="870">
        <f t="shared" si="1"/>
        <v>348.09999999999997</v>
      </c>
      <c r="V16" s="870">
        <f t="shared" si="2"/>
        <v>376.59999999999997</v>
      </c>
      <c r="W16" s="39" t="s">
        <v>1261</v>
      </c>
    </row>
    <row r="17" spans="1:23" ht="12.75">
      <c r="A17" s="893" t="s">
        <v>1234</v>
      </c>
      <c r="B17" s="890"/>
      <c r="C17" s="869" t="s">
        <v>1262</v>
      </c>
      <c r="D17" s="28">
        <v>36340</v>
      </c>
      <c r="E17" s="29">
        <v>0.12</v>
      </c>
      <c r="F17" s="191">
        <v>27</v>
      </c>
      <c r="G17" s="29">
        <v>0.02</v>
      </c>
      <c r="H17" s="29">
        <v>0.03</v>
      </c>
      <c r="I17" s="29">
        <v>0.02</v>
      </c>
      <c r="J17" s="29">
        <v>0.02</v>
      </c>
      <c r="K17" s="29">
        <v>0</v>
      </c>
      <c r="L17" s="29">
        <v>0.08</v>
      </c>
      <c r="M17" s="29">
        <v>0.06</v>
      </c>
      <c r="N17" s="29">
        <v>0.06</v>
      </c>
      <c r="O17" s="191">
        <v>1</v>
      </c>
      <c r="P17" s="191">
        <v>2</v>
      </c>
      <c r="Q17" s="191">
        <v>13</v>
      </c>
      <c r="R17" s="29">
        <v>1.05</v>
      </c>
      <c r="S17" s="31">
        <v>8</v>
      </c>
      <c r="T17" s="29">
        <f t="shared" si="0"/>
        <v>0.41000000000000003</v>
      </c>
      <c r="U17" s="870">
        <f t="shared" si="1"/>
        <v>372.55999999999995</v>
      </c>
      <c r="V17" s="870">
        <f t="shared" si="2"/>
        <v>408.9</v>
      </c>
      <c r="W17" s="39" t="s">
        <v>1263</v>
      </c>
    </row>
    <row r="18" spans="1:23" ht="12.75">
      <c r="A18" s="894" t="s">
        <v>1239</v>
      </c>
      <c r="B18" s="890"/>
      <c r="C18" s="869" t="s">
        <v>1264</v>
      </c>
      <c r="D18" s="28">
        <v>40250</v>
      </c>
      <c r="E18" s="29">
        <v>0.11</v>
      </c>
      <c r="F18" s="191">
        <v>27</v>
      </c>
      <c r="G18" s="29">
        <v>0.11</v>
      </c>
      <c r="H18" s="29">
        <v>0.09</v>
      </c>
      <c r="I18" s="29">
        <v>0.05</v>
      </c>
      <c r="J18" s="29">
        <v>0.05</v>
      </c>
      <c r="K18" s="29">
        <v>0</v>
      </c>
      <c r="L18" s="29">
        <v>0.11</v>
      </c>
      <c r="M18" s="29">
        <v>0.06</v>
      </c>
      <c r="N18" s="29">
        <v>0.04</v>
      </c>
      <c r="O18" s="191">
        <v>1</v>
      </c>
      <c r="P18" s="191">
        <v>2</v>
      </c>
      <c r="Q18" s="191">
        <v>12</v>
      </c>
      <c r="R18" s="29">
        <v>1.05</v>
      </c>
      <c r="S18" s="31">
        <v>8</v>
      </c>
      <c r="T18" s="29">
        <f t="shared" si="0"/>
        <v>0.62</v>
      </c>
      <c r="U18" s="870">
        <f t="shared" si="1"/>
        <v>390.75</v>
      </c>
      <c r="V18" s="870">
        <f t="shared" si="2"/>
        <v>431</v>
      </c>
      <c r="W18" s="39" t="s">
        <v>1265</v>
      </c>
    </row>
    <row r="19" spans="1:23" ht="12.75">
      <c r="A19" s="889" t="s">
        <v>1225</v>
      </c>
      <c r="B19" s="890"/>
      <c r="C19" s="869" t="s">
        <v>1266</v>
      </c>
      <c r="D19" s="28">
        <v>37000</v>
      </c>
      <c r="E19" s="29">
        <v>0.11</v>
      </c>
      <c r="F19" s="191">
        <v>32</v>
      </c>
      <c r="G19" s="29">
        <v>0.15</v>
      </c>
      <c r="H19" s="29">
        <v>7.0000000000000007E-2</v>
      </c>
      <c r="I19" s="29">
        <v>0.04</v>
      </c>
      <c r="J19" s="29">
        <v>7.0000000000000007E-2</v>
      </c>
      <c r="K19" s="29">
        <v>0</v>
      </c>
      <c r="L19" s="29">
        <v>0.16</v>
      </c>
      <c r="M19" s="29">
        <v>0.13</v>
      </c>
      <c r="N19" s="29">
        <v>0.09</v>
      </c>
      <c r="O19" s="191">
        <v>1</v>
      </c>
      <c r="P19" s="191">
        <v>2</v>
      </c>
      <c r="Q19" s="191">
        <v>10</v>
      </c>
      <c r="R19" s="29">
        <v>1.07</v>
      </c>
      <c r="S19" s="31">
        <v>4</v>
      </c>
      <c r="T19" s="29">
        <f t="shared" si="0"/>
        <v>0.82</v>
      </c>
      <c r="U19" s="870">
        <f t="shared" si="1"/>
        <v>460.29999999999995</v>
      </c>
      <c r="V19" s="870">
        <f t="shared" si="2"/>
        <v>497.29999999999995</v>
      </c>
      <c r="W19" s="39" t="s">
        <v>1267</v>
      </c>
    </row>
  </sheetData>
  <autoFilter ref="A2:W19" xr:uid="{00000000-0009-0000-0000-000029000000}">
    <sortState xmlns:xlrd2="http://schemas.microsoft.com/office/spreadsheetml/2017/richdata2" ref="A2:W19">
      <sortCondition ref="F2:F19"/>
      <sortCondition descending="1" ref="Q2:Q19"/>
      <sortCondition ref="C2:C19"/>
      <sortCondition ref="V2:V19"/>
    </sortState>
  </autoFilter>
  <conditionalFormatting sqref="D3:D19">
    <cfRule type="colorScale" priority="13">
      <colorScale>
        <cfvo type="min"/>
        <cfvo type="percentile" val="50"/>
        <cfvo type="max"/>
        <color rgb="FF93C47D"/>
        <color rgb="FFD9D9D9"/>
        <color rgb="FFE06666"/>
      </colorScale>
    </cfRule>
  </conditionalFormatting>
  <conditionalFormatting sqref="E3:E19">
    <cfRule type="colorScale" priority="3">
      <colorScale>
        <cfvo type="min"/>
        <cfvo type="percentile" val="50"/>
        <cfvo type="max"/>
        <color rgb="FFD9D9D9"/>
        <color rgb="FFB7B7B7"/>
        <color rgb="FF666666"/>
      </colorScale>
    </cfRule>
  </conditionalFormatting>
  <conditionalFormatting sqref="F3:F19">
    <cfRule type="colorScale" priority="4">
      <colorScale>
        <cfvo type="min"/>
        <cfvo type="percentile" val="50"/>
        <cfvo type="max"/>
        <color rgb="FFD9D9D9"/>
        <color rgb="FFB7B7B7"/>
        <color rgb="FF666666"/>
      </colorScale>
    </cfRule>
  </conditionalFormatting>
  <conditionalFormatting sqref="G3:G19">
    <cfRule type="colorScale" priority="5">
      <colorScale>
        <cfvo type="min"/>
        <cfvo type="percentile" val="50"/>
        <cfvo type="max"/>
        <color rgb="FFFCE5CD"/>
        <color rgb="FFF9CB9C"/>
        <color rgb="FFE69138"/>
      </colorScale>
    </cfRule>
  </conditionalFormatting>
  <conditionalFormatting sqref="H3:H19">
    <cfRule type="colorScale" priority="6">
      <colorScale>
        <cfvo type="min"/>
        <cfvo type="percentile" val="50"/>
        <cfvo type="max"/>
        <color rgb="FFCFE2F3"/>
        <color rgb="FF9FC5E8"/>
        <color rgb="FF3D85C6"/>
      </colorScale>
    </cfRule>
  </conditionalFormatting>
  <conditionalFormatting sqref="I3:I19">
    <cfRule type="colorScale" priority="7">
      <colorScale>
        <cfvo type="min"/>
        <cfvo type="percentile" val="50"/>
        <cfvo type="max"/>
        <color rgb="FFD9EAD3"/>
        <color rgb="FFB6D7A8"/>
        <color rgb="FF6AA84F"/>
      </colorScale>
    </cfRule>
  </conditionalFormatting>
  <conditionalFormatting sqref="J3:J19">
    <cfRule type="colorScale" priority="8">
      <colorScale>
        <cfvo type="min"/>
        <cfvo type="percentile" val="50"/>
        <cfvo type="max"/>
        <color rgb="FFFFF2CC"/>
        <color rgb="FFFFE599"/>
        <color rgb="FFF1C232"/>
      </colorScale>
    </cfRule>
  </conditionalFormatting>
  <conditionalFormatting sqref="K3:K19">
    <cfRule type="colorScale" priority="9">
      <colorScale>
        <cfvo type="min"/>
        <cfvo type="percentile" val="50"/>
        <cfvo type="max"/>
        <color rgb="FFD9D2E9"/>
        <color rgb="FFB4A7D6"/>
        <color rgb="FF8E7CC3"/>
      </colorScale>
    </cfRule>
  </conditionalFormatting>
  <conditionalFormatting sqref="L3:L19">
    <cfRule type="colorScale" priority="10">
      <colorScale>
        <cfvo type="min"/>
        <cfvo type="percentile" val="50"/>
        <cfvo type="max"/>
        <color rgb="FFF4CCCC"/>
        <color rgb="FFEA9999"/>
        <color rgb="FFE06666"/>
      </colorScale>
    </cfRule>
  </conditionalFormatting>
  <conditionalFormatting sqref="M3:M19">
    <cfRule type="colorScale" priority="11">
      <colorScale>
        <cfvo type="min"/>
        <cfvo type="percentile" val="50"/>
        <cfvo type="max"/>
        <color rgb="FFEAD1DC"/>
        <color rgb="FFD5A6BD"/>
        <color rgb="FFC27BA0"/>
      </colorScale>
    </cfRule>
  </conditionalFormatting>
  <conditionalFormatting sqref="N3:N19">
    <cfRule type="colorScale" priority="12">
      <colorScale>
        <cfvo type="min"/>
        <cfvo type="percentile" val="50"/>
        <cfvo type="max"/>
        <color rgb="FFE6B8AF"/>
        <color rgb="FFDD7E6B"/>
        <color rgb="FFCC4125"/>
      </colorScale>
    </cfRule>
  </conditionalFormatting>
  <conditionalFormatting sqref="O3:O19">
    <cfRule type="colorScale" priority="16">
      <colorScale>
        <cfvo type="min"/>
        <cfvo type="percentile" val="50"/>
        <cfvo type="max"/>
        <color rgb="FFCFE2F3"/>
        <color rgb="FFC9DAF8"/>
        <color rgb="FF6D9EEB"/>
      </colorScale>
    </cfRule>
  </conditionalFormatting>
  <conditionalFormatting sqref="P3:P19">
    <cfRule type="colorScale" priority="19">
      <colorScale>
        <cfvo type="min"/>
        <cfvo type="percentile" val="50"/>
        <cfvo type="max"/>
        <color rgb="FFCFE2F3"/>
        <color rgb="FFC9DAF8"/>
        <color rgb="FF6D9EEB"/>
      </colorScale>
    </cfRule>
  </conditionalFormatting>
  <conditionalFormatting sqref="Q3:Q19">
    <cfRule type="colorScale" priority="17">
      <colorScale>
        <cfvo type="min"/>
        <cfvo type="percentile" val="50"/>
        <cfvo type="max"/>
        <color rgb="FFEFEFEF"/>
        <color rgb="FFD9D9D9"/>
        <color rgb="FFB7B7B7"/>
      </colorScale>
    </cfRule>
  </conditionalFormatting>
  <conditionalFormatting sqref="R3:R19">
    <cfRule type="colorScale" priority="1">
      <colorScale>
        <cfvo type="min"/>
        <cfvo type="percentile" val="50"/>
        <cfvo type="max"/>
        <color rgb="FFD0E0E3"/>
        <color rgb="FFA2C4C9"/>
        <color rgb="FF76A5AF"/>
      </colorScale>
    </cfRule>
  </conditionalFormatting>
  <conditionalFormatting sqref="S3:S19">
    <cfRule type="colorScale" priority="2">
      <colorScale>
        <cfvo type="min"/>
        <cfvo type="percentile" val="50"/>
        <cfvo type="max"/>
        <color rgb="FFEFEFEF"/>
        <color rgb="FFB7B7B7"/>
        <color rgb="FF666666"/>
      </colorScale>
    </cfRule>
  </conditionalFormatting>
  <conditionalFormatting sqref="T3:T19">
    <cfRule type="colorScale" priority="14">
      <colorScale>
        <cfvo type="min"/>
        <cfvo type="percentile" val="50"/>
        <cfvo type="max"/>
        <color rgb="FFE06666"/>
        <color rgb="FFD9D9D9"/>
        <color rgb="FF93C47D"/>
      </colorScale>
    </cfRule>
  </conditionalFormatting>
  <conditionalFormatting sqref="U3:U19">
    <cfRule type="colorScale" priority="15">
      <colorScale>
        <cfvo type="min"/>
        <cfvo type="percentile" val="50"/>
        <cfvo type="max"/>
        <color rgb="FF4A86E8"/>
        <color rgb="FFEFEFEF"/>
        <color rgb="FFFF9900"/>
      </colorScale>
    </cfRule>
  </conditionalFormatting>
  <conditionalFormatting sqref="V3:V19">
    <cfRule type="colorScale" priority="18">
      <colorScale>
        <cfvo type="min"/>
        <cfvo type="percentile" val="50"/>
        <cfvo type="max"/>
        <color rgb="FF4A86E8"/>
        <color rgb="FFEFEFEF"/>
        <color rgb="FFFF9900"/>
      </colorScale>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3">
    <tabColor rgb="FF6FA8DC"/>
    <outlinePr summaryBelow="0" summaryRight="0"/>
  </sheetPr>
  <dimension ref="A1:W82"/>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2.5703125" defaultRowHeight="15.75" customHeight="1"/>
  <cols>
    <col min="1" max="1" width="8.85546875" customWidth="1"/>
    <col min="2" max="2" width="2.5703125" customWidth="1"/>
    <col min="3" max="3" width="29.140625" customWidth="1"/>
    <col min="4" max="4" width="8.42578125" customWidth="1"/>
    <col min="5" max="20" width="5.42578125" customWidth="1"/>
    <col min="21" max="22" width="6.140625" customWidth="1"/>
    <col min="23" max="23" width="23.85546875" customWidth="1"/>
  </cols>
  <sheetData>
    <row r="1" spans="1:23" ht="21" customHeight="1">
      <c r="A1" s="871"/>
      <c r="B1" s="845"/>
      <c r="C1" s="845"/>
      <c r="D1" s="846"/>
      <c r="E1" s="847"/>
      <c r="F1" s="847"/>
      <c r="G1" s="848"/>
      <c r="H1" s="849"/>
      <c r="I1" s="850"/>
      <c r="J1" s="851"/>
      <c r="K1" s="852"/>
      <c r="L1" s="853"/>
      <c r="M1" s="854"/>
      <c r="N1" s="855"/>
      <c r="O1" s="872"/>
      <c r="P1" s="873"/>
      <c r="Q1" s="873"/>
      <c r="R1" s="856"/>
      <c r="S1" s="847"/>
      <c r="T1" s="846"/>
      <c r="U1" s="846"/>
      <c r="V1" s="846"/>
      <c r="W1" s="5" t="s">
        <v>2</v>
      </c>
    </row>
    <row r="2" spans="1:23" ht="141.75">
      <c r="A2" s="874" t="s">
        <v>1217</v>
      </c>
      <c r="B2" s="874"/>
      <c r="C2" s="874" t="s">
        <v>1268</v>
      </c>
      <c r="D2" s="876" t="s">
        <v>908</v>
      </c>
      <c r="E2" s="877" t="s">
        <v>1165</v>
      </c>
      <c r="F2" s="877" t="s">
        <v>1166</v>
      </c>
      <c r="G2" s="878" t="s">
        <v>1167</v>
      </c>
      <c r="H2" s="879" t="s">
        <v>1168</v>
      </c>
      <c r="I2" s="880" t="s">
        <v>1169</v>
      </c>
      <c r="J2" s="881" t="s">
        <v>1170</v>
      </c>
      <c r="K2" s="882" t="s">
        <v>1171</v>
      </c>
      <c r="L2" s="883" t="s">
        <v>1172</v>
      </c>
      <c r="M2" s="884" t="s">
        <v>1219</v>
      </c>
      <c r="N2" s="885" t="s">
        <v>1174</v>
      </c>
      <c r="O2" s="886" t="s">
        <v>1220</v>
      </c>
      <c r="P2" s="886" t="s">
        <v>1221</v>
      </c>
      <c r="Q2" s="887" t="s">
        <v>1222</v>
      </c>
      <c r="R2" s="888" t="s">
        <v>1223</v>
      </c>
      <c r="S2" s="877" t="s">
        <v>1224</v>
      </c>
      <c r="T2" s="876" t="s">
        <v>1176</v>
      </c>
      <c r="U2" s="876" t="s">
        <v>15</v>
      </c>
      <c r="V2" s="876" t="s">
        <v>16</v>
      </c>
      <c r="W2" s="26" t="s">
        <v>2</v>
      </c>
    </row>
    <row r="3" spans="1:23" ht="12.75">
      <c r="A3" s="891" t="s">
        <v>1228</v>
      </c>
      <c r="B3" s="890" t="s">
        <v>1229</v>
      </c>
      <c r="C3" s="869" t="s">
        <v>1269</v>
      </c>
      <c r="D3" s="28">
        <v>73000</v>
      </c>
      <c r="E3" s="29">
        <v>0.24</v>
      </c>
      <c r="F3" s="191">
        <v>48</v>
      </c>
      <c r="G3" s="29">
        <v>0.03</v>
      </c>
      <c r="H3" s="29">
        <v>0.1</v>
      </c>
      <c r="I3" s="29">
        <v>0.04</v>
      </c>
      <c r="J3" s="29">
        <v>0.04</v>
      </c>
      <c r="K3" s="29">
        <v>7.0000000000000007E-2</v>
      </c>
      <c r="L3" s="29">
        <v>0.18</v>
      </c>
      <c r="M3" s="29">
        <v>0.19</v>
      </c>
      <c r="N3" s="29">
        <v>0.12</v>
      </c>
      <c r="O3" s="191">
        <v>3</v>
      </c>
      <c r="P3" s="191">
        <v>5</v>
      </c>
      <c r="Q3" s="191">
        <v>33</v>
      </c>
      <c r="R3" s="29">
        <v>1</v>
      </c>
      <c r="S3" s="31">
        <v>18.399999999999999</v>
      </c>
      <c r="T3" s="29">
        <f t="shared" ref="T3:T82" si="0">(SUM(G3:N3))+E3</f>
        <v>1.01</v>
      </c>
      <c r="U3" s="870">
        <f t="shared" ref="U3:U82" si="1">(-D3*0.001)+(-S3)+(T3*100)+Q3+(O3*30)+(P3*30)+(R3*100)+(F3*5)+(E3*100)+(G3*10)+(H3*10)+(I3*10)+(J3*10)+(K3*10)+(L3*100)+(M3*100)+(N3*100)</f>
        <v>698.4</v>
      </c>
      <c r="V3" s="870">
        <f t="shared" ref="V3:V82" si="2">(-S3)+(T3*100)+Q3+(O3*30)+(P3*30)+(R3*100)+(F3*5)+(E3*100)+(G3*10)+(H3*10)+(I3*10)+(J3*10)+(K3*10)+(L3*100)+(M3*100)+(N3*100)</f>
        <v>771.4</v>
      </c>
      <c r="W3" s="39" t="s">
        <v>1270</v>
      </c>
    </row>
    <row r="4" spans="1:23" ht="12.75">
      <c r="A4" s="898" t="s">
        <v>1257</v>
      </c>
      <c r="B4" s="890"/>
      <c r="C4" s="869" t="s">
        <v>1271</v>
      </c>
      <c r="D4" s="28">
        <v>118000</v>
      </c>
      <c r="E4" s="29">
        <v>0.28000000000000003</v>
      </c>
      <c r="F4" s="191">
        <v>48</v>
      </c>
      <c r="G4" s="29">
        <v>0.63</v>
      </c>
      <c r="H4" s="29">
        <v>0.26</v>
      </c>
      <c r="I4" s="29">
        <v>0.11</v>
      </c>
      <c r="J4" s="29">
        <v>0.1</v>
      </c>
      <c r="K4" s="29">
        <v>0.15</v>
      </c>
      <c r="L4" s="29">
        <v>0.18</v>
      </c>
      <c r="M4" s="29">
        <v>0.16</v>
      </c>
      <c r="N4" s="29">
        <v>0.12</v>
      </c>
      <c r="O4" s="191">
        <v>3</v>
      </c>
      <c r="P4" s="191">
        <v>5</v>
      </c>
      <c r="Q4" s="191">
        <v>23</v>
      </c>
      <c r="R4" s="29">
        <v>1</v>
      </c>
      <c r="S4" s="31">
        <v>6.4</v>
      </c>
      <c r="T4" s="29">
        <f t="shared" si="0"/>
        <v>1.99</v>
      </c>
      <c r="U4" s="870">
        <f t="shared" si="1"/>
        <v>764.1</v>
      </c>
      <c r="V4" s="870">
        <f t="shared" si="2"/>
        <v>882.1</v>
      </c>
      <c r="W4" s="39" t="s">
        <v>1272</v>
      </c>
    </row>
    <row r="5" spans="1:23" ht="12.75">
      <c r="A5" s="898" t="s">
        <v>1257</v>
      </c>
      <c r="B5" s="890"/>
      <c r="C5" s="869" t="s">
        <v>1273</v>
      </c>
      <c r="D5" s="28">
        <v>78000</v>
      </c>
      <c r="E5" s="29">
        <v>0.24</v>
      </c>
      <c r="F5" s="191">
        <v>48</v>
      </c>
      <c r="G5" s="29">
        <v>0.47</v>
      </c>
      <c r="H5" s="29">
        <v>0.22</v>
      </c>
      <c r="I5" s="29">
        <v>0.04</v>
      </c>
      <c r="J5" s="29">
        <v>7.0000000000000007E-2</v>
      </c>
      <c r="K5" s="29">
        <v>0.12</v>
      </c>
      <c r="L5" s="29">
        <v>0.18</v>
      </c>
      <c r="M5" s="29">
        <v>0.13</v>
      </c>
      <c r="N5" s="29">
        <v>0.12</v>
      </c>
      <c r="O5" s="191">
        <v>2</v>
      </c>
      <c r="P5" s="191">
        <v>4</v>
      </c>
      <c r="Q5" s="191">
        <v>20</v>
      </c>
      <c r="R5" s="29">
        <v>1</v>
      </c>
      <c r="S5" s="31">
        <v>10.7</v>
      </c>
      <c r="T5" s="29">
        <f t="shared" si="0"/>
        <v>1.59</v>
      </c>
      <c r="U5" s="870">
        <f t="shared" si="1"/>
        <v>686.50000000000011</v>
      </c>
      <c r="V5" s="870">
        <f t="shared" si="2"/>
        <v>764.50000000000011</v>
      </c>
      <c r="W5" s="39" t="s">
        <v>1274</v>
      </c>
    </row>
    <row r="6" spans="1:23" ht="12.75">
      <c r="A6" s="898" t="s">
        <v>1257</v>
      </c>
      <c r="B6" s="890"/>
      <c r="C6" s="869" t="s">
        <v>1275</v>
      </c>
      <c r="D6" s="28">
        <v>72000</v>
      </c>
      <c r="E6" s="29">
        <v>0.24</v>
      </c>
      <c r="F6" s="191">
        <v>48</v>
      </c>
      <c r="G6" s="29">
        <v>0.27</v>
      </c>
      <c r="H6" s="29">
        <v>0.06</v>
      </c>
      <c r="I6" s="29">
        <v>0.04</v>
      </c>
      <c r="J6" s="29">
        <v>0.04</v>
      </c>
      <c r="K6" s="29">
        <v>7.0000000000000007E-2</v>
      </c>
      <c r="L6" s="29">
        <v>0.16</v>
      </c>
      <c r="M6" s="29">
        <v>0.12</v>
      </c>
      <c r="N6" s="29">
        <v>0.11</v>
      </c>
      <c r="O6" s="191">
        <v>2</v>
      </c>
      <c r="P6" s="191">
        <v>4</v>
      </c>
      <c r="Q6" s="191">
        <v>23</v>
      </c>
      <c r="R6" s="29">
        <v>1</v>
      </c>
      <c r="S6" s="31">
        <v>11</v>
      </c>
      <c r="T6" s="29">
        <f t="shared" si="0"/>
        <v>1.1099999999999999</v>
      </c>
      <c r="U6" s="870">
        <f t="shared" si="1"/>
        <v>638.80000000000007</v>
      </c>
      <c r="V6" s="870">
        <f t="shared" si="2"/>
        <v>710.80000000000007</v>
      </c>
      <c r="W6" s="39" t="s">
        <v>1276</v>
      </c>
    </row>
    <row r="7" spans="1:23" ht="12.75">
      <c r="A7" s="894" t="s">
        <v>1239</v>
      </c>
      <c r="B7" s="890"/>
      <c r="C7" s="869" t="s">
        <v>1277</v>
      </c>
      <c r="D7" s="28">
        <v>103400</v>
      </c>
      <c r="E7" s="29">
        <v>0.12</v>
      </c>
      <c r="F7" s="191">
        <v>42</v>
      </c>
      <c r="G7" s="29">
        <v>0.31</v>
      </c>
      <c r="H7" s="29">
        <v>0.2</v>
      </c>
      <c r="I7" s="29">
        <v>0.1</v>
      </c>
      <c r="J7" s="29">
        <v>0.13</v>
      </c>
      <c r="K7" s="29">
        <v>0.16</v>
      </c>
      <c r="L7" s="29">
        <v>0.12</v>
      </c>
      <c r="M7" s="29">
        <v>0.19</v>
      </c>
      <c r="N7" s="29">
        <v>0.08</v>
      </c>
      <c r="O7" s="191">
        <v>3</v>
      </c>
      <c r="P7" s="191">
        <v>5</v>
      </c>
      <c r="Q7" s="191">
        <v>20</v>
      </c>
      <c r="R7" s="29">
        <v>1</v>
      </c>
      <c r="S7" s="31">
        <v>9.1</v>
      </c>
      <c r="T7" s="29">
        <f t="shared" si="0"/>
        <v>1.4100000000000001</v>
      </c>
      <c r="U7" s="870">
        <f t="shared" si="1"/>
        <v>658.5</v>
      </c>
      <c r="V7" s="870">
        <f t="shared" si="2"/>
        <v>761.9</v>
      </c>
      <c r="W7" s="39" t="s">
        <v>1278</v>
      </c>
    </row>
    <row r="8" spans="1:23" ht="12.75">
      <c r="A8" s="889" t="s">
        <v>1225</v>
      </c>
      <c r="B8" s="890"/>
      <c r="C8" s="869" t="s">
        <v>1279</v>
      </c>
      <c r="D8" s="28">
        <v>67000</v>
      </c>
      <c r="E8" s="29">
        <v>0.11</v>
      </c>
      <c r="F8" s="191">
        <v>39</v>
      </c>
      <c r="G8" s="29">
        <v>0.36</v>
      </c>
      <c r="H8" s="29">
        <v>7.0000000000000007E-2</v>
      </c>
      <c r="I8" s="29">
        <v>0.03</v>
      </c>
      <c r="J8" s="29">
        <v>0.08</v>
      </c>
      <c r="K8" s="29">
        <v>7.0000000000000007E-2</v>
      </c>
      <c r="L8" s="29">
        <v>0.27</v>
      </c>
      <c r="M8" s="29">
        <v>0.12</v>
      </c>
      <c r="N8" s="29">
        <v>0.17</v>
      </c>
      <c r="O8" s="191">
        <v>3</v>
      </c>
      <c r="P8" s="191">
        <v>4</v>
      </c>
      <c r="Q8" s="191">
        <v>15</v>
      </c>
      <c r="R8" s="29">
        <v>1.05</v>
      </c>
      <c r="S8" s="31">
        <v>5.2</v>
      </c>
      <c r="T8" s="29">
        <f t="shared" si="0"/>
        <v>1.28</v>
      </c>
      <c r="U8" s="870">
        <f t="shared" si="1"/>
        <v>653.9</v>
      </c>
      <c r="V8" s="870">
        <f t="shared" si="2"/>
        <v>720.9</v>
      </c>
      <c r="W8" s="39" t="s">
        <v>1280</v>
      </c>
    </row>
    <row r="9" spans="1:23" ht="12.75">
      <c r="A9" s="889" t="s">
        <v>1225</v>
      </c>
      <c r="B9" s="890"/>
      <c r="C9" s="869" t="s">
        <v>1281</v>
      </c>
      <c r="D9" s="28">
        <v>59700</v>
      </c>
      <c r="E9" s="29">
        <v>7.0000000000000007E-2</v>
      </c>
      <c r="F9" s="191">
        <v>39</v>
      </c>
      <c r="G9" s="29">
        <v>0.34</v>
      </c>
      <c r="H9" s="29">
        <v>0.08</v>
      </c>
      <c r="I9" s="29">
        <v>0.15</v>
      </c>
      <c r="J9" s="29">
        <v>0.12</v>
      </c>
      <c r="K9" s="29">
        <v>0.06</v>
      </c>
      <c r="L9" s="29">
        <v>0.32</v>
      </c>
      <c r="M9" s="29">
        <v>0.06</v>
      </c>
      <c r="N9" s="29">
        <v>7.0000000000000007E-2</v>
      </c>
      <c r="O9" s="191">
        <v>5</v>
      </c>
      <c r="P9" s="191">
        <v>5</v>
      </c>
      <c r="Q9" s="191">
        <v>18</v>
      </c>
      <c r="R9" s="29">
        <v>1</v>
      </c>
      <c r="S9" s="31">
        <v>6.4</v>
      </c>
      <c r="T9" s="29">
        <f t="shared" si="0"/>
        <v>1.2700000000000002</v>
      </c>
      <c r="U9" s="870">
        <f t="shared" si="1"/>
        <v>733.40000000000009</v>
      </c>
      <c r="V9" s="870">
        <f t="shared" si="2"/>
        <v>793.1</v>
      </c>
      <c r="W9" s="39" t="s">
        <v>1282</v>
      </c>
    </row>
    <row r="10" spans="1:23" ht="12.75">
      <c r="A10" s="889" t="s">
        <v>1225</v>
      </c>
      <c r="B10" s="890"/>
      <c r="C10" s="869" t="s">
        <v>1283</v>
      </c>
      <c r="D10" s="28">
        <v>45000</v>
      </c>
      <c r="E10" s="29">
        <v>0.24</v>
      </c>
      <c r="F10" s="191">
        <v>39</v>
      </c>
      <c r="G10" s="29">
        <v>0.13</v>
      </c>
      <c r="H10" s="29">
        <v>0.13</v>
      </c>
      <c r="I10" s="29">
        <v>0</v>
      </c>
      <c r="J10" s="29">
        <v>0.01</v>
      </c>
      <c r="K10" s="29">
        <v>0.1</v>
      </c>
      <c r="L10" s="29">
        <v>0.1</v>
      </c>
      <c r="M10" s="29">
        <v>0.15</v>
      </c>
      <c r="N10" s="29">
        <v>0.12</v>
      </c>
      <c r="O10" s="191">
        <v>4</v>
      </c>
      <c r="P10" s="191">
        <v>5</v>
      </c>
      <c r="Q10" s="191">
        <v>12</v>
      </c>
      <c r="R10" s="29">
        <v>1</v>
      </c>
      <c r="S10" s="31">
        <v>4.0999999999999996</v>
      </c>
      <c r="T10" s="29">
        <f t="shared" si="0"/>
        <v>0.98</v>
      </c>
      <c r="U10" s="870">
        <f t="shared" si="1"/>
        <v>690.59999999999991</v>
      </c>
      <c r="V10" s="870">
        <f t="shared" si="2"/>
        <v>735.59999999999991</v>
      </c>
      <c r="W10" s="39" t="s">
        <v>1284</v>
      </c>
    </row>
    <row r="11" spans="1:23" ht="12.75">
      <c r="A11" s="897" t="s">
        <v>1252</v>
      </c>
      <c r="B11" s="890"/>
      <c r="C11" s="869" t="s">
        <v>1285</v>
      </c>
      <c r="D11" s="28">
        <v>44600</v>
      </c>
      <c r="E11" s="29">
        <v>0.21</v>
      </c>
      <c r="F11" s="191">
        <v>39</v>
      </c>
      <c r="G11" s="29">
        <v>7.0000000000000007E-2</v>
      </c>
      <c r="H11" s="29">
        <v>0.04</v>
      </c>
      <c r="I11" s="29">
        <v>0.03</v>
      </c>
      <c r="J11" s="29">
        <v>0.06</v>
      </c>
      <c r="K11" s="29">
        <v>0</v>
      </c>
      <c r="L11" s="29">
        <v>0.4</v>
      </c>
      <c r="M11" s="29">
        <v>0.1</v>
      </c>
      <c r="N11" s="29">
        <v>0.17</v>
      </c>
      <c r="O11" s="191">
        <v>1</v>
      </c>
      <c r="P11" s="191">
        <v>2</v>
      </c>
      <c r="Q11" s="191">
        <v>16</v>
      </c>
      <c r="R11" s="29">
        <v>1</v>
      </c>
      <c r="S11" s="31">
        <v>12</v>
      </c>
      <c r="T11" s="29">
        <f t="shared" si="0"/>
        <v>1.08</v>
      </c>
      <c r="U11" s="870">
        <f t="shared" si="1"/>
        <v>542.4</v>
      </c>
      <c r="V11" s="870">
        <f t="shared" si="2"/>
        <v>587</v>
      </c>
      <c r="W11" s="39" t="s">
        <v>1286</v>
      </c>
    </row>
    <row r="12" spans="1:23" ht="12.75">
      <c r="A12" s="894" t="s">
        <v>1239</v>
      </c>
      <c r="B12" s="890"/>
      <c r="C12" s="869" t="s">
        <v>1287</v>
      </c>
      <c r="D12" s="28">
        <v>47120</v>
      </c>
      <c r="E12" s="29">
        <v>0.17</v>
      </c>
      <c r="F12" s="191">
        <v>39</v>
      </c>
      <c r="G12" s="29">
        <v>0.15</v>
      </c>
      <c r="H12" s="29">
        <v>0.03</v>
      </c>
      <c r="I12" s="29">
        <v>0.02</v>
      </c>
      <c r="J12" s="29">
        <v>0.08</v>
      </c>
      <c r="K12" s="29">
        <v>0</v>
      </c>
      <c r="L12" s="29">
        <v>0.16</v>
      </c>
      <c r="M12" s="29">
        <v>0.16</v>
      </c>
      <c r="N12" s="29">
        <v>0.11</v>
      </c>
      <c r="O12" s="191">
        <v>1</v>
      </c>
      <c r="P12" s="191">
        <v>1</v>
      </c>
      <c r="Q12" s="191">
        <v>14</v>
      </c>
      <c r="R12" s="29">
        <v>1</v>
      </c>
      <c r="S12" s="31">
        <v>12</v>
      </c>
      <c r="T12" s="29">
        <f t="shared" si="0"/>
        <v>0.88</v>
      </c>
      <c r="U12" s="870">
        <f t="shared" si="1"/>
        <v>460.68</v>
      </c>
      <c r="V12" s="870">
        <f t="shared" si="2"/>
        <v>507.8</v>
      </c>
      <c r="W12" s="39" t="s">
        <v>1288</v>
      </c>
    </row>
    <row r="13" spans="1:23" ht="12.75">
      <c r="A13" s="893" t="s">
        <v>1234</v>
      </c>
      <c r="B13" s="890"/>
      <c r="C13" s="869" t="s">
        <v>1289</v>
      </c>
      <c r="D13" s="28">
        <v>48600</v>
      </c>
      <c r="E13" s="29">
        <v>0.21</v>
      </c>
      <c r="F13" s="191">
        <v>39</v>
      </c>
      <c r="G13" s="29">
        <v>0.05</v>
      </c>
      <c r="H13" s="29">
        <v>0.03</v>
      </c>
      <c r="I13" s="29">
        <v>0.04</v>
      </c>
      <c r="J13" s="29">
        <v>0.06</v>
      </c>
      <c r="K13" s="29">
        <v>0</v>
      </c>
      <c r="L13" s="29">
        <v>0.35</v>
      </c>
      <c r="M13" s="29">
        <v>0.08</v>
      </c>
      <c r="N13" s="29">
        <v>0.14000000000000001</v>
      </c>
      <c r="O13" s="191">
        <v>1</v>
      </c>
      <c r="P13" s="191">
        <v>2</v>
      </c>
      <c r="Q13" s="191">
        <v>18</v>
      </c>
      <c r="R13" s="29">
        <v>1</v>
      </c>
      <c r="S13" s="31">
        <v>13</v>
      </c>
      <c r="T13" s="29">
        <f t="shared" si="0"/>
        <v>0.96</v>
      </c>
      <c r="U13" s="870">
        <f t="shared" si="1"/>
        <v>517.20000000000005</v>
      </c>
      <c r="V13" s="870">
        <f t="shared" si="2"/>
        <v>565.79999999999995</v>
      </c>
      <c r="W13" s="39" t="s">
        <v>1290</v>
      </c>
    </row>
    <row r="14" spans="1:23" ht="12.75">
      <c r="A14" s="896" t="s">
        <v>1245</v>
      </c>
      <c r="B14" s="890"/>
      <c r="C14" s="869" t="s">
        <v>1291</v>
      </c>
      <c r="D14" s="28">
        <v>51300</v>
      </c>
      <c r="E14" s="29">
        <v>0.21</v>
      </c>
      <c r="F14" s="191">
        <v>39</v>
      </c>
      <c r="G14" s="29">
        <v>0.13</v>
      </c>
      <c r="H14" s="29">
        <v>0.06</v>
      </c>
      <c r="I14" s="29">
        <v>0.05</v>
      </c>
      <c r="J14" s="29">
        <v>0.05</v>
      </c>
      <c r="K14" s="29">
        <v>0</v>
      </c>
      <c r="L14" s="29">
        <v>0.36</v>
      </c>
      <c r="M14" s="29">
        <v>0.19</v>
      </c>
      <c r="N14" s="29">
        <v>0.15</v>
      </c>
      <c r="O14" s="191">
        <v>2</v>
      </c>
      <c r="P14" s="191">
        <v>2</v>
      </c>
      <c r="Q14" s="191">
        <v>20</v>
      </c>
      <c r="R14" s="29">
        <v>1</v>
      </c>
      <c r="S14" s="31">
        <v>16</v>
      </c>
      <c r="T14" s="29">
        <f t="shared" si="0"/>
        <v>1.2</v>
      </c>
      <c r="U14" s="870">
        <f t="shared" si="1"/>
        <v>581.6</v>
      </c>
      <c r="V14" s="870">
        <f t="shared" si="2"/>
        <v>632.9</v>
      </c>
      <c r="W14" s="39" t="s">
        <v>1292</v>
      </c>
    </row>
    <row r="15" spans="1:23" ht="12.75">
      <c r="A15" s="898" t="s">
        <v>1257</v>
      </c>
      <c r="B15" s="890"/>
      <c r="C15" s="869" t="s">
        <v>1293</v>
      </c>
      <c r="D15" s="28">
        <v>49600</v>
      </c>
      <c r="E15" s="29">
        <v>0.21</v>
      </c>
      <c r="F15" s="191">
        <v>39</v>
      </c>
      <c r="G15" s="29">
        <v>7.0000000000000007E-2</v>
      </c>
      <c r="H15" s="29">
        <v>0.04</v>
      </c>
      <c r="I15" s="29">
        <v>0.04</v>
      </c>
      <c r="J15" s="29">
        <v>0.06</v>
      </c>
      <c r="K15" s="29">
        <v>0</v>
      </c>
      <c r="L15" s="29">
        <v>0.4</v>
      </c>
      <c r="M15" s="29">
        <v>0.17</v>
      </c>
      <c r="N15" s="29">
        <v>0.17</v>
      </c>
      <c r="O15" s="191">
        <v>1</v>
      </c>
      <c r="P15" s="191">
        <v>3</v>
      </c>
      <c r="Q15" s="191">
        <v>19</v>
      </c>
      <c r="R15" s="29">
        <v>1</v>
      </c>
      <c r="S15" s="31">
        <v>13</v>
      </c>
      <c r="T15" s="29">
        <f t="shared" si="0"/>
        <v>1.1600000000000001</v>
      </c>
      <c r="U15" s="870">
        <f t="shared" si="1"/>
        <v>584.5</v>
      </c>
      <c r="V15" s="870">
        <f t="shared" si="2"/>
        <v>634.1</v>
      </c>
      <c r="W15" s="39" t="s">
        <v>1294</v>
      </c>
    </row>
    <row r="16" spans="1:23" ht="12.75">
      <c r="A16" s="895" t="s">
        <v>1242</v>
      </c>
      <c r="B16" s="890"/>
      <c r="C16" s="869" t="s">
        <v>1295</v>
      </c>
      <c r="D16" s="28">
        <v>52600</v>
      </c>
      <c r="E16" s="29">
        <v>0.21</v>
      </c>
      <c r="F16" s="191">
        <v>39</v>
      </c>
      <c r="G16" s="29">
        <v>0.06</v>
      </c>
      <c r="H16" s="29">
        <v>0.05</v>
      </c>
      <c r="I16" s="29">
        <v>0.04</v>
      </c>
      <c r="J16" s="29">
        <v>0.06</v>
      </c>
      <c r="K16" s="29">
        <v>0</v>
      </c>
      <c r="L16" s="29">
        <v>0.4</v>
      </c>
      <c r="M16" s="29">
        <v>0.12</v>
      </c>
      <c r="N16" s="29">
        <v>0.17</v>
      </c>
      <c r="O16" s="191">
        <v>1</v>
      </c>
      <c r="P16" s="191">
        <v>1</v>
      </c>
      <c r="Q16" s="191">
        <v>17</v>
      </c>
      <c r="R16" s="29">
        <v>1</v>
      </c>
      <c r="S16" s="31">
        <v>12</v>
      </c>
      <c r="T16" s="29">
        <f t="shared" si="0"/>
        <v>1.1100000000000001</v>
      </c>
      <c r="U16" s="870">
        <f t="shared" si="1"/>
        <v>510.50000000000006</v>
      </c>
      <c r="V16" s="870">
        <f t="shared" si="2"/>
        <v>563.1</v>
      </c>
      <c r="W16" s="39" t="s">
        <v>1296</v>
      </c>
    </row>
    <row r="17" spans="1:23" ht="12.75">
      <c r="A17" s="895" t="s">
        <v>1242</v>
      </c>
      <c r="B17" s="890"/>
      <c r="C17" s="869" t="s">
        <v>1297</v>
      </c>
      <c r="D17" s="28">
        <v>51700</v>
      </c>
      <c r="E17" s="29">
        <v>0.24</v>
      </c>
      <c r="F17" s="191">
        <v>39</v>
      </c>
      <c r="G17" s="29">
        <v>0.35</v>
      </c>
      <c r="H17" s="29">
        <v>0.09</v>
      </c>
      <c r="I17" s="29">
        <v>0.05</v>
      </c>
      <c r="J17" s="29">
        <v>0.15</v>
      </c>
      <c r="K17" s="29">
        <v>0</v>
      </c>
      <c r="L17" s="29">
        <v>0.18</v>
      </c>
      <c r="M17" s="29">
        <v>0.16</v>
      </c>
      <c r="N17" s="29">
        <v>0.13</v>
      </c>
      <c r="O17" s="191">
        <v>1</v>
      </c>
      <c r="P17" s="191">
        <v>2</v>
      </c>
      <c r="Q17" s="191">
        <v>10</v>
      </c>
      <c r="R17" s="29">
        <v>1.05</v>
      </c>
      <c r="S17" s="31">
        <v>7.75</v>
      </c>
      <c r="T17" s="29">
        <f t="shared" si="0"/>
        <v>1.3499999999999999</v>
      </c>
      <c r="U17" s="870">
        <f t="shared" si="1"/>
        <v>552.95000000000005</v>
      </c>
      <c r="V17" s="870">
        <f t="shared" si="2"/>
        <v>604.65</v>
      </c>
      <c r="W17" s="39" t="s">
        <v>1298</v>
      </c>
    </row>
    <row r="18" spans="1:23" ht="12.75">
      <c r="A18" s="899" t="s">
        <v>1299</v>
      </c>
      <c r="B18" s="890"/>
      <c r="C18" s="869" t="s">
        <v>1300</v>
      </c>
      <c r="D18" s="28">
        <v>39280</v>
      </c>
      <c r="E18" s="29">
        <v>0.12</v>
      </c>
      <c r="F18" s="191">
        <v>39</v>
      </c>
      <c r="G18" s="29">
        <v>0.04</v>
      </c>
      <c r="H18" s="29">
        <v>0.09</v>
      </c>
      <c r="I18" s="29">
        <v>0.03</v>
      </c>
      <c r="J18" s="29">
        <v>7.0000000000000007E-2</v>
      </c>
      <c r="K18" s="29">
        <v>0</v>
      </c>
      <c r="L18" s="29">
        <v>0.11</v>
      </c>
      <c r="M18" s="29">
        <v>0.11</v>
      </c>
      <c r="N18" s="29">
        <v>7.0000000000000007E-2</v>
      </c>
      <c r="O18" s="191">
        <v>1</v>
      </c>
      <c r="P18" s="191">
        <v>2</v>
      </c>
      <c r="Q18" s="191">
        <v>12</v>
      </c>
      <c r="R18" s="29">
        <v>1.1000000000000001</v>
      </c>
      <c r="S18" s="31">
        <v>9</v>
      </c>
      <c r="T18" s="29">
        <f t="shared" si="0"/>
        <v>0.64</v>
      </c>
      <c r="U18" s="870">
        <f t="shared" si="1"/>
        <v>466.02</v>
      </c>
      <c r="V18" s="870">
        <f t="shared" si="2"/>
        <v>505.29999999999995</v>
      </c>
      <c r="W18" s="39" t="s">
        <v>1301</v>
      </c>
    </row>
    <row r="19" spans="1:23" ht="12.75">
      <c r="A19" s="899" t="s">
        <v>1299</v>
      </c>
      <c r="B19" s="890"/>
      <c r="C19" s="869" t="s">
        <v>1302</v>
      </c>
      <c r="D19" s="28">
        <v>45280</v>
      </c>
      <c r="E19" s="29">
        <v>0.12</v>
      </c>
      <c r="F19" s="191">
        <v>39</v>
      </c>
      <c r="G19" s="29">
        <v>0.04</v>
      </c>
      <c r="H19" s="29">
        <v>0.06</v>
      </c>
      <c r="I19" s="29">
        <v>0.02</v>
      </c>
      <c r="J19" s="29">
        <v>0.03</v>
      </c>
      <c r="K19" s="29">
        <v>0</v>
      </c>
      <c r="L19" s="29">
        <v>0.16</v>
      </c>
      <c r="M19" s="29">
        <v>0.15</v>
      </c>
      <c r="N19" s="29">
        <v>0.14000000000000001</v>
      </c>
      <c r="O19" s="191">
        <v>1</v>
      </c>
      <c r="P19" s="191">
        <v>2</v>
      </c>
      <c r="Q19" s="191">
        <v>12</v>
      </c>
      <c r="R19" s="29">
        <v>1</v>
      </c>
      <c r="S19" s="31">
        <v>13</v>
      </c>
      <c r="T19" s="29">
        <f t="shared" si="0"/>
        <v>0.72000000000000008</v>
      </c>
      <c r="U19" s="870">
        <f t="shared" si="1"/>
        <v>469.22</v>
      </c>
      <c r="V19" s="870">
        <f t="shared" si="2"/>
        <v>514.5</v>
      </c>
      <c r="W19" s="39" t="s">
        <v>1303</v>
      </c>
    </row>
    <row r="20" spans="1:23" ht="12.75">
      <c r="A20" s="891" t="s">
        <v>1228</v>
      </c>
      <c r="B20" s="890" t="s">
        <v>1229</v>
      </c>
      <c r="C20" s="869" t="s">
        <v>1304</v>
      </c>
      <c r="D20" s="28">
        <v>128710</v>
      </c>
      <c r="E20" s="29">
        <v>0.06</v>
      </c>
      <c r="F20" s="191">
        <v>38</v>
      </c>
      <c r="G20" s="29">
        <v>0.05</v>
      </c>
      <c r="H20" s="29">
        <v>0.13</v>
      </c>
      <c r="I20" s="29">
        <v>0.08</v>
      </c>
      <c r="J20" s="29">
        <v>7.0000000000000007E-2</v>
      </c>
      <c r="K20" s="29">
        <v>0.02</v>
      </c>
      <c r="L20" s="29">
        <v>0.24</v>
      </c>
      <c r="M20" s="29">
        <v>0.03</v>
      </c>
      <c r="N20" s="29">
        <v>7.0000000000000007E-2</v>
      </c>
      <c r="O20" s="191">
        <v>1</v>
      </c>
      <c r="P20" s="191">
        <v>2</v>
      </c>
      <c r="Q20" s="191">
        <v>14</v>
      </c>
      <c r="R20" s="29">
        <v>1</v>
      </c>
      <c r="S20" s="31">
        <v>9</v>
      </c>
      <c r="T20" s="29">
        <f t="shared" si="0"/>
        <v>0.75000000000000022</v>
      </c>
      <c r="U20" s="870">
        <f t="shared" si="1"/>
        <v>374.79</v>
      </c>
      <c r="V20" s="870">
        <f t="shared" si="2"/>
        <v>503.5</v>
      </c>
      <c r="W20" s="39" t="s">
        <v>1305</v>
      </c>
    </row>
    <row r="21" spans="1:23" ht="12.75">
      <c r="A21" s="900" t="s">
        <v>1306</v>
      </c>
      <c r="B21" s="890"/>
      <c r="C21" s="869" t="s">
        <v>1307</v>
      </c>
      <c r="D21" s="28">
        <v>41280</v>
      </c>
      <c r="E21" s="29">
        <v>0.14000000000000001</v>
      </c>
      <c r="F21" s="191">
        <v>38</v>
      </c>
      <c r="G21" s="29">
        <v>0.13</v>
      </c>
      <c r="H21" s="29">
        <v>0.09</v>
      </c>
      <c r="I21" s="29">
        <v>0.04</v>
      </c>
      <c r="J21" s="29">
        <v>0.08</v>
      </c>
      <c r="K21" s="29">
        <v>0</v>
      </c>
      <c r="L21" s="29">
        <v>0.16</v>
      </c>
      <c r="M21" s="29">
        <v>0.11</v>
      </c>
      <c r="N21" s="29">
        <v>0.14000000000000001</v>
      </c>
      <c r="O21" s="191">
        <v>0</v>
      </c>
      <c r="P21" s="191">
        <v>1</v>
      </c>
      <c r="Q21" s="191">
        <v>13</v>
      </c>
      <c r="R21" s="29">
        <v>1.05</v>
      </c>
      <c r="S21" s="31">
        <v>10</v>
      </c>
      <c r="T21" s="29">
        <f t="shared" si="0"/>
        <v>0.89</v>
      </c>
      <c r="U21" s="870">
        <f t="shared" si="1"/>
        <v>434.12</v>
      </c>
      <c r="V21" s="870">
        <f t="shared" si="2"/>
        <v>475.4</v>
      </c>
      <c r="W21" s="39" t="s">
        <v>1308</v>
      </c>
    </row>
    <row r="22" spans="1:23" ht="12.75">
      <c r="A22" s="898" t="s">
        <v>1257</v>
      </c>
      <c r="B22" s="890"/>
      <c r="C22" s="869" t="s">
        <v>1309</v>
      </c>
      <c r="D22" s="28">
        <v>38200</v>
      </c>
      <c r="E22" s="29">
        <v>0.12</v>
      </c>
      <c r="F22" s="191">
        <v>38</v>
      </c>
      <c r="G22" s="29">
        <v>0.03</v>
      </c>
      <c r="H22" s="29">
        <v>0.06</v>
      </c>
      <c r="I22" s="29">
        <v>0.03</v>
      </c>
      <c r="J22" s="29">
        <v>0.03</v>
      </c>
      <c r="K22" s="29">
        <v>0</v>
      </c>
      <c r="L22" s="29">
        <v>0.16</v>
      </c>
      <c r="M22" s="29">
        <v>0.1</v>
      </c>
      <c r="N22" s="29">
        <v>0.12</v>
      </c>
      <c r="O22" s="191">
        <v>0</v>
      </c>
      <c r="P22" s="191">
        <v>1</v>
      </c>
      <c r="Q22" s="191">
        <v>13</v>
      </c>
      <c r="R22" s="29">
        <v>1.05</v>
      </c>
      <c r="S22" s="31">
        <v>9</v>
      </c>
      <c r="T22" s="29">
        <f t="shared" si="0"/>
        <v>0.65</v>
      </c>
      <c r="U22" s="870">
        <f t="shared" si="1"/>
        <v>407.30000000000007</v>
      </c>
      <c r="V22" s="870">
        <f t="shared" si="2"/>
        <v>445.50000000000006</v>
      </c>
      <c r="W22" s="39" t="s">
        <v>1310</v>
      </c>
    </row>
    <row r="23" spans="1:23" ht="12.75">
      <c r="A23" s="898" t="s">
        <v>1257</v>
      </c>
      <c r="B23" s="890"/>
      <c r="C23" s="869" t="s">
        <v>1311</v>
      </c>
      <c r="D23" s="28">
        <v>47000</v>
      </c>
      <c r="E23" s="29">
        <v>0.11</v>
      </c>
      <c r="F23" s="191">
        <v>38</v>
      </c>
      <c r="G23" s="29">
        <v>0.13</v>
      </c>
      <c r="H23" s="29">
        <v>0.05</v>
      </c>
      <c r="I23" s="29">
        <v>0.04</v>
      </c>
      <c r="J23" s="29">
        <v>7.0000000000000007E-2</v>
      </c>
      <c r="K23" s="29">
        <v>0</v>
      </c>
      <c r="L23" s="29">
        <v>0.22</v>
      </c>
      <c r="M23" s="29">
        <v>0.13</v>
      </c>
      <c r="N23" s="29">
        <v>0.14000000000000001</v>
      </c>
      <c r="O23" s="191">
        <v>0</v>
      </c>
      <c r="P23" s="191">
        <v>1</v>
      </c>
      <c r="Q23" s="191">
        <v>15</v>
      </c>
      <c r="R23" s="29">
        <v>1.05</v>
      </c>
      <c r="S23" s="31">
        <v>11</v>
      </c>
      <c r="T23" s="29">
        <f t="shared" si="0"/>
        <v>0.89</v>
      </c>
      <c r="U23" s="870">
        <f t="shared" si="1"/>
        <v>433.9</v>
      </c>
      <c r="V23" s="870">
        <f t="shared" si="2"/>
        <v>480.9</v>
      </c>
      <c r="W23" s="39" t="s">
        <v>1312</v>
      </c>
    </row>
    <row r="24" spans="1:23" ht="12.75">
      <c r="A24" s="898" t="s">
        <v>1257</v>
      </c>
      <c r="B24" s="890"/>
      <c r="C24" s="869" t="s">
        <v>1313</v>
      </c>
      <c r="D24" s="28">
        <v>43500</v>
      </c>
      <c r="E24" s="29">
        <v>0.11</v>
      </c>
      <c r="F24" s="191">
        <v>38</v>
      </c>
      <c r="G24" s="29">
        <v>0.04</v>
      </c>
      <c r="H24" s="29">
        <v>7.0000000000000007E-2</v>
      </c>
      <c r="I24" s="29">
        <v>0.04</v>
      </c>
      <c r="J24" s="29">
        <v>0.08</v>
      </c>
      <c r="K24" s="29">
        <v>0</v>
      </c>
      <c r="L24" s="29">
        <v>0.11</v>
      </c>
      <c r="M24" s="29">
        <v>0.08</v>
      </c>
      <c r="N24" s="29">
        <v>0.12</v>
      </c>
      <c r="O24" s="191">
        <v>2</v>
      </c>
      <c r="P24" s="191">
        <v>3</v>
      </c>
      <c r="Q24" s="191">
        <v>19</v>
      </c>
      <c r="R24" s="29">
        <v>1.05</v>
      </c>
      <c r="S24" s="31">
        <v>7</v>
      </c>
      <c r="T24" s="29">
        <f t="shared" si="0"/>
        <v>0.65</v>
      </c>
      <c r="U24" s="870">
        <f t="shared" si="1"/>
        <v>522.79999999999995</v>
      </c>
      <c r="V24" s="870">
        <f t="shared" si="2"/>
        <v>566.29999999999995</v>
      </c>
      <c r="W24" s="39" t="s">
        <v>1314</v>
      </c>
    </row>
    <row r="25" spans="1:23" ht="12.75">
      <c r="A25" s="898" t="s">
        <v>1257</v>
      </c>
      <c r="B25" s="890"/>
      <c r="C25" s="869" t="s">
        <v>1315</v>
      </c>
      <c r="D25" s="28">
        <v>51500</v>
      </c>
      <c r="E25" s="29">
        <v>0.11</v>
      </c>
      <c r="F25" s="191">
        <v>38</v>
      </c>
      <c r="G25" s="29">
        <v>0.04</v>
      </c>
      <c r="H25" s="29">
        <v>7.0000000000000007E-2</v>
      </c>
      <c r="I25" s="29">
        <v>0.04</v>
      </c>
      <c r="J25" s="29">
        <v>0.08</v>
      </c>
      <c r="K25" s="29">
        <v>0</v>
      </c>
      <c r="L25" s="29">
        <v>0.16</v>
      </c>
      <c r="M25" s="29">
        <v>0.12</v>
      </c>
      <c r="N25" s="29">
        <v>0.12</v>
      </c>
      <c r="O25" s="191">
        <v>3</v>
      </c>
      <c r="P25" s="191">
        <v>4</v>
      </c>
      <c r="Q25" s="191">
        <v>27</v>
      </c>
      <c r="R25" s="29">
        <v>1</v>
      </c>
      <c r="S25" s="31">
        <v>12</v>
      </c>
      <c r="T25" s="29">
        <f t="shared" si="0"/>
        <v>0.74</v>
      </c>
      <c r="U25" s="870">
        <f t="shared" si="1"/>
        <v>590.79999999999995</v>
      </c>
      <c r="V25" s="870">
        <f t="shared" si="2"/>
        <v>642.29999999999995</v>
      </c>
      <c r="W25" s="39" t="s">
        <v>1316</v>
      </c>
    </row>
    <row r="26" spans="1:23" ht="12.75">
      <c r="A26" s="901" t="s">
        <v>1317</v>
      </c>
      <c r="B26" s="890"/>
      <c r="C26" s="869" t="s">
        <v>1318</v>
      </c>
      <c r="D26" s="28">
        <v>41340</v>
      </c>
      <c r="E26" s="29">
        <v>0.12</v>
      </c>
      <c r="F26" s="191">
        <v>38</v>
      </c>
      <c r="G26" s="29">
        <v>0.02</v>
      </c>
      <c r="H26" s="29">
        <v>0.04</v>
      </c>
      <c r="I26" s="29">
        <v>0.03</v>
      </c>
      <c r="J26" s="29">
        <v>0.03</v>
      </c>
      <c r="K26" s="29">
        <v>0</v>
      </c>
      <c r="L26" s="29">
        <v>0.22</v>
      </c>
      <c r="M26" s="29">
        <v>0.15</v>
      </c>
      <c r="N26" s="29">
        <v>0.12</v>
      </c>
      <c r="O26" s="191">
        <v>0</v>
      </c>
      <c r="P26" s="191">
        <v>1</v>
      </c>
      <c r="Q26" s="191">
        <v>11</v>
      </c>
      <c r="R26" s="29">
        <v>1.05</v>
      </c>
      <c r="S26" s="31">
        <v>10</v>
      </c>
      <c r="T26" s="29">
        <f t="shared" si="0"/>
        <v>0.73</v>
      </c>
      <c r="U26" s="870">
        <f t="shared" si="1"/>
        <v>419.85999999999996</v>
      </c>
      <c r="V26" s="870">
        <f t="shared" si="2"/>
        <v>461.2</v>
      </c>
      <c r="W26" s="39" t="s">
        <v>1319</v>
      </c>
    </row>
    <row r="27" spans="1:23" ht="12.75">
      <c r="A27" s="900" t="s">
        <v>1306</v>
      </c>
      <c r="B27" s="890"/>
      <c r="C27" s="869" t="s">
        <v>1320</v>
      </c>
      <c r="D27" s="28">
        <v>46380</v>
      </c>
      <c r="E27" s="29">
        <v>0.14000000000000001</v>
      </c>
      <c r="F27" s="191">
        <v>38</v>
      </c>
      <c r="G27" s="29">
        <v>0.25</v>
      </c>
      <c r="H27" s="29">
        <v>0.13</v>
      </c>
      <c r="I27" s="29">
        <v>0.04</v>
      </c>
      <c r="J27" s="29">
        <v>0.09</v>
      </c>
      <c r="K27" s="29">
        <v>0</v>
      </c>
      <c r="L27" s="29">
        <v>0.16</v>
      </c>
      <c r="M27" s="29">
        <v>0.11</v>
      </c>
      <c r="N27" s="29">
        <v>0.14000000000000001</v>
      </c>
      <c r="O27" s="191">
        <v>1</v>
      </c>
      <c r="P27" s="191">
        <v>3</v>
      </c>
      <c r="Q27" s="191">
        <v>19</v>
      </c>
      <c r="R27" s="29">
        <v>1</v>
      </c>
      <c r="S27" s="31">
        <v>13</v>
      </c>
      <c r="T27" s="29">
        <f t="shared" si="0"/>
        <v>1.06</v>
      </c>
      <c r="U27" s="870">
        <f t="shared" si="1"/>
        <v>535.72</v>
      </c>
      <c r="V27" s="870">
        <f t="shared" si="2"/>
        <v>582.09999999999991</v>
      </c>
      <c r="W27" s="39" t="s">
        <v>1321</v>
      </c>
    </row>
    <row r="28" spans="1:23" ht="12.75">
      <c r="A28" s="893" t="s">
        <v>1234</v>
      </c>
      <c r="B28" s="890"/>
      <c r="C28" s="869" t="s">
        <v>1322</v>
      </c>
      <c r="D28" s="28">
        <v>37020</v>
      </c>
      <c r="E28" s="29">
        <v>0.09</v>
      </c>
      <c r="F28" s="191">
        <v>36</v>
      </c>
      <c r="G28" s="29">
        <v>0.15</v>
      </c>
      <c r="H28" s="29">
        <v>0.13</v>
      </c>
      <c r="I28" s="29">
        <v>0.04</v>
      </c>
      <c r="J28" s="29">
        <v>0.06</v>
      </c>
      <c r="K28" s="29">
        <v>0</v>
      </c>
      <c r="L28" s="29">
        <v>0.12</v>
      </c>
      <c r="M28" s="29">
        <v>0.06</v>
      </c>
      <c r="N28" s="29">
        <v>0.05</v>
      </c>
      <c r="O28" s="191">
        <v>1</v>
      </c>
      <c r="P28" s="191">
        <v>3</v>
      </c>
      <c r="Q28" s="191">
        <v>16</v>
      </c>
      <c r="R28" s="29">
        <v>1.05</v>
      </c>
      <c r="S28" s="31">
        <v>16</v>
      </c>
      <c r="T28" s="29">
        <f t="shared" si="0"/>
        <v>0.70000000000000007</v>
      </c>
      <c r="U28" s="870">
        <f t="shared" si="1"/>
        <v>473.78000000000003</v>
      </c>
      <c r="V28" s="870">
        <f t="shared" si="2"/>
        <v>510.8</v>
      </c>
      <c r="W28" s="39" t="s">
        <v>1323</v>
      </c>
    </row>
    <row r="29" spans="1:23" ht="12.75">
      <c r="A29" s="898" t="s">
        <v>1257</v>
      </c>
      <c r="B29" s="890"/>
      <c r="C29" s="869" t="s">
        <v>1324</v>
      </c>
      <c r="D29" s="28">
        <v>45280</v>
      </c>
      <c r="E29" s="29">
        <v>0.09</v>
      </c>
      <c r="F29" s="191">
        <v>36</v>
      </c>
      <c r="G29" s="29">
        <v>0.2</v>
      </c>
      <c r="H29" s="29">
        <v>0.09</v>
      </c>
      <c r="I29" s="29">
        <v>0.05</v>
      </c>
      <c r="J29" s="29">
        <v>7.0000000000000007E-2</v>
      </c>
      <c r="K29" s="29">
        <v>0</v>
      </c>
      <c r="L29" s="29">
        <v>0.17</v>
      </c>
      <c r="M29" s="29">
        <v>0.04</v>
      </c>
      <c r="N29" s="29">
        <v>0.08</v>
      </c>
      <c r="O29" s="191">
        <v>2</v>
      </c>
      <c r="P29" s="191">
        <v>3</v>
      </c>
      <c r="Q29" s="191">
        <v>12</v>
      </c>
      <c r="R29" s="29">
        <v>1.05</v>
      </c>
      <c r="S29" s="31">
        <v>12</v>
      </c>
      <c r="T29" s="29">
        <f t="shared" si="0"/>
        <v>0.79</v>
      </c>
      <c r="U29" s="870">
        <f t="shared" si="1"/>
        <v>510.82</v>
      </c>
      <c r="V29" s="870">
        <f t="shared" si="2"/>
        <v>556.1</v>
      </c>
      <c r="W29" s="39" t="s">
        <v>1325</v>
      </c>
    </row>
    <row r="30" spans="1:23" ht="12.75">
      <c r="A30" s="894" t="s">
        <v>1239</v>
      </c>
      <c r="B30" s="890"/>
      <c r="C30" s="869" t="s">
        <v>1326</v>
      </c>
      <c r="D30" s="28">
        <v>54100</v>
      </c>
      <c r="E30" s="29">
        <v>0.12</v>
      </c>
      <c r="F30" s="191">
        <v>36</v>
      </c>
      <c r="G30" s="29">
        <v>0.31</v>
      </c>
      <c r="H30" s="29">
        <v>0.16</v>
      </c>
      <c r="I30" s="29">
        <v>0.1</v>
      </c>
      <c r="J30" s="29">
        <v>0.08</v>
      </c>
      <c r="K30" s="29">
        <v>0.1</v>
      </c>
      <c r="L30" s="29">
        <v>0.09</v>
      </c>
      <c r="M30" s="29">
        <v>0.11</v>
      </c>
      <c r="N30" s="29">
        <v>7.0000000000000007E-2</v>
      </c>
      <c r="O30" s="191">
        <v>2</v>
      </c>
      <c r="P30" s="191">
        <v>4</v>
      </c>
      <c r="Q30" s="191">
        <v>19</v>
      </c>
      <c r="R30" s="29">
        <v>1</v>
      </c>
      <c r="S30" s="31">
        <v>10.3</v>
      </c>
      <c r="T30" s="29">
        <f t="shared" si="0"/>
        <v>1.1399999999999997</v>
      </c>
      <c r="U30" s="870">
        <f t="shared" si="1"/>
        <v>575.09999999999991</v>
      </c>
      <c r="V30" s="870">
        <f t="shared" si="2"/>
        <v>629.20000000000005</v>
      </c>
      <c r="W30" s="39" t="s">
        <v>1327</v>
      </c>
    </row>
    <row r="31" spans="1:23" ht="12.75">
      <c r="A31" s="893" t="s">
        <v>1234</v>
      </c>
      <c r="B31" s="890"/>
      <c r="C31" s="869" t="s">
        <v>1328</v>
      </c>
      <c r="D31" s="28">
        <v>50280</v>
      </c>
      <c r="E31" s="29">
        <v>0.14000000000000001</v>
      </c>
      <c r="F31" s="191">
        <v>36</v>
      </c>
      <c r="G31" s="29">
        <v>0.1</v>
      </c>
      <c r="H31" s="29">
        <v>0.08</v>
      </c>
      <c r="I31" s="29">
        <v>0.04</v>
      </c>
      <c r="J31" s="29">
        <v>0.08</v>
      </c>
      <c r="K31" s="29">
        <v>0</v>
      </c>
      <c r="L31" s="29">
        <v>0.16</v>
      </c>
      <c r="M31" s="29">
        <v>0.06</v>
      </c>
      <c r="N31" s="29">
        <v>0.11</v>
      </c>
      <c r="O31" s="191">
        <v>1</v>
      </c>
      <c r="P31" s="191">
        <v>3</v>
      </c>
      <c r="Q31" s="191">
        <v>10</v>
      </c>
      <c r="R31" s="29">
        <v>1.05</v>
      </c>
      <c r="S31" s="31">
        <v>11</v>
      </c>
      <c r="T31" s="29">
        <f t="shared" si="0"/>
        <v>0.77</v>
      </c>
      <c r="U31" s="870">
        <f t="shared" si="1"/>
        <v>480.72</v>
      </c>
      <c r="V31" s="870">
        <f t="shared" si="2"/>
        <v>531</v>
      </c>
      <c r="W31" s="39" t="s">
        <v>1329</v>
      </c>
    </row>
    <row r="32" spans="1:23" ht="12.75">
      <c r="A32" s="893" t="s">
        <v>1234</v>
      </c>
      <c r="B32" s="890"/>
      <c r="C32" s="869" t="s">
        <v>1330</v>
      </c>
      <c r="D32" s="28">
        <v>58500</v>
      </c>
      <c r="E32" s="29">
        <v>0.12</v>
      </c>
      <c r="F32" s="191">
        <v>36</v>
      </c>
      <c r="G32" s="29">
        <v>0.15</v>
      </c>
      <c r="H32" s="29">
        <v>0.22</v>
      </c>
      <c r="I32" s="29">
        <v>0.05</v>
      </c>
      <c r="J32" s="29">
        <v>0.06</v>
      </c>
      <c r="K32" s="29">
        <v>7.0000000000000007E-2</v>
      </c>
      <c r="L32" s="29">
        <v>0.17</v>
      </c>
      <c r="M32" s="29">
        <v>0.11</v>
      </c>
      <c r="N32" s="29">
        <v>0.11</v>
      </c>
      <c r="O32" s="191">
        <v>1</v>
      </c>
      <c r="P32" s="191">
        <v>3</v>
      </c>
      <c r="Q32" s="191">
        <v>19</v>
      </c>
      <c r="R32" s="29">
        <v>1</v>
      </c>
      <c r="S32" s="31">
        <v>11.1</v>
      </c>
      <c r="T32" s="29">
        <f t="shared" si="0"/>
        <v>1.06</v>
      </c>
      <c r="U32" s="870">
        <f t="shared" si="1"/>
        <v>511.9</v>
      </c>
      <c r="V32" s="870">
        <f t="shared" si="2"/>
        <v>570.40000000000009</v>
      </c>
      <c r="W32" s="39" t="s">
        <v>1331</v>
      </c>
    </row>
    <row r="33" spans="1:23" ht="12.75">
      <c r="A33" s="898" t="s">
        <v>1257</v>
      </c>
      <c r="B33" s="890"/>
      <c r="C33" s="869" t="s">
        <v>1332</v>
      </c>
      <c r="D33" s="28">
        <v>59600</v>
      </c>
      <c r="E33" s="29">
        <v>0.12</v>
      </c>
      <c r="F33" s="191">
        <v>36</v>
      </c>
      <c r="G33" s="29">
        <v>0.2</v>
      </c>
      <c r="H33" s="29">
        <v>0.2</v>
      </c>
      <c r="I33" s="29">
        <v>0.06</v>
      </c>
      <c r="J33" s="29">
        <v>0.08</v>
      </c>
      <c r="K33" s="29">
        <v>0.05</v>
      </c>
      <c r="L33" s="29">
        <v>0.16</v>
      </c>
      <c r="M33" s="29">
        <v>0.13</v>
      </c>
      <c r="N33" s="29">
        <v>7.0000000000000007E-2</v>
      </c>
      <c r="O33" s="191">
        <v>2</v>
      </c>
      <c r="P33" s="191">
        <v>4</v>
      </c>
      <c r="Q33" s="191">
        <v>21</v>
      </c>
      <c r="R33" s="29">
        <v>1</v>
      </c>
      <c r="S33" s="31">
        <v>10</v>
      </c>
      <c r="T33" s="29">
        <f t="shared" si="0"/>
        <v>1.0700000000000003</v>
      </c>
      <c r="U33" s="870">
        <f t="shared" si="1"/>
        <v>572.30000000000007</v>
      </c>
      <c r="V33" s="870">
        <f t="shared" si="2"/>
        <v>631.9</v>
      </c>
      <c r="W33" s="39" t="s">
        <v>1333</v>
      </c>
    </row>
    <row r="34" spans="1:23" ht="12.75">
      <c r="A34" s="902" t="s">
        <v>1334</v>
      </c>
      <c r="B34" s="890"/>
      <c r="C34" s="869" t="s">
        <v>1335</v>
      </c>
      <c r="D34" s="28">
        <v>68000</v>
      </c>
      <c r="E34" s="29">
        <v>0.11</v>
      </c>
      <c r="F34" s="191">
        <v>36</v>
      </c>
      <c r="G34" s="29">
        <v>0.47</v>
      </c>
      <c r="H34" s="29">
        <v>7.0000000000000007E-2</v>
      </c>
      <c r="I34" s="29">
        <v>0.06</v>
      </c>
      <c r="J34" s="29">
        <v>0.12</v>
      </c>
      <c r="K34" s="29">
        <v>7.0000000000000007E-2</v>
      </c>
      <c r="L34" s="29">
        <v>0.06</v>
      </c>
      <c r="M34" s="29">
        <v>0.1</v>
      </c>
      <c r="N34" s="29">
        <v>0.06</v>
      </c>
      <c r="O34" s="191">
        <v>3</v>
      </c>
      <c r="P34" s="191">
        <v>5</v>
      </c>
      <c r="Q34" s="191">
        <v>22</v>
      </c>
      <c r="R34" s="29">
        <v>1</v>
      </c>
      <c r="S34" s="31">
        <v>5.9</v>
      </c>
      <c r="T34" s="29">
        <f t="shared" si="0"/>
        <v>1.1200000000000001</v>
      </c>
      <c r="U34" s="870">
        <f t="shared" si="1"/>
        <v>621.00000000000023</v>
      </c>
      <c r="V34" s="870">
        <f t="shared" si="2"/>
        <v>689.00000000000023</v>
      </c>
      <c r="W34" s="39" t="s">
        <v>1336</v>
      </c>
    </row>
    <row r="35" spans="1:23" ht="12.75">
      <c r="A35" s="902" t="s">
        <v>1334</v>
      </c>
      <c r="B35" s="890"/>
      <c r="C35" s="869" t="s">
        <v>1337</v>
      </c>
      <c r="D35" s="28">
        <v>56400</v>
      </c>
      <c r="E35" s="29">
        <v>0.12</v>
      </c>
      <c r="F35" s="191">
        <v>36</v>
      </c>
      <c r="G35" s="29">
        <v>0.14000000000000001</v>
      </c>
      <c r="H35" s="29">
        <v>0.18</v>
      </c>
      <c r="I35" s="29">
        <v>0.06</v>
      </c>
      <c r="J35" s="29">
        <v>0.12</v>
      </c>
      <c r="K35" s="29">
        <v>0.08</v>
      </c>
      <c r="L35" s="29">
        <v>0.17</v>
      </c>
      <c r="M35" s="29">
        <v>0.1</v>
      </c>
      <c r="N35" s="29">
        <v>0.1</v>
      </c>
      <c r="O35" s="191">
        <v>2</v>
      </c>
      <c r="P35" s="191">
        <v>4</v>
      </c>
      <c r="Q35" s="191">
        <v>18</v>
      </c>
      <c r="R35" s="29">
        <v>1</v>
      </c>
      <c r="S35" s="31">
        <v>9.3000000000000007</v>
      </c>
      <c r="T35" s="29">
        <f t="shared" si="0"/>
        <v>1.0699999999999998</v>
      </c>
      <c r="U35" s="870">
        <f t="shared" si="1"/>
        <v>574.09999999999991</v>
      </c>
      <c r="V35" s="870">
        <f t="shared" si="2"/>
        <v>630.5</v>
      </c>
      <c r="W35" s="39" t="s">
        <v>1338</v>
      </c>
    </row>
    <row r="36" spans="1:23" ht="12.75">
      <c r="A36" s="902" t="s">
        <v>1334</v>
      </c>
      <c r="B36" s="890"/>
      <c r="C36" s="869" t="s">
        <v>1339</v>
      </c>
      <c r="D36" s="28">
        <v>45120</v>
      </c>
      <c r="E36" s="29">
        <v>0.09</v>
      </c>
      <c r="F36" s="191">
        <v>36</v>
      </c>
      <c r="G36" s="29">
        <v>0.04</v>
      </c>
      <c r="H36" s="29">
        <v>0.02</v>
      </c>
      <c r="I36" s="29">
        <v>0.05</v>
      </c>
      <c r="J36" s="29">
        <v>0.11</v>
      </c>
      <c r="K36" s="29">
        <v>0</v>
      </c>
      <c r="L36" s="29">
        <v>0.1</v>
      </c>
      <c r="M36" s="29">
        <v>0.05</v>
      </c>
      <c r="N36" s="29">
        <v>7.0000000000000007E-2</v>
      </c>
      <c r="O36" s="191">
        <v>2</v>
      </c>
      <c r="P36" s="191">
        <v>4</v>
      </c>
      <c r="Q36" s="191">
        <v>10</v>
      </c>
      <c r="R36" s="29">
        <v>1.05</v>
      </c>
      <c r="S36" s="31">
        <v>8.1999999999999993</v>
      </c>
      <c r="T36" s="29">
        <f t="shared" si="0"/>
        <v>0.53</v>
      </c>
      <c r="U36" s="870">
        <f t="shared" si="1"/>
        <v>507.88</v>
      </c>
      <c r="V36" s="870">
        <f t="shared" si="2"/>
        <v>553</v>
      </c>
      <c r="W36" s="39" t="s">
        <v>1340</v>
      </c>
    </row>
    <row r="37" spans="1:23" ht="12.75">
      <c r="A37" s="893" t="s">
        <v>1234</v>
      </c>
      <c r="B37" s="890"/>
      <c r="C37" s="869" t="s">
        <v>1341</v>
      </c>
      <c r="D37" s="28">
        <v>64000</v>
      </c>
      <c r="E37" s="29">
        <v>0.11</v>
      </c>
      <c r="F37" s="191">
        <v>36</v>
      </c>
      <c r="G37" s="29">
        <v>0.47</v>
      </c>
      <c r="H37" s="29">
        <v>7.0000000000000007E-2</v>
      </c>
      <c r="I37" s="29">
        <v>0.04</v>
      </c>
      <c r="J37" s="29">
        <v>0.06</v>
      </c>
      <c r="K37" s="29">
        <v>7.0000000000000007E-2</v>
      </c>
      <c r="L37" s="29">
        <v>0.06</v>
      </c>
      <c r="M37" s="29">
        <v>0.11</v>
      </c>
      <c r="N37" s="29">
        <v>7.0000000000000007E-2</v>
      </c>
      <c r="O37" s="191">
        <v>2</v>
      </c>
      <c r="P37" s="191">
        <v>4</v>
      </c>
      <c r="Q37" s="191">
        <v>23</v>
      </c>
      <c r="R37" s="29">
        <v>1</v>
      </c>
      <c r="S37" s="31">
        <v>5.6</v>
      </c>
      <c r="T37" s="29">
        <f t="shared" si="0"/>
        <v>1.0600000000000003</v>
      </c>
      <c r="U37" s="870">
        <f t="shared" si="1"/>
        <v>561.50000000000023</v>
      </c>
      <c r="V37" s="870">
        <f t="shared" si="2"/>
        <v>625.50000000000023</v>
      </c>
      <c r="W37" s="39" t="s">
        <v>1342</v>
      </c>
    </row>
    <row r="38" spans="1:23" ht="12.75">
      <c r="A38" s="895" t="s">
        <v>1242</v>
      </c>
      <c r="B38" s="890"/>
      <c r="C38" s="869" t="s">
        <v>1343</v>
      </c>
      <c r="D38" s="28">
        <v>78000</v>
      </c>
      <c r="E38" s="29">
        <v>0.11</v>
      </c>
      <c r="F38" s="191">
        <v>36</v>
      </c>
      <c r="G38" s="29">
        <v>0.47</v>
      </c>
      <c r="H38" s="29">
        <v>0.09</v>
      </c>
      <c r="I38" s="29">
        <v>0.05</v>
      </c>
      <c r="J38" s="29">
        <v>7.0000000000000007E-2</v>
      </c>
      <c r="K38" s="29">
        <v>0.16</v>
      </c>
      <c r="L38" s="29">
        <v>0.18</v>
      </c>
      <c r="M38" s="29">
        <v>0.14000000000000001</v>
      </c>
      <c r="N38" s="29">
        <v>0.08</v>
      </c>
      <c r="O38" s="191">
        <v>3</v>
      </c>
      <c r="P38" s="191">
        <v>5</v>
      </c>
      <c r="Q38" s="191">
        <v>20</v>
      </c>
      <c r="R38" s="29">
        <v>1</v>
      </c>
      <c r="S38" s="31">
        <v>5.7</v>
      </c>
      <c r="T38" s="29">
        <f t="shared" si="0"/>
        <v>1.3500000000000003</v>
      </c>
      <c r="U38" s="870">
        <f t="shared" si="1"/>
        <v>650.70000000000005</v>
      </c>
      <c r="V38" s="870">
        <f t="shared" si="2"/>
        <v>728.70000000000016</v>
      </c>
      <c r="W38" s="39" t="s">
        <v>1344</v>
      </c>
    </row>
    <row r="39" spans="1:23" ht="12.75">
      <c r="A39" s="895" t="s">
        <v>1242</v>
      </c>
      <c r="B39" s="890"/>
      <c r="C39" s="869" t="s">
        <v>1345</v>
      </c>
      <c r="D39" s="28">
        <v>68000</v>
      </c>
      <c r="E39" s="29">
        <v>0.11</v>
      </c>
      <c r="F39" s="191">
        <v>36</v>
      </c>
      <c r="G39" s="29">
        <v>0.38</v>
      </c>
      <c r="H39" s="29">
        <v>0.1</v>
      </c>
      <c r="I39" s="29">
        <v>0.06</v>
      </c>
      <c r="J39" s="29">
        <v>0.03</v>
      </c>
      <c r="K39" s="29">
        <v>0.1</v>
      </c>
      <c r="L39" s="29">
        <v>0.17</v>
      </c>
      <c r="M39" s="29">
        <v>0.17</v>
      </c>
      <c r="N39" s="29">
        <v>0.1</v>
      </c>
      <c r="O39" s="191">
        <v>2</v>
      </c>
      <c r="P39" s="191">
        <v>4</v>
      </c>
      <c r="Q39" s="191">
        <v>20</v>
      </c>
      <c r="R39" s="29">
        <v>1</v>
      </c>
      <c r="S39" s="31">
        <v>5.9</v>
      </c>
      <c r="T39" s="29">
        <f t="shared" si="0"/>
        <v>1.2200000000000002</v>
      </c>
      <c r="U39" s="870">
        <f t="shared" si="1"/>
        <v>589.79999999999995</v>
      </c>
      <c r="V39" s="870">
        <f t="shared" si="2"/>
        <v>657.8</v>
      </c>
      <c r="W39" s="39" t="s">
        <v>1346</v>
      </c>
    </row>
    <row r="40" spans="1:23" ht="12.75">
      <c r="A40" s="895" t="s">
        <v>1242</v>
      </c>
      <c r="B40" s="890"/>
      <c r="C40" s="869" t="s">
        <v>1347</v>
      </c>
      <c r="D40" s="28">
        <v>62400</v>
      </c>
      <c r="E40" s="29">
        <v>0.12</v>
      </c>
      <c r="F40" s="191">
        <v>36</v>
      </c>
      <c r="G40" s="29">
        <v>0.11</v>
      </c>
      <c r="H40" s="29">
        <v>0.18</v>
      </c>
      <c r="I40" s="29">
        <v>0.04</v>
      </c>
      <c r="J40" s="29">
        <v>0.04</v>
      </c>
      <c r="K40" s="29">
        <v>0.08</v>
      </c>
      <c r="L40" s="29">
        <v>0.17</v>
      </c>
      <c r="M40" s="29">
        <v>0.16</v>
      </c>
      <c r="N40" s="29">
        <v>0.11</v>
      </c>
      <c r="O40" s="191">
        <v>1</v>
      </c>
      <c r="P40" s="191">
        <v>3</v>
      </c>
      <c r="Q40" s="191">
        <v>20</v>
      </c>
      <c r="R40" s="29">
        <v>1</v>
      </c>
      <c r="S40" s="31">
        <v>10</v>
      </c>
      <c r="T40" s="29">
        <f t="shared" si="0"/>
        <v>1.01</v>
      </c>
      <c r="U40" s="870">
        <f t="shared" si="1"/>
        <v>509.1</v>
      </c>
      <c r="V40" s="870">
        <f t="shared" si="2"/>
        <v>571.49999999999989</v>
      </c>
      <c r="W40" s="39" t="s">
        <v>1348</v>
      </c>
    </row>
    <row r="41" spans="1:23" ht="12.75">
      <c r="A41" s="895" t="s">
        <v>1242</v>
      </c>
      <c r="B41" s="890"/>
      <c r="C41" s="869" t="s">
        <v>1349</v>
      </c>
      <c r="D41" s="28">
        <v>55000</v>
      </c>
      <c r="E41" s="29">
        <v>0.09</v>
      </c>
      <c r="F41" s="191">
        <v>36</v>
      </c>
      <c r="G41" s="29">
        <v>0.25</v>
      </c>
      <c r="H41" s="29">
        <v>0.1</v>
      </c>
      <c r="I41" s="29">
        <v>0.05</v>
      </c>
      <c r="J41" s="29">
        <v>0.03</v>
      </c>
      <c r="K41" s="29">
        <v>0</v>
      </c>
      <c r="L41" s="29">
        <v>0.27</v>
      </c>
      <c r="M41" s="29">
        <v>0.21</v>
      </c>
      <c r="N41" s="29">
        <v>0.14000000000000001</v>
      </c>
      <c r="O41" s="191">
        <v>0</v>
      </c>
      <c r="P41" s="191">
        <v>0</v>
      </c>
      <c r="Q41" s="191">
        <v>8</v>
      </c>
      <c r="R41" s="29">
        <v>1.05</v>
      </c>
      <c r="S41" s="31">
        <v>11</v>
      </c>
      <c r="T41" s="29">
        <f t="shared" si="0"/>
        <v>1.1399999999999999</v>
      </c>
      <c r="U41" s="870">
        <f t="shared" si="1"/>
        <v>416.3</v>
      </c>
      <c r="V41" s="870">
        <f t="shared" si="2"/>
        <v>471.3</v>
      </c>
      <c r="W41" s="39" t="s">
        <v>1350</v>
      </c>
    </row>
    <row r="42" spans="1:23" ht="12.75">
      <c r="A42" s="895" t="s">
        <v>1242</v>
      </c>
      <c r="B42" s="890"/>
      <c r="C42" s="869" t="s">
        <v>1351</v>
      </c>
      <c r="D42" s="28">
        <v>46280</v>
      </c>
      <c r="E42" s="29">
        <v>0.14000000000000001</v>
      </c>
      <c r="F42" s="191">
        <v>36</v>
      </c>
      <c r="G42" s="29">
        <v>0.1</v>
      </c>
      <c r="H42" s="29">
        <v>0.05</v>
      </c>
      <c r="I42" s="29">
        <v>0.03</v>
      </c>
      <c r="J42" s="29">
        <v>0.04</v>
      </c>
      <c r="K42" s="29">
        <v>0</v>
      </c>
      <c r="L42" s="29">
        <v>0.18</v>
      </c>
      <c r="M42" s="29">
        <v>0.16</v>
      </c>
      <c r="N42" s="29">
        <v>0.14000000000000001</v>
      </c>
      <c r="O42" s="191">
        <v>0</v>
      </c>
      <c r="P42" s="191">
        <v>0</v>
      </c>
      <c r="Q42" s="191">
        <v>9</v>
      </c>
      <c r="R42" s="29">
        <v>1.05</v>
      </c>
      <c r="S42" s="31">
        <v>11</v>
      </c>
      <c r="T42" s="29">
        <f t="shared" si="0"/>
        <v>0.84000000000000008</v>
      </c>
      <c r="U42" s="870">
        <f t="shared" si="1"/>
        <v>384.92</v>
      </c>
      <c r="V42" s="870">
        <f t="shared" si="2"/>
        <v>431.2</v>
      </c>
      <c r="W42" s="39" t="s">
        <v>1352</v>
      </c>
    </row>
    <row r="43" spans="1:23" ht="12.75">
      <c r="A43" s="895" t="s">
        <v>1242</v>
      </c>
      <c r="B43" s="890"/>
      <c r="C43" s="869" t="s">
        <v>1353</v>
      </c>
      <c r="D43" s="28">
        <v>42500</v>
      </c>
      <c r="E43" s="29">
        <v>0.09</v>
      </c>
      <c r="F43" s="191">
        <v>36</v>
      </c>
      <c r="G43" s="29">
        <v>0.21</v>
      </c>
      <c r="H43" s="29">
        <v>0.09</v>
      </c>
      <c r="I43" s="29">
        <v>0.04</v>
      </c>
      <c r="J43" s="29">
        <v>0.06</v>
      </c>
      <c r="K43" s="29">
        <v>0</v>
      </c>
      <c r="L43" s="29">
        <v>0.11</v>
      </c>
      <c r="M43" s="29">
        <v>0.06</v>
      </c>
      <c r="N43" s="29">
        <v>7.0000000000000007E-2</v>
      </c>
      <c r="O43" s="191">
        <v>0</v>
      </c>
      <c r="P43" s="191">
        <v>2</v>
      </c>
      <c r="Q43" s="191">
        <v>6</v>
      </c>
      <c r="R43" s="29">
        <v>1.1100000000000001</v>
      </c>
      <c r="S43" s="31">
        <v>5.3</v>
      </c>
      <c r="T43" s="29">
        <f t="shared" si="0"/>
        <v>0.73000000000000009</v>
      </c>
      <c r="U43" s="870">
        <f t="shared" si="1"/>
        <v>419.20000000000005</v>
      </c>
      <c r="V43" s="870">
        <f t="shared" si="2"/>
        <v>461.70000000000005</v>
      </c>
      <c r="W43" s="39" t="s">
        <v>1354</v>
      </c>
    </row>
    <row r="44" spans="1:23" ht="12.75">
      <c r="A44" s="901" t="s">
        <v>1317</v>
      </c>
      <c r="B44" s="890"/>
      <c r="C44" s="869" t="s">
        <v>1355</v>
      </c>
      <c r="D44" s="28">
        <v>59000</v>
      </c>
      <c r="E44" s="29">
        <v>0.11</v>
      </c>
      <c r="F44" s="191">
        <v>36</v>
      </c>
      <c r="G44" s="29">
        <v>0.27</v>
      </c>
      <c r="H44" s="29">
        <v>0.12</v>
      </c>
      <c r="I44" s="29">
        <v>0.05</v>
      </c>
      <c r="J44" s="29">
        <v>0.06</v>
      </c>
      <c r="K44" s="29">
        <v>7.0000000000000007E-2</v>
      </c>
      <c r="L44" s="29">
        <v>0.14000000000000001</v>
      </c>
      <c r="M44" s="29">
        <v>0.15</v>
      </c>
      <c r="N44" s="29">
        <v>0.09</v>
      </c>
      <c r="O44" s="191">
        <v>2</v>
      </c>
      <c r="P44" s="191">
        <v>4</v>
      </c>
      <c r="Q44" s="191">
        <v>20</v>
      </c>
      <c r="R44" s="29">
        <v>1</v>
      </c>
      <c r="S44" s="31">
        <v>6.1</v>
      </c>
      <c r="T44" s="29">
        <f t="shared" si="0"/>
        <v>1.06</v>
      </c>
      <c r="U44" s="870">
        <f t="shared" si="1"/>
        <v>575.60000000000014</v>
      </c>
      <c r="V44" s="870">
        <f t="shared" si="2"/>
        <v>634.60000000000014</v>
      </c>
      <c r="W44" s="39" t="s">
        <v>1356</v>
      </c>
    </row>
    <row r="45" spans="1:23" ht="12.75">
      <c r="A45" s="896" t="s">
        <v>1245</v>
      </c>
      <c r="B45" s="890"/>
      <c r="C45" s="869" t="s">
        <v>1357</v>
      </c>
      <c r="D45" s="28">
        <v>56450</v>
      </c>
      <c r="E45" s="29">
        <v>0.13</v>
      </c>
      <c r="F45" s="191">
        <v>36</v>
      </c>
      <c r="G45" s="29">
        <v>0.12</v>
      </c>
      <c r="H45" s="29">
        <v>0.05</v>
      </c>
      <c r="I45" s="29">
        <v>0.05</v>
      </c>
      <c r="J45" s="29">
        <v>0.06</v>
      </c>
      <c r="K45" s="29">
        <v>0</v>
      </c>
      <c r="L45" s="29">
        <v>0.14000000000000001</v>
      </c>
      <c r="M45" s="29">
        <v>0.1</v>
      </c>
      <c r="N45" s="29">
        <v>0.1</v>
      </c>
      <c r="O45" s="191">
        <v>0</v>
      </c>
      <c r="P45" s="191">
        <v>0</v>
      </c>
      <c r="Q45" s="191">
        <v>10</v>
      </c>
      <c r="R45" s="29">
        <v>1.05</v>
      </c>
      <c r="S45" s="31">
        <v>11.9</v>
      </c>
      <c r="T45" s="29">
        <f t="shared" si="0"/>
        <v>0.75</v>
      </c>
      <c r="U45" s="870">
        <f t="shared" si="1"/>
        <v>351.45</v>
      </c>
      <c r="V45" s="870">
        <f t="shared" si="2"/>
        <v>407.90000000000003</v>
      </c>
      <c r="W45" s="39" t="s">
        <v>1358</v>
      </c>
    </row>
    <row r="46" spans="1:23" ht="12.75">
      <c r="A46" s="889" t="s">
        <v>1225</v>
      </c>
      <c r="B46" s="890"/>
      <c r="C46" s="869" t="s">
        <v>1359</v>
      </c>
      <c r="D46" s="28">
        <v>58400</v>
      </c>
      <c r="E46" s="29">
        <v>0.14000000000000001</v>
      </c>
      <c r="F46" s="191">
        <v>36</v>
      </c>
      <c r="G46" s="29">
        <v>0.15</v>
      </c>
      <c r="H46" s="29">
        <v>0.17</v>
      </c>
      <c r="I46" s="29">
        <v>0.05</v>
      </c>
      <c r="J46" s="29">
        <v>0.08</v>
      </c>
      <c r="K46" s="29">
        <v>0.1</v>
      </c>
      <c r="L46" s="29">
        <v>0.17</v>
      </c>
      <c r="M46" s="29">
        <v>0.11</v>
      </c>
      <c r="N46" s="29">
        <v>0.11</v>
      </c>
      <c r="O46" s="191">
        <v>2</v>
      </c>
      <c r="P46" s="191">
        <v>4</v>
      </c>
      <c r="Q46" s="191">
        <v>18</v>
      </c>
      <c r="R46" s="29">
        <v>1</v>
      </c>
      <c r="S46" s="31">
        <v>9.4</v>
      </c>
      <c r="T46" s="29">
        <f t="shared" si="0"/>
        <v>1.08</v>
      </c>
      <c r="U46" s="870">
        <f t="shared" si="1"/>
        <v>576.70000000000005</v>
      </c>
      <c r="V46" s="870">
        <f t="shared" si="2"/>
        <v>635.1</v>
      </c>
      <c r="W46" s="39" t="s">
        <v>1360</v>
      </c>
    </row>
    <row r="47" spans="1:23" ht="12.75">
      <c r="A47" s="899" t="s">
        <v>1299</v>
      </c>
      <c r="B47" s="890"/>
      <c r="C47" s="869" t="s">
        <v>1361</v>
      </c>
      <c r="D47" s="28">
        <v>44280</v>
      </c>
      <c r="E47" s="29">
        <v>0.09</v>
      </c>
      <c r="F47" s="191">
        <v>36</v>
      </c>
      <c r="G47" s="29">
        <v>0.03</v>
      </c>
      <c r="H47" s="29">
        <v>0.06</v>
      </c>
      <c r="I47" s="29">
        <v>0.03</v>
      </c>
      <c r="J47" s="29">
        <v>0.03</v>
      </c>
      <c r="K47" s="29">
        <v>0.17</v>
      </c>
      <c r="L47" s="29">
        <v>0.13</v>
      </c>
      <c r="M47" s="29">
        <v>0.11</v>
      </c>
      <c r="N47" s="29">
        <v>0.11</v>
      </c>
      <c r="O47" s="191">
        <v>1</v>
      </c>
      <c r="P47" s="191">
        <v>3</v>
      </c>
      <c r="Q47" s="191">
        <v>10</v>
      </c>
      <c r="R47" s="29">
        <v>1.1000000000000001</v>
      </c>
      <c r="S47" s="31">
        <v>10</v>
      </c>
      <c r="T47" s="29">
        <f t="shared" si="0"/>
        <v>0.76</v>
      </c>
      <c r="U47" s="870">
        <f t="shared" si="1"/>
        <v>488.92000000000007</v>
      </c>
      <c r="V47" s="870">
        <f t="shared" si="2"/>
        <v>533.20000000000005</v>
      </c>
      <c r="W47" s="39" t="s">
        <v>1362</v>
      </c>
    </row>
    <row r="48" spans="1:23" ht="12.75">
      <c r="A48" s="899" t="s">
        <v>1299</v>
      </c>
      <c r="B48" s="890"/>
      <c r="C48" s="869" t="s">
        <v>1363</v>
      </c>
      <c r="D48" s="28">
        <v>48280</v>
      </c>
      <c r="E48" s="29">
        <v>0.14000000000000001</v>
      </c>
      <c r="F48" s="191">
        <v>36</v>
      </c>
      <c r="G48" s="29">
        <v>0.31</v>
      </c>
      <c r="H48" s="29">
        <v>0.06</v>
      </c>
      <c r="I48" s="29">
        <v>0.14000000000000001</v>
      </c>
      <c r="J48" s="29">
        <v>7.0000000000000007E-2</v>
      </c>
      <c r="K48" s="29">
        <v>0</v>
      </c>
      <c r="L48" s="29">
        <v>0.12</v>
      </c>
      <c r="M48" s="29">
        <v>0.06</v>
      </c>
      <c r="N48" s="29">
        <v>0.14000000000000001</v>
      </c>
      <c r="O48" s="191">
        <v>2</v>
      </c>
      <c r="P48" s="191">
        <v>3</v>
      </c>
      <c r="Q48" s="191">
        <v>11</v>
      </c>
      <c r="R48" s="29">
        <v>1.1000000000000001</v>
      </c>
      <c r="S48" s="31">
        <v>11</v>
      </c>
      <c r="T48" s="29">
        <f t="shared" si="0"/>
        <v>1.04</v>
      </c>
      <c r="U48" s="870">
        <f t="shared" si="1"/>
        <v>547.5200000000001</v>
      </c>
      <c r="V48" s="870">
        <f t="shared" si="2"/>
        <v>595.80000000000007</v>
      </c>
      <c r="W48" s="39" t="s">
        <v>1364</v>
      </c>
    </row>
    <row r="49" spans="1:23" ht="12.75">
      <c r="A49" s="899" t="s">
        <v>1299</v>
      </c>
      <c r="B49" s="890"/>
      <c r="C49" s="869" t="s">
        <v>1365</v>
      </c>
      <c r="D49" s="28">
        <v>56200</v>
      </c>
      <c r="E49" s="29">
        <v>0.14000000000000001</v>
      </c>
      <c r="F49" s="191">
        <v>36</v>
      </c>
      <c r="G49" s="29">
        <v>0.12</v>
      </c>
      <c r="H49" s="29">
        <v>0.18</v>
      </c>
      <c r="I49" s="29">
        <v>0.04</v>
      </c>
      <c r="J49" s="29">
        <v>0.04</v>
      </c>
      <c r="K49" s="29">
        <v>0.11</v>
      </c>
      <c r="L49" s="29">
        <v>0.17</v>
      </c>
      <c r="M49" s="29">
        <v>0.1</v>
      </c>
      <c r="N49" s="29">
        <v>0.1</v>
      </c>
      <c r="O49" s="191">
        <v>3</v>
      </c>
      <c r="P49" s="191">
        <v>5</v>
      </c>
      <c r="Q49" s="191">
        <v>19</v>
      </c>
      <c r="R49" s="29">
        <v>1</v>
      </c>
      <c r="S49" s="31">
        <v>7.8</v>
      </c>
      <c r="T49" s="29">
        <f t="shared" si="0"/>
        <v>0.99999999999999989</v>
      </c>
      <c r="U49" s="870">
        <f t="shared" si="1"/>
        <v>630.9</v>
      </c>
      <c r="V49" s="870">
        <f t="shared" si="2"/>
        <v>687.1</v>
      </c>
      <c r="W49" s="39" t="s">
        <v>1366</v>
      </c>
    </row>
    <row r="50" spans="1:23" ht="12.75">
      <c r="A50" s="900" t="s">
        <v>1306</v>
      </c>
      <c r="B50" s="890"/>
      <c r="C50" s="869" t="s">
        <v>1367</v>
      </c>
      <c r="D50" s="28">
        <v>47280</v>
      </c>
      <c r="E50" s="29">
        <v>0.14000000000000001</v>
      </c>
      <c r="F50" s="191">
        <v>36</v>
      </c>
      <c r="G50" s="29">
        <v>0.35</v>
      </c>
      <c r="H50" s="29">
        <v>0.12</v>
      </c>
      <c r="I50" s="29">
        <v>0.04</v>
      </c>
      <c r="J50" s="29">
        <v>0.06</v>
      </c>
      <c r="K50" s="29">
        <v>0</v>
      </c>
      <c r="L50" s="29">
        <v>0.16</v>
      </c>
      <c r="M50" s="29">
        <v>0.11</v>
      </c>
      <c r="N50" s="29">
        <v>0.13</v>
      </c>
      <c r="O50" s="191">
        <v>0</v>
      </c>
      <c r="P50" s="191">
        <v>0</v>
      </c>
      <c r="Q50" s="191">
        <v>9</v>
      </c>
      <c r="R50" s="29">
        <v>1.05</v>
      </c>
      <c r="S50" s="31">
        <v>10</v>
      </c>
      <c r="T50" s="29">
        <f t="shared" si="0"/>
        <v>1.1100000000000001</v>
      </c>
      <c r="U50" s="870">
        <f t="shared" si="1"/>
        <v>407.42</v>
      </c>
      <c r="V50" s="870">
        <f t="shared" si="2"/>
        <v>454.7</v>
      </c>
      <c r="W50" s="39" t="s">
        <v>1368</v>
      </c>
    </row>
    <row r="51" spans="1:23" ht="12.75">
      <c r="A51" s="896" t="s">
        <v>1245</v>
      </c>
      <c r="B51" s="890"/>
      <c r="C51" s="869" t="s">
        <v>1369</v>
      </c>
      <c r="D51" s="28">
        <v>61400</v>
      </c>
      <c r="E51" s="29">
        <v>0.12</v>
      </c>
      <c r="F51" s="191">
        <v>36</v>
      </c>
      <c r="G51" s="29">
        <v>0.12</v>
      </c>
      <c r="H51" s="29">
        <v>0.18</v>
      </c>
      <c r="I51" s="29">
        <v>0.06</v>
      </c>
      <c r="J51" s="29">
        <v>7.0000000000000007E-2</v>
      </c>
      <c r="K51" s="29">
        <v>0.1</v>
      </c>
      <c r="L51" s="29">
        <v>0.17</v>
      </c>
      <c r="M51" s="29">
        <v>0.13</v>
      </c>
      <c r="N51" s="29">
        <v>0.1</v>
      </c>
      <c r="O51" s="191">
        <v>1</v>
      </c>
      <c r="P51" s="191">
        <v>3</v>
      </c>
      <c r="Q51" s="191">
        <v>19</v>
      </c>
      <c r="R51" s="29">
        <v>1</v>
      </c>
      <c r="S51" s="31">
        <v>8</v>
      </c>
      <c r="T51" s="29">
        <f t="shared" si="0"/>
        <v>1.05</v>
      </c>
      <c r="U51" s="870">
        <f t="shared" si="1"/>
        <v>511.90000000000003</v>
      </c>
      <c r="V51" s="870">
        <f t="shared" si="2"/>
        <v>573.30000000000007</v>
      </c>
      <c r="W51" s="39" t="s">
        <v>1370</v>
      </c>
    </row>
    <row r="52" spans="1:23" ht="12.75">
      <c r="A52" s="896" t="s">
        <v>1245</v>
      </c>
      <c r="B52" s="890"/>
      <c r="C52" s="869" t="s">
        <v>1371</v>
      </c>
      <c r="D52" s="28">
        <v>44700</v>
      </c>
      <c r="E52" s="29">
        <v>0.08</v>
      </c>
      <c r="F52" s="191">
        <v>36</v>
      </c>
      <c r="G52" s="29">
        <v>0.09</v>
      </c>
      <c r="H52" s="29">
        <v>0.02</v>
      </c>
      <c r="I52" s="29">
        <v>0.15</v>
      </c>
      <c r="J52" s="29">
        <v>0.06</v>
      </c>
      <c r="K52" s="29">
        <v>0</v>
      </c>
      <c r="L52" s="29">
        <v>0.17</v>
      </c>
      <c r="M52" s="29">
        <v>0.1</v>
      </c>
      <c r="N52" s="29">
        <v>7.0000000000000007E-2</v>
      </c>
      <c r="O52" s="191">
        <v>1</v>
      </c>
      <c r="P52" s="191">
        <v>2</v>
      </c>
      <c r="Q52" s="191">
        <v>10</v>
      </c>
      <c r="R52" s="29">
        <v>1.05</v>
      </c>
      <c r="S52" s="31">
        <v>10</v>
      </c>
      <c r="T52" s="29">
        <f t="shared" si="0"/>
        <v>0.73999999999999988</v>
      </c>
      <c r="U52" s="870">
        <f t="shared" si="1"/>
        <v>449.49999999999994</v>
      </c>
      <c r="V52" s="870">
        <f t="shared" si="2"/>
        <v>494.2</v>
      </c>
      <c r="W52" s="39" t="s">
        <v>1372</v>
      </c>
    </row>
    <row r="53" spans="1:23" ht="12.75">
      <c r="A53" s="889" t="s">
        <v>1225</v>
      </c>
      <c r="B53" s="890"/>
      <c r="C53" s="869" t="s">
        <v>1373</v>
      </c>
      <c r="D53" s="28">
        <v>36900</v>
      </c>
      <c r="E53" s="29">
        <v>0.11</v>
      </c>
      <c r="F53" s="191">
        <v>34</v>
      </c>
      <c r="G53" s="29">
        <v>0.45</v>
      </c>
      <c r="H53" s="29">
        <v>0.01</v>
      </c>
      <c r="I53" s="29">
        <v>0.04</v>
      </c>
      <c r="J53" s="29">
        <v>7.0000000000000007E-2</v>
      </c>
      <c r="K53" s="29">
        <v>0</v>
      </c>
      <c r="L53" s="29">
        <v>0.16</v>
      </c>
      <c r="M53" s="29">
        <v>0.13</v>
      </c>
      <c r="N53" s="29">
        <v>0.09</v>
      </c>
      <c r="O53" s="191">
        <v>0</v>
      </c>
      <c r="P53" s="191">
        <v>1</v>
      </c>
      <c r="Q53" s="191">
        <v>6</v>
      </c>
      <c r="R53" s="29">
        <v>1.07</v>
      </c>
      <c r="S53" s="31">
        <v>7</v>
      </c>
      <c r="T53" s="29">
        <f t="shared" si="0"/>
        <v>1.06</v>
      </c>
      <c r="U53" s="870">
        <f t="shared" si="1"/>
        <v>429.8</v>
      </c>
      <c r="V53" s="870">
        <f t="shared" si="2"/>
        <v>466.7</v>
      </c>
      <c r="W53" s="39" t="s">
        <v>1374</v>
      </c>
    </row>
    <row r="54" spans="1:23" ht="12.75">
      <c r="A54" s="889" t="s">
        <v>1225</v>
      </c>
      <c r="B54" s="890"/>
      <c r="C54" s="869" t="s">
        <v>1375</v>
      </c>
      <c r="D54" s="28">
        <v>47500</v>
      </c>
      <c r="E54" s="29">
        <v>0.11</v>
      </c>
      <c r="F54" s="191">
        <v>34</v>
      </c>
      <c r="G54" s="29">
        <v>0.14000000000000001</v>
      </c>
      <c r="H54" s="29">
        <v>0.06</v>
      </c>
      <c r="I54" s="29">
        <v>0.04</v>
      </c>
      <c r="J54" s="29">
        <v>7.0000000000000007E-2</v>
      </c>
      <c r="K54" s="29">
        <v>0</v>
      </c>
      <c r="L54" s="29">
        <v>0.16</v>
      </c>
      <c r="M54" s="29">
        <v>0.13</v>
      </c>
      <c r="N54" s="29">
        <v>0.09</v>
      </c>
      <c r="O54" s="191">
        <v>2</v>
      </c>
      <c r="P54" s="191">
        <v>3</v>
      </c>
      <c r="Q54" s="191">
        <v>7</v>
      </c>
      <c r="R54" s="29">
        <v>1.07</v>
      </c>
      <c r="S54" s="31">
        <v>8.5</v>
      </c>
      <c r="T54" s="29">
        <f t="shared" si="0"/>
        <v>0.8</v>
      </c>
      <c r="U54" s="870">
        <f t="shared" si="1"/>
        <v>510.09999999999997</v>
      </c>
      <c r="V54" s="870">
        <f t="shared" si="2"/>
        <v>557.6</v>
      </c>
      <c r="W54" s="39" t="s">
        <v>1376</v>
      </c>
    </row>
    <row r="55" spans="1:23" ht="12.75">
      <c r="A55" s="889" t="s">
        <v>1225</v>
      </c>
      <c r="B55" s="890"/>
      <c r="C55" s="869" t="s">
        <v>1377</v>
      </c>
      <c r="D55" s="28">
        <v>37000</v>
      </c>
      <c r="E55" s="29">
        <v>0.11</v>
      </c>
      <c r="F55" s="191">
        <v>34</v>
      </c>
      <c r="G55" s="29">
        <v>0.05</v>
      </c>
      <c r="H55" s="29">
        <v>0.19</v>
      </c>
      <c r="I55" s="29">
        <v>0.02</v>
      </c>
      <c r="J55" s="29">
        <v>7.0000000000000007E-2</v>
      </c>
      <c r="K55" s="29">
        <v>0.14000000000000001</v>
      </c>
      <c r="L55" s="29">
        <v>0.16</v>
      </c>
      <c r="M55" s="29">
        <v>0.13</v>
      </c>
      <c r="N55" s="29">
        <v>0.09</v>
      </c>
      <c r="O55" s="191">
        <v>0</v>
      </c>
      <c r="P55" s="191">
        <v>1</v>
      </c>
      <c r="Q55" s="191">
        <v>6</v>
      </c>
      <c r="R55" s="29">
        <v>1.07</v>
      </c>
      <c r="S55" s="31">
        <v>6.5</v>
      </c>
      <c r="T55" s="29">
        <f t="shared" si="0"/>
        <v>0.96</v>
      </c>
      <c r="U55" s="870">
        <f t="shared" si="1"/>
        <v>419.19999999999993</v>
      </c>
      <c r="V55" s="870">
        <f t="shared" si="2"/>
        <v>456.19999999999993</v>
      </c>
      <c r="W55" s="39" t="s">
        <v>1378</v>
      </c>
    </row>
    <row r="56" spans="1:23" ht="12.75">
      <c r="A56" s="889" t="s">
        <v>1225</v>
      </c>
      <c r="B56" s="890"/>
      <c r="C56" s="869" t="s">
        <v>1379</v>
      </c>
      <c r="D56" s="28">
        <v>38900</v>
      </c>
      <c r="E56" s="29">
        <v>0.11</v>
      </c>
      <c r="F56" s="191">
        <v>34</v>
      </c>
      <c r="G56" s="29">
        <v>0.14000000000000001</v>
      </c>
      <c r="H56" s="29">
        <v>0.06</v>
      </c>
      <c r="I56" s="29">
        <v>0.04</v>
      </c>
      <c r="J56" s="29">
        <v>7.0000000000000007E-2</v>
      </c>
      <c r="K56" s="29">
        <v>0</v>
      </c>
      <c r="L56" s="29">
        <v>0.22</v>
      </c>
      <c r="M56" s="29">
        <v>0.13</v>
      </c>
      <c r="N56" s="29">
        <v>0.12</v>
      </c>
      <c r="O56" s="191">
        <v>0</v>
      </c>
      <c r="P56" s="191">
        <v>1</v>
      </c>
      <c r="Q56" s="191">
        <v>6</v>
      </c>
      <c r="R56" s="29">
        <v>1.07</v>
      </c>
      <c r="S56" s="31">
        <v>9</v>
      </c>
      <c r="T56" s="29">
        <f t="shared" si="0"/>
        <v>0.89</v>
      </c>
      <c r="U56" s="870">
        <f t="shared" si="1"/>
        <v>415.2</v>
      </c>
      <c r="V56" s="870">
        <f t="shared" si="2"/>
        <v>454.09999999999997</v>
      </c>
      <c r="W56" s="39" t="s">
        <v>1380</v>
      </c>
    </row>
    <row r="57" spans="1:23" ht="12.75">
      <c r="A57" s="894" t="s">
        <v>1239</v>
      </c>
      <c r="B57" s="890"/>
      <c r="C57" s="869" t="s">
        <v>1381</v>
      </c>
      <c r="D57" s="28">
        <v>39995</v>
      </c>
      <c r="E57" s="29">
        <v>0.09</v>
      </c>
      <c r="F57" s="191">
        <v>34</v>
      </c>
      <c r="G57" s="29">
        <v>0.31</v>
      </c>
      <c r="H57" s="29">
        <v>0.09</v>
      </c>
      <c r="I57" s="29">
        <v>0.09</v>
      </c>
      <c r="J57" s="29">
        <v>7.0000000000000007E-2</v>
      </c>
      <c r="K57" s="29">
        <v>0</v>
      </c>
      <c r="L57" s="29">
        <v>0.12</v>
      </c>
      <c r="M57" s="29">
        <v>0.13</v>
      </c>
      <c r="N57" s="29">
        <v>0.08</v>
      </c>
      <c r="O57" s="191">
        <v>1</v>
      </c>
      <c r="P57" s="191">
        <v>2</v>
      </c>
      <c r="Q57" s="191">
        <v>8</v>
      </c>
      <c r="R57" s="29">
        <v>1.07</v>
      </c>
      <c r="S57" s="31">
        <v>7</v>
      </c>
      <c r="T57" s="29">
        <f t="shared" si="0"/>
        <v>0.98</v>
      </c>
      <c r="U57" s="870">
        <f t="shared" si="1"/>
        <v>473.60499999999996</v>
      </c>
      <c r="V57" s="870">
        <f t="shared" si="2"/>
        <v>513.59999999999991</v>
      </c>
      <c r="W57" s="39" t="s">
        <v>1382</v>
      </c>
    </row>
    <row r="58" spans="1:23" ht="12.75">
      <c r="A58" s="903" t="s">
        <v>1383</v>
      </c>
      <c r="B58" s="890"/>
      <c r="C58" s="869" t="s">
        <v>1384</v>
      </c>
      <c r="D58" s="28">
        <v>52080</v>
      </c>
      <c r="E58" s="29">
        <v>0.09</v>
      </c>
      <c r="F58" s="191">
        <v>34</v>
      </c>
      <c r="G58" s="29">
        <v>0.31</v>
      </c>
      <c r="H58" s="29">
        <v>0.12</v>
      </c>
      <c r="I58" s="29">
        <v>0.08</v>
      </c>
      <c r="J58" s="29">
        <v>0.08</v>
      </c>
      <c r="K58" s="29">
        <v>0</v>
      </c>
      <c r="L58" s="29">
        <v>0.17</v>
      </c>
      <c r="M58" s="29">
        <v>0.16</v>
      </c>
      <c r="N58" s="29">
        <v>0.08</v>
      </c>
      <c r="O58" s="191">
        <v>2</v>
      </c>
      <c r="P58" s="191">
        <v>3</v>
      </c>
      <c r="Q58" s="191">
        <v>7</v>
      </c>
      <c r="R58" s="29">
        <v>1.07</v>
      </c>
      <c r="S58" s="31">
        <v>5.2</v>
      </c>
      <c r="T58" s="29">
        <f t="shared" si="0"/>
        <v>1.0900000000000001</v>
      </c>
      <c r="U58" s="870">
        <f t="shared" si="1"/>
        <v>541.62000000000012</v>
      </c>
      <c r="V58" s="870">
        <f t="shared" si="2"/>
        <v>593.69999999999993</v>
      </c>
      <c r="W58" s="39" t="s">
        <v>1385</v>
      </c>
    </row>
    <row r="59" spans="1:23" ht="12.75">
      <c r="A59" s="894" t="s">
        <v>1239</v>
      </c>
      <c r="B59" s="890"/>
      <c r="C59" s="869" t="s">
        <v>1386</v>
      </c>
      <c r="D59" s="28">
        <v>53995</v>
      </c>
      <c r="E59" s="29">
        <v>0.09</v>
      </c>
      <c r="F59" s="191">
        <v>33</v>
      </c>
      <c r="G59" s="29">
        <v>0.31</v>
      </c>
      <c r="H59" s="29">
        <v>0.09</v>
      </c>
      <c r="I59" s="29">
        <v>0.09</v>
      </c>
      <c r="J59" s="29">
        <v>0.05</v>
      </c>
      <c r="K59" s="29">
        <v>0</v>
      </c>
      <c r="L59" s="29">
        <v>0.12</v>
      </c>
      <c r="M59" s="29">
        <v>0.13</v>
      </c>
      <c r="N59" s="29">
        <v>0.08</v>
      </c>
      <c r="O59" s="191">
        <v>3</v>
      </c>
      <c r="P59" s="191">
        <v>4</v>
      </c>
      <c r="Q59" s="191">
        <v>23</v>
      </c>
      <c r="R59" s="29">
        <v>1.05</v>
      </c>
      <c r="S59" s="31">
        <v>10</v>
      </c>
      <c r="T59" s="29">
        <f t="shared" si="0"/>
        <v>0.96</v>
      </c>
      <c r="U59" s="870">
        <f t="shared" si="1"/>
        <v>582.40499999999997</v>
      </c>
      <c r="V59" s="870">
        <f t="shared" si="2"/>
        <v>636.4</v>
      </c>
      <c r="W59" s="39" t="s">
        <v>1387</v>
      </c>
    </row>
    <row r="60" spans="1:23" ht="12.75">
      <c r="A60" s="891" t="s">
        <v>1228</v>
      </c>
      <c r="B60" s="890" t="s">
        <v>1229</v>
      </c>
      <c r="C60" s="869" t="s">
        <v>1388</v>
      </c>
      <c r="D60" s="28">
        <v>44670</v>
      </c>
      <c r="E60" s="29">
        <v>0.14000000000000001</v>
      </c>
      <c r="F60" s="191">
        <v>33</v>
      </c>
      <c r="G60" s="29">
        <v>0.16</v>
      </c>
      <c r="H60" s="29">
        <v>7.0000000000000007E-2</v>
      </c>
      <c r="I60" s="29">
        <v>0.06</v>
      </c>
      <c r="J60" s="29">
        <v>0.08</v>
      </c>
      <c r="K60" s="29">
        <v>7.0000000000000007E-2</v>
      </c>
      <c r="L60" s="29">
        <v>0.2</v>
      </c>
      <c r="M60" s="29">
        <v>0.15</v>
      </c>
      <c r="N60" s="29">
        <v>0.17</v>
      </c>
      <c r="O60" s="191">
        <v>0</v>
      </c>
      <c r="P60" s="191">
        <v>0</v>
      </c>
      <c r="Q60" s="191">
        <v>6</v>
      </c>
      <c r="R60" s="29">
        <v>1.07</v>
      </c>
      <c r="S60" s="31">
        <v>6</v>
      </c>
      <c r="T60" s="29">
        <f t="shared" si="0"/>
        <v>1.1000000000000001</v>
      </c>
      <c r="U60" s="870">
        <f t="shared" si="1"/>
        <v>407.73000000000008</v>
      </c>
      <c r="V60" s="870">
        <f t="shared" si="2"/>
        <v>452.40000000000003</v>
      </c>
      <c r="W60" s="39" t="s">
        <v>1389</v>
      </c>
    </row>
    <row r="61" spans="1:23" ht="12.75">
      <c r="A61" s="895" t="s">
        <v>1242</v>
      </c>
      <c r="B61" s="890"/>
      <c r="C61" s="869" t="s">
        <v>1390</v>
      </c>
      <c r="D61" s="28">
        <v>44670</v>
      </c>
      <c r="E61" s="29">
        <v>0.14000000000000001</v>
      </c>
      <c r="F61" s="191">
        <v>33</v>
      </c>
      <c r="G61" s="29">
        <v>0.14000000000000001</v>
      </c>
      <c r="H61" s="29">
        <v>0.05</v>
      </c>
      <c r="I61" s="29">
        <v>0.05</v>
      </c>
      <c r="J61" s="29">
        <v>0.08</v>
      </c>
      <c r="K61" s="29">
        <v>0</v>
      </c>
      <c r="L61" s="29">
        <v>0.2</v>
      </c>
      <c r="M61" s="29">
        <v>0.1</v>
      </c>
      <c r="N61" s="29">
        <v>0.17</v>
      </c>
      <c r="O61" s="191">
        <v>1</v>
      </c>
      <c r="P61" s="191">
        <v>1</v>
      </c>
      <c r="Q61" s="191">
        <v>15</v>
      </c>
      <c r="R61" s="29">
        <v>1.07</v>
      </c>
      <c r="S61" s="31">
        <v>15</v>
      </c>
      <c r="T61" s="29">
        <f t="shared" si="0"/>
        <v>0.93</v>
      </c>
      <c r="U61" s="870">
        <f t="shared" si="1"/>
        <v>444.53</v>
      </c>
      <c r="V61" s="870">
        <f t="shared" si="2"/>
        <v>489.2</v>
      </c>
      <c r="W61" s="39" t="s">
        <v>1391</v>
      </c>
    </row>
    <row r="62" spans="1:23" ht="12.75">
      <c r="A62" s="896" t="s">
        <v>1245</v>
      </c>
      <c r="B62" s="890"/>
      <c r="C62" s="869" t="s">
        <v>1392</v>
      </c>
      <c r="D62" s="28">
        <v>44670</v>
      </c>
      <c r="E62" s="29">
        <v>0.14000000000000001</v>
      </c>
      <c r="F62" s="191">
        <v>33</v>
      </c>
      <c r="G62" s="29">
        <v>0.17</v>
      </c>
      <c r="H62" s="29">
        <v>0.05</v>
      </c>
      <c r="I62" s="29">
        <v>0.05</v>
      </c>
      <c r="J62" s="29">
        <v>0.08</v>
      </c>
      <c r="K62" s="29">
        <v>0</v>
      </c>
      <c r="L62" s="29">
        <v>0.2</v>
      </c>
      <c r="M62" s="29">
        <v>0.13</v>
      </c>
      <c r="N62" s="29">
        <v>0.17</v>
      </c>
      <c r="O62" s="191">
        <v>1</v>
      </c>
      <c r="P62" s="191">
        <v>3</v>
      </c>
      <c r="Q62" s="191">
        <v>15</v>
      </c>
      <c r="R62" s="29">
        <v>1.07</v>
      </c>
      <c r="S62" s="31">
        <v>15</v>
      </c>
      <c r="T62" s="29">
        <f t="shared" si="0"/>
        <v>0.9900000000000001</v>
      </c>
      <c r="U62" s="870">
        <f t="shared" si="1"/>
        <v>513.83000000000004</v>
      </c>
      <c r="V62" s="870">
        <f t="shared" si="2"/>
        <v>558.5</v>
      </c>
      <c r="W62" s="39" t="s">
        <v>1393</v>
      </c>
    </row>
    <row r="63" spans="1:23" ht="12.75">
      <c r="A63" s="891" t="s">
        <v>1228</v>
      </c>
      <c r="B63" s="890" t="s">
        <v>1229</v>
      </c>
      <c r="C63" s="869" t="s">
        <v>1394</v>
      </c>
      <c r="D63" s="28">
        <v>45370</v>
      </c>
      <c r="E63" s="29">
        <v>0.14000000000000001</v>
      </c>
      <c r="F63" s="191">
        <v>33</v>
      </c>
      <c r="G63" s="29">
        <v>0.15</v>
      </c>
      <c r="H63" s="29">
        <v>0.05</v>
      </c>
      <c r="I63" s="29">
        <v>0.06</v>
      </c>
      <c r="J63" s="29">
        <v>0.08</v>
      </c>
      <c r="K63" s="29">
        <v>0.06</v>
      </c>
      <c r="L63" s="29">
        <v>0.2</v>
      </c>
      <c r="M63" s="29">
        <v>0.14000000000000001</v>
      </c>
      <c r="N63" s="29">
        <v>0.17</v>
      </c>
      <c r="O63" s="191">
        <v>0</v>
      </c>
      <c r="P63" s="191">
        <v>0</v>
      </c>
      <c r="Q63" s="191">
        <v>6</v>
      </c>
      <c r="R63" s="29">
        <v>1.07</v>
      </c>
      <c r="S63" s="31">
        <v>5</v>
      </c>
      <c r="T63" s="29">
        <f t="shared" si="0"/>
        <v>1.0500000000000003</v>
      </c>
      <c r="U63" s="870">
        <f t="shared" si="1"/>
        <v>401.63000000000005</v>
      </c>
      <c r="V63" s="870">
        <f t="shared" si="2"/>
        <v>447.00000000000006</v>
      </c>
      <c r="W63" s="39" t="s">
        <v>1395</v>
      </c>
    </row>
    <row r="64" spans="1:23" ht="12.75">
      <c r="A64" s="896" t="s">
        <v>1245</v>
      </c>
      <c r="B64" s="890"/>
      <c r="C64" s="869" t="s">
        <v>1396</v>
      </c>
      <c r="D64" s="28">
        <v>58700</v>
      </c>
      <c r="E64" s="29">
        <v>0.09</v>
      </c>
      <c r="F64" s="191">
        <v>33</v>
      </c>
      <c r="G64" s="29">
        <v>0.09</v>
      </c>
      <c r="H64" s="29">
        <v>0.02</v>
      </c>
      <c r="I64" s="29">
        <v>0.15</v>
      </c>
      <c r="J64" s="29">
        <v>0.05</v>
      </c>
      <c r="K64" s="29">
        <v>0</v>
      </c>
      <c r="L64" s="29">
        <v>0.17</v>
      </c>
      <c r="M64" s="29">
        <v>0.1</v>
      </c>
      <c r="N64" s="29">
        <v>7.0000000000000007E-2</v>
      </c>
      <c r="O64" s="191">
        <v>1</v>
      </c>
      <c r="P64" s="191">
        <v>3</v>
      </c>
      <c r="Q64" s="191">
        <v>25</v>
      </c>
      <c r="R64" s="29">
        <v>1.05</v>
      </c>
      <c r="S64" s="31">
        <v>11</v>
      </c>
      <c r="T64" s="29">
        <f t="shared" si="0"/>
        <v>0.73999999999999988</v>
      </c>
      <c r="U64" s="870">
        <f t="shared" si="1"/>
        <v>465.39999999999992</v>
      </c>
      <c r="V64" s="870">
        <f t="shared" si="2"/>
        <v>524.09999999999991</v>
      </c>
      <c r="W64" s="39" t="s">
        <v>1397</v>
      </c>
    </row>
    <row r="65" spans="1:23" ht="12.75">
      <c r="A65" s="893" t="s">
        <v>1234</v>
      </c>
      <c r="B65" s="890"/>
      <c r="C65" s="869" t="s">
        <v>1398</v>
      </c>
      <c r="D65" s="28">
        <v>56340</v>
      </c>
      <c r="E65" s="29">
        <v>0.09</v>
      </c>
      <c r="F65" s="191">
        <v>33</v>
      </c>
      <c r="G65" s="29">
        <v>0.15</v>
      </c>
      <c r="H65" s="29">
        <v>0.13</v>
      </c>
      <c r="I65" s="29">
        <v>0.04</v>
      </c>
      <c r="J65" s="29">
        <v>0.05</v>
      </c>
      <c r="K65" s="29">
        <v>0</v>
      </c>
      <c r="L65" s="29">
        <v>0.12</v>
      </c>
      <c r="M65" s="29">
        <v>0.06</v>
      </c>
      <c r="N65" s="29">
        <v>0.05</v>
      </c>
      <c r="O65" s="191">
        <v>1</v>
      </c>
      <c r="P65" s="191">
        <v>3</v>
      </c>
      <c r="Q65" s="191">
        <v>31</v>
      </c>
      <c r="R65" s="29">
        <v>1.05</v>
      </c>
      <c r="S65" s="31">
        <v>17</v>
      </c>
      <c r="T65" s="29">
        <f t="shared" si="0"/>
        <v>0.69000000000000006</v>
      </c>
      <c r="U65" s="870">
        <f t="shared" si="1"/>
        <v>452.35999999999996</v>
      </c>
      <c r="V65" s="870">
        <f t="shared" si="2"/>
        <v>508.7</v>
      </c>
      <c r="W65" s="39" t="s">
        <v>1399</v>
      </c>
    </row>
    <row r="66" spans="1:23" ht="12.75">
      <c r="A66" s="898" t="s">
        <v>1257</v>
      </c>
      <c r="B66" s="890"/>
      <c r="C66" s="869" t="s">
        <v>1400</v>
      </c>
      <c r="D66" s="28">
        <v>58280</v>
      </c>
      <c r="E66" s="29">
        <v>0.09</v>
      </c>
      <c r="F66" s="191">
        <v>33</v>
      </c>
      <c r="G66" s="29">
        <v>0.04</v>
      </c>
      <c r="H66" s="29">
        <v>0.06</v>
      </c>
      <c r="I66" s="29">
        <v>0.03</v>
      </c>
      <c r="J66" s="29">
        <v>0.05</v>
      </c>
      <c r="K66" s="29">
        <v>0</v>
      </c>
      <c r="L66" s="29">
        <v>0.17</v>
      </c>
      <c r="M66" s="29">
        <v>0.16</v>
      </c>
      <c r="N66" s="29">
        <v>0.14000000000000001</v>
      </c>
      <c r="O66" s="191">
        <v>2</v>
      </c>
      <c r="P66" s="191">
        <v>2</v>
      </c>
      <c r="Q66" s="191">
        <v>27</v>
      </c>
      <c r="R66" s="29">
        <v>1.05</v>
      </c>
      <c r="S66" s="31">
        <v>13</v>
      </c>
      <c r="T66" s="29">
        <f t="shared" si="0"/>
        <v>0.74</v>
      </c>
      <c r="U66" s="870">
        <f t="shared" si="1"/>
        <v>477.52000000000004</v>
      </c>
      <c r="V66" s="870">
        <f t="shared" si="2"/>
        <v>535.79999999999995</v>
      </c>
      <c r="W66" s="39" t="s">
        <v>1401</v>
      </c>
    </row>
    <row r="67" spans="1:23" ht="12.75">
      <c r="A67" s="902" t="s">
        <v>1334</v>
      </c>
      <c r="B67" s="890"/>
      <c r="C67" s="869" t="s">
        <v>1402</v>
      </c>
      <c r="D67" s="28">
        <v>44670</v>
      </c>
      <c r="E67" s="29">
        <v>0.14000000000000001</v>
      </c>
      <c r="F67" s="191">
        <v>33</v>
      </c>
      <c r="G67" s="29">
        <v>0.17</v>
      </c>
      <c r="H67" s="29">
        <v>0.06</v>
      </c>
      <c r="I67" s="29">
        <v>0.06</v>
      </c>
      <c r="J67" s="29">
        <v>0.08</v>
      </c>
      <c r="K67" s="29">
        <v>7.0000000000000007E-2</v>
      </c>
      <c r="L67" s="29">
        <v>0.2</v>
      </c>
      <c r="M67" s="29">
        <v>0.18</v>
      </c>
      <c r="N67" s="29">
        <v>0.17</v>
      </c>
      <c r="O67" s="191">
        <v>2</v>
      </c>
      <c r="P67" s="191">
        <v>4</v>
      </c>
      <c r="Q67" s="191">
        <v>6</v>
      </c>
      <c r="R67" s="29">
        <v>1.07</v>
      </c>
      <c r="S67" s="31">
        <v>6</v>
      </c>
      <c r="T67" s="29">
        <f t="shared" si="0"/>
        <v>1.1300000000000001</v>
      </c>
      <c r="U67" s="870">
        <f t="shared" si="1"/>
        <v>593.73000000000013</v>
      </c>
      <c r="V67" s="870">
        <f t="shared" si="2"/>
        <v>638.40000000000009</v>
      </c>
      <c r="W67" s="39" t="s">
        <v>1403</v>
      </c>
    </row>
    <row r="68" spans="1:23" ht="12.75">
      <c r="A68" s="895" t="s">
        <v>1242</v>
      </c>
      <c r="B68" s="890"/>
      <c r="C68" s="869" t="s">
        <v>1404</v>
      </c>
      <c r="D68" s="28">
        <v>59280</v>
      </c>
      <c r="E68" s="29">
        <v>0.14000000000000001</v>
      </c>
      <c r="F68" s="191">
        <v>33</v>
      </c>
      <c r="G68" s="29">
        <v>0.09</v>
      </c>
      <c r="H68" s="29">
        <v>0.05</v>
      </c>
      <c r="I68" s="29">
        <v>0.03</v>
      </c>
      <c r="J68" s="29">
        <v>0.05</v>
      </c>
      <c r="K68" s="29">
        <v>0</v>
      </c>
      <c r="L68" s="29">
        <v>0.18</v>
      </c>
      <c r="M68" s="29">
        <v>0.15</v>
      </c>
      <c r="N68" s="29">
        <v>0.14000000000000001</v>
      </c>
      <c r="O68" s="191">
        <v>2</v>
      </c>
      <c r="P68" s="191">
        <v>2</v>
      </c>
      <c r="Q68" s="191">
        <v>24</v>
      </c>
      <c r="R68" s="29">
        <v>1.05</v>
      </c>
      <c r="S68" s="31">
        <v>14</v>
      </c>
      <c r="T68" s="29">
        <f t="shared" si="0"/>
        <v>0.83000000000000007</v>
      </c>
      <c r="U68" s="870">
        <f t="shared" si="1"/>
        <v>486.92</v>
      </c>
      <c r="V68" s="870">
        <f t="shared" si="2"/>
        <v>546.20000000000005</v>
      </c>
      <c r="W68" s="39" t="s">
        <v>1405</v>
      </c>
    </row>
    <row r="69" spans="1:23" ht="12.75">
      <c r="A69" s="900" t="s">
        <v>1306</v>
      </c>
      <c r="B69" s="890"/>
      <c r="C69" s="869" t="s">
        <v>1406</v>
      </c>
      <c r="D69" s="28">
        <v>44670</v>
      </c>
      <c r="E69" s="29">
        <v>0.14000000000000001</v>
      </c>
      <c r="F69" s="191">
        <v>33</v>
      </c>
      <c r="G69" s="29">
        <v>0.18</v>
      </c>
      <c r="H69" s="29">
        <v>0.06</v>
      </c>
      <c r="I69" s="29">
        <v>0.06</v>
      </c>
      <c r="J69" s="29">
        <v>0.08</v>
      </c>
      <c r="K69" s="29">
        <v>7.0000000000000007E-2</v>
      </c>
      <c r="L69" s="29">
        <v>0.2</v>
      </c>
      <c r="M69" s="29">
        <v>0.11</v>
      </c>
      <c r="N69" s="29">
        <v>0.17</v>
      </c>
      <c r="O69" s="191">
        <v>1</v>
      </c>
      <c r="P69" s="191">
        <v>1</v>
      </c>
      <c r="Q69" s="191">
        <v>6</v>
      </c>
      <c r="R69" s="29">
        <v>1.07</v>
      </c>
      <c r="S69" s="31">
        <v>6</v>
      </c>
      <c r="T69" s="29">
        <f t="shared" si="0"/>
        <v>1.07</v>
      </c>
      <c r="U69" s="870">
        <f t="shared" si="1"/>
        <v>460.83000000000004</v>
      </c>
      <c r="V69" s="870">
        <f t="shared" si="2"/>
        <v>505.50000000000006</v>
      </c>
      <c r="W69" s="39" t="s">
        <v>1407</v>
      </c>
    </row>
    <row r="70" spans="1:23" ht="12.75">
      <c r="A70" s="902" t="s">
        <v>1334</v>
      </c>
      <c r="B70" s="890"/>
      <c r="C70" s="869" t="s">
        <v>1408</v>
      </c>
      <c r="D70" s="28">
        <v>58120</v>
      </c>
      <c r="E70" s="29">
        <v>0.09</v>
      </c>
      <c r="F70" s="191">
        <v>33</v>
      </c>
      <c r="G70" s="29">
        <v>0.04</v>
      </c>
      <c r="H70" s="29">
        <v>0.02</v>
      </c>
      <c r="I70" s="29">
        <v>0.05</v>
      </c>
      <c r="J70" s="29">
        <v>0.05</v>
      </c>
      <c r="K70" s="29">
        <v>0</v>
      </c>
      <c r="L70" s="29">
        <v>0.1</v>
      </c>
      <c r="M70" s="29">
        <v>0.05</v>
      </c>
      <c r="N70" s="29">
        <v>7.0000000000000007E-2</v>
      </c>
      <c r="O70" s="191">
        <v>3</v>
      </c>
      <c r="P70" s="191">
        <v>5</v>
      </c>
      <c r="Q70" s="191">
        <v>25</v>
      </c>
      <c r="R70" s="29">
        <v>1.05</v>
      </c>
      <c r="S70" s="31">
        <v>10.199999999999999</v>
      </c>
      <c r="T70" s="29">
        <f t="shared" si="0"/>
        <v>0.47</v>
      </c>
      <c r="U70" s="870">
        <f t="shared" si="1"/>
        <v>546.28000000000009</v>
      </c>
      <c r="V70" s="870">
        <f t="shared" si="2"/>
        <v>604.4</v>
      </c>
      <c r="W70" s="39" t="s">
        <v>1409</v>
      </c>
    </row>
    <row r="71" spans="1:23" ht="12.75">
      <c r="A71" s="889" t="s">
        <v>1225</v>
      </c>
      <c r="B71" s="890"/>
      <c r="C71" s="869" t="s">
        <v>1410</v>
      </c>
      <c r="D71" s="28">
        <v>53280</v>
      </c>
      <c r="E71" s="29">
        <v>0.09</v>
      </c>
      <c r="F71" s="191">
        <v>33</v>
      </c>
      <c r="G71" s="29">
        <v>0.14000000000000001</v>
      </c>
      <c r="H71" s="29">
        <v>0.12</v>
      </c>
      <c r="I71" s="29">
        <v>0.04</v>
      </c>
      <c r="J71" s="29">
        <v>0.05</v>
      </c>
      <c r="K71" s="29">
        <v>0</v>
      </c>
      <c r="L71" s="29">
        <v>0.12</v>
      </c>
      <c r="M71" s="29">
        <v>0.05</v>
      </c>
      <c r="N71" s="29">
        <v>0.05</v>
      </c>
      <c r="O71" s="191">
        <v>2</v>
      </c>
      <c r="P71" s="191">
        <v>3</v>
      </c>
      <c r="Q71" s="191">
        <v>21</v>
      </c>
      <c r="R71" s="29">
        <v>1.05</v>
      </c>
      <c r="S71" s="31">
        <v>9.1999999999999993</v>
      </c>
      <c r="T71" s="29">
        <f t="shared" si="0"/>
        <v>0.66</v>
      </c>
      <c r="U71" s="870">
        <f t="shared" si="1"/>
        <v>479.01999999999992</v>
      </c>
      <c r="V71" s="870">
        <f t="shared" si="2"/>
        <v>532.29999999999995</v>
      </c>
      <c r="W71" s="39" t="s">
        <v>1411</v>
      </c>
    </row>
    <row r="72" spans="1:23" ht="12.75">
      <c r="A72" s="899" t="s">
        <v>1299</v>
      </c>
      <c r="B72" s="890"/>
      <c r="C72" s="869" t="s">
        <v>1412</v>
      </c>
      <c r="D72" s="28">
        <v>41500</v>
      </c>
      <c r="E72" s="29">
        <v>0.12</v>
      </c>
      <c r="F72" s="191">
        <v>33</v>
      </c>
      <c r="G72" s="29">
        <v>0.15</v>
      </c>
      <c r="H72" s="29">
        <v>0.09</v>
      </c>
      <c r="I72" s="29">
        <v>0.05</v>
      </c>
      <c r="J72" s="29">
        <v>0.08</v>
      </c>
      <c r="K72" s="29">
        <v>0</v>
      </c>
      <c r="L72" s="29">
        <v>0.11</v>
      </c>
      <c r="M72" s="29">
        <v>0.08</v>
      </c>
      <c r="N72" s="29">
        <v>0.04</v>
      </c>
      <c r="O72" s="191">
        <v>2</v>
      </c>
      <c r="P72" s="191">
        <v>4</v>
      </c>
      <c r="Q72" s="191">
        <v>19</v>
      </c>
      <c r="R72" s="29">
        <v>1.1000000000000001</v>
      </c>
      <c r="S72" s="31">
        <v>7</v>
      </c>
      <c r="T72" s="29">
        <f t="shared" si="0"/>
        <v>0.72</v>
      </c>
      <c r="U72" s="870">
        <f t="shared" si="1"/>
        <v>536.19999999999993</v>
      </c>
      <c r="V72" s="870">
        <f t="shared" si="2"/>
        <v>577.69999999999993</v>
      </c>
      <c r="W72" s="39" t="s">
        <v>1413</v>
      </c>
    </row>
    <row r="73" spans="1:23" ht="12.75">
      <c r="A73" s="898" t="s">
        <v>1257</v>
      </c>
      <c r="B73" s="890"/>
      <c r="C73" s="869" t="s">
        <v>1414</v>
      </c>
      <c r="D73" s="28">
        <v>52700</v>
      </c>
      <c r="E73" s="29">
        <v>0.11</v>
      </c>
      <c r="F73" s="191">
        <v>32</v>
      </c>
      <c r="G73" s="29">
        <v>0.36</v>
      </c>
      <c r="H73" s="29">
        <v>0.06</v>
      </c>
      <c r="I73" s="29">
        <v>0.1</v>
      </c>
      <c r="J73" s="29">
        <v>0.03</v>
      </c>
      <c r="K73" s="29">
        <v>0</v>
      </c>
      <c r="L73" s="29">
        <v>0.13</v>
      </c>
      <c r="M73" s="29">
        <v>0.08</v>
      </c>
      <c r="N73" s="29">
        <v>0.09</v>
      </c>
      <c r="O73" s="191">
        <v>2</v>
      </c>
      <c r="P73" s="191">
        <v>4</v>
      </c>
      <c r="Q73" s="191">
        <v>10</v>
      </c>
      <c r="R73" s="29">
        <v>1.05</v>
      </c>
      <c r="S73" s="31">
        <v>6.3</v>
      </c>
      <c r="T73" s="29">
        <f t="shared" si="0"/>
        <v>0.96</v>
      </c>
      <c r="U73" s="870">
        <f t="shared" si="1"/>
        <v>538.5</v>
      </c>
      <c r="V73" s="870">
        <f t="shared" si="2"/>
        <v>591.20000000000005</v>
      </c>
      <c r="W73" s="39" t="s">
        <v>1415</v>
      </c>
    </row>
    <row r="74" spans="1:23" ht="12.75">
      <c r="A74" s="889" t="s">
        <v>1225</v>
      </c>
      <c r="B74" s="890"/>
      <c r="C74" s="869" t="s">
        <v>1416</v>
      </c>
      <c r="D74" s="28">
        <v>43000</v>
      </c>
      <c r="E74" s="29">
        <v>0.11</v>
      </c>
      <c r="F74" s="191">
        <v>27</v>
      </c>
      <c r="G74" s="29">
        <v>0.14000000000000001</v>
      </c>
      <c r="H74" s="29">
        <v>0.06</v>
      </c>
      <c r="I74" s="29">
        <v>0.17</v>
      </c>
      <c r="J74" s="29">
        <v>7.0000000000000007E-2</v>
      </c>
      <c r="K74" s="29">
        <v>0</v>
      </c>
      <c r="L74" s="29">
        <v>0.16</v>
      </c>
      <c r="M74" s="29">
        <v>0.13</v>
      </c>
      <c r="N74" s="29">
        <v>0.09</v>
      </c>
      <c r="O74" s="191">
        <v>0</v>
      </c>
      <c r="P74" s="191">
        <v>1</v>
      </c>
      <c r="Q74" s="191">
        <v>6</v>
      </c>
      <c r="R74" s="29">
        <v>1.07</v>
      </c>
      <c r="S74" s="31">
        <v>5.8</v>
      </c>
      <c r="T74" s="29">
        <f t="shared" si="0"/>
        <v>0.92999999999999994</v>
      </c>
      <c r="U74" s="870">
        <f t="shared" si="1"/>
        <v>375.59999999999997</v>
      </c>
      <c r="V74" s="870">
        <f t="shared" si="2"/>
        <v>418.59999999999997</v>
      </c>
      <c r="W74" s="39" t="s">
        <v>1417</v>
      </c>
    </row>
    <row r="75" spans="1:23" ht="12.75">
      <c r="A75" s="889" t="s">
        <v>1225</v>
      </c>
      <c r="B75" s="890"/>
      <c r="C75" s="869" t="s">
        <v>1418</v>
      </c>
      <c r="D75" s="28">
        <v>39500</v>
      </c>
      <c r="E75" s="29">
        <v>0.11</v>
      </c>
      <c r="F75" s="191">
        <v>27</v>
      </c>
      <c r="G75" s="29">
        <v>0.06</v>
      </c>
      <c r="H75" s="29">
        <v>0.06</v>
      </c>
      <c r="I75" s="29">
        <v>0.04</v>
      </c>
      <c r="J75" s="29">
        <v>0.1</v>
      </c>
      <c r="K75" s="29">
        <v>0</v>
      </c>
      <c r="L75" s="29">
        <v>0.16</v>
      </c>
      <c r="M75" s="29">
        <v>0.14000000000000001</v>
      </c>
      <c r="N75" s="29">
        <v>0.09</v>
      </c>
      <c r="O75" s="191">
        <v>1</v>
      </c>
      <c r="P75" s="191">
        <v>2</v>
      </c>
      <c r="Q75" s="191">
        <v>6</v>
      </c>
      <c r="R75" s="29">
        <v>1.07</v>
      </c>
      <c r="S75" s="31">
        <v>6.8</v>
      </c>
      <c r="T75" s="29">
        <f t="shared" si="0"/>
        <v>0.76</v>
      </c>
      <c r="U75" s="870">
        <f t="shared" si="1"/>
        <v>420.3</v>
      </c>
      <c r="V75" s="870">
        <f t="shared" si="2"/>
        <v>459.8</v>
      </c>
      <c r="W75" s="39" t="s">
        <v>1419</v>
      </c>
    </row>
    <row r="76" spans="1:23" ht="12.75">
      <c r="A76" s="889" t="s">
        <v>1225</v>
      </c>
      <c r="B76" s="890"/>
      <c r="C76" s="869" t="s">
        <v>1420</v>
      </c>
      <c r="D76" s="28">
        <v>34280</v>
      </c>
      <c r="E76" s="29">
        <v>0.09</v>
      </c>
      <c r="F76" s="191">
        <v>27</v>
      </c>
      <c r="G76" s="29">
        <v>0.14000000000000001</v>
      </c>
      <c r="H76" s="29">
        <v>0.06</v>
      </c>
      <c r="I76" s="29">
        <v>0.04</v>
      </c>
      <c r="J76" s="29">
        <v>7.0000000000000007E-2</v>
      </c>
      <c r="K76" s="29">
        <v>0</v>
      </c>
      <c r="L76" s="29">
        <v>0.16</v>
      </c>
      <c r="M76" s="29">
        <v>0.13</v>
      </c>
      <c r="N76" s="29">
        <v>0.09</v>
      </c>
      <c r="O76" s="191">
        <v>0</v>
      </c>
      <c r="P76" s="191">
        <v>1</v>
      </c>
      <c r="Q76" s="191">
        <v>6</v>
      </c>
      <c r="R76" s="29">
        <v>1.07</v>
      </c>
      <c r="S76" s="31">
        <v>6.2</v>
      </c>
      <c r="T76" s="29">
        <f t="shared" si="0"/>
        <v>0.78</v>
      </c>
      <c r="U76" s="870">
        <f t="shared" si="1"/>
        <v>365.61999999999995</v>
      </c>
      <c r="V76" s="870">
        <f t="shared" si="2"/>
        <v>399.9</v>
      </c>
      <c r="W76" s="39" t="s">
        <v>1421</v>
      </c>
    </row>
    <row r="77" spans="1:23" ht="12.75">
      <c r="A77" s="903" t="s">
        <v>1383</v>
      </c>
      <c r="B77" s="890"/>
      <c r="C77" s="869" t="s">
        <v>1422</v>
      </c>
      <c r="D77" s="28">
        <v>96500</v>
      </c>
      <c r="E77" s="29">
        <v>0.01</v>
      </c>
      <c r="F77" s="191">
        <v>8</v>
      </c>
      <c r="G77" s="29">
        <v>0.82</v>
      </c>
      <c r="H77" s="29">
        <v>0.28000000000000003</v>
      </c>
      <c r="I77" s="29">
        <v>7.0000000000000007E-2</v>
      </c>
      <c r="J77" s="29">
        <v>0.1</v>
      </c>
      <c r="K77" s="29">
        <v>0.13</v>
      </c>
      <c r="L77" s="29">
        <v>7.0000000000000007E-2</v>
      </c>
      <c r="M77" s="29">
        <v>0.06</v>
      </c>
      <c r="N77" s="29">
        <v>0.01</v>
      </c>
      <c r="O77" s="191">
        <v>3</v>
      </c>
      <c r="P77" s="191">
        <v>5</v>
      </c>
      <c r="Q77" s="191">
        <v>12</v>
      </c>
      <c r="R77" s="29">
        <v>1</v>
      </c>
      <c r="S77" s="31">
        <v>5.73</v>
      </c>
      <c r="T77" s="29">
        <f t="shared" si="0"/>
        <v>1.5500000000000005</v>
      </c>
      <c r="U77" s="870">
        <f t="shared" si="1"/>
        <v>473.77000000000004</v>
      </c>
      <c r="V77" s="870">
        <f t="shared" si="2"/>
        <v>570.2700000000001</v>
      </c>
      <c r="W77" s="39" t="s">
        <v>1423</v>
      </c>
    </row>
    <row r="78" spans="1:23" ht="12.75">
      <c r="A78" s="903" t="s">
        <v>1383</v>
      </c>
      <c r="B78" s="890"/>
      <c r="C78" s="869" t="s">
        <v>1424</v>
      </c>
      <c r="D78" s="28">
        <v>121480</v>
      </c>
      <c r="E78" s="29">
        <v>0.08</v>
      </c>
      <c r="F78" s="191">
        <v>8</v>
      </c>
      <c r="G78" s="29">
        <v>0.76</v>
      </c>
      <c r="H78" s="29">
        <v>0.26</v>
      </c>
      <c r="I78" s="29">
        <v>0.17</v>
      </c>
      <c r="J78" s="29">
        <v>0.1</v>
      </c>
      <c r="K78" s="29">
        <v>0.13</v>
      </c>
      <c r="L78" s="29">
        <v>0.12</v>
      </c>
      <c r="M78" s="29">
        <v>0.11</v>
      </c>
      <c r="N78" s="29">
        <v>0.1</v>
      </c>
      <c r="O78" s="191">
        <v>3</v>
      </c>
      <c r="P78" s="191">
        <v>5</v>
      </c>
      <c r="Q78" s="191">
        <v>13</v>
      </c>
      <c r="R78" s="29">
        <v>1</v>
      </c>
      <c r="S78" s="31">
        <v>6.13</v>
      </c>
      <c r="T78" s="29">
        <f t="shared" si="0"/>
        <v>1.8300000000000003</v>
      </c>
      <c r="U78" s="870">
        <f t="shared" si="1"/>
        <v>503.59000000000009</v>
      </c>
      <c r="V78" s="870">
        <f t="shared" si="2"/>
        <v>625.07000000000005</v>
      </c>
      <c r="W78" s="39" t="s">
        <v>1425</v>
      </c>
    </row>
    <row r="79" spans="1:23" ht="12.75">
      <c r="A79" s="903" t="s">
        <v>1383</v>
      </c>
      <c r="B79" s="890"/>
      <c r="C79" s="869" t="s">
        <v>1426</v>
      </c>
      <c r="D79" s="28">
        <v>102780</v>
      </c>
      <c r="E79" s="29">
        <v>0.01</v>
      </c>
      <c r="F79" s="191">
        <v>8</v>
      </c>
      <c r="G79" s="29">
        <v>0.63</v>
      </c>
      <c r="H79" s="29">
        <v>0.35</v>
      </c>
      <c r="I79" s="29">
        <v>7.0000000000000007E-2</v>
      </c>
      <c r="J79" s="29">
        <v>0.1</v>
      </c>
      <c r="K79" s="29">
        <v>0.22</v>
      </c>
      <c r="L79" s="29">
        <v>7.0000000000000007E-2</v>
      </c>
      <c r="M79" s="29">
        <v>0.08</v>
      </c>
      <c r="N79" s="29">
        <v>0.01</v>
      </c>
      <c r="O79" s="191">
        <v>3</v>
      </c>
      <c r="P79" s="191">
        <v>5</v>
      </c>
      <c r="Q79" s="191">
        <v>12</v>
      </c>
      <c r="R79" s="29">
        <v>1</v>
      </c>
      <c r="S79" s="31">
        <v>5.73</v>
      </c>
      <c r="T79" s="29">
        <f t="shared" si="0"/>
        <v>1.5400000000000003</v>
      </c>
      <c r="U79" s="870">
        <f t="shared" si="1"/>
        <v>468.19</v>
      </c>
      <c r="V79" s="870">
        <f t="shared" si="2"/>
        <v>570.97</v>
      </c>
      <c r="W79" s="39" t="s">
        <v>1427</v>
      </c>
    </row>
    <row r="80" spans="1:23" ht="12.75">
      <c r="A80" s="903" t="s">
        <v>1383</v>
      </c>
      <c r="B80" s="890"/>
      <c r="C80" s="869" t="s">
        <v>1428</v>
      </c>
      <c r="D80" s="28">
        <v>135720</v>
      </c>
      <c r="E80" s="29">
        <v>0.08</v>
      </c>
      <c r="F80" s="191">
        <v>8</v>
      </c>
      <c r="G80" s="29">
        <v>0.95</v>
      </c>
      <c r="H80" s="29">
        <v>0.2</v>
      </c>
      <c r="I80" s="29">
        <v>7.0000000000000007E-2</v>
      </c>
      <c r="J80" s="29">
        <v>0.1</v>
      </c>
      <c r="K80" s="29">
        <v>0.13</v>
      </c>
      <c r="L80" s="29">
        <v>0.2</v>
      </c>
      <c r="M80" s="29">
        <v>0.11</v>
      </c>
      <c r="N80" s="29">
        <v>0.1</v>
      </c>
      <c r="O80" s="191">
        <v>3</v>
      </c>
      <c r="P80" s="191">
        <v>5</v>
      </c>
      <c r="Q80" s="191">
        <v>15</v>
      </c>
      <c r="R80" s="29">
        <v>1</v>
      </c>
      <c r="S80" s="31">
        <v>7.08</v>
      </c>
      <c r="T80" s="29">
        <f t="shared" si="0"/>
        <v>1.9400000000000004</v>
      </c>
      <c r="U80" s="870">
        <f t="shared" si="1"/>
        <v>509.70000000000005</v>
      </c>
      <c r="V80" s="870">
        <f t="shared" si="2"/>
        <v>645.42000000000007</v>
      </c>
      <c r="W80" s="39" t="s">
        <v>1429</v>
      </c>
    </row>
    <row r="81" spans="1:23" ht="12.75">
      <c r="A81" s="903" t="s">
        <v>1383</v>
      </c>
      <c r="B81" s="890"/>
      <c r="C81" s="869" t="s">
        <v>1430</v>
      </c>
      <c r="D81" s="28">
        <v>112780</v>
      </c>
      <c r="E81" s="29">
        <v>0.08</v>
      </c>
      <c r="F81" s="191">
        <v>8</v>
      </c>
      <c r="G81" s="29">
        <v>0.63</v>
      </c>
      <c r="H81" s="29">
        <v>0.3</v>
      </c>
      <c r="I81" s="29">
        <v>7.0000000000000007E-2</v>
      </c>
      <c r="J81" s="29">
        <v>0.1</v>
      </c>
      <c r="K81" s="29">
        <v>0.27</v>
      </c>
      <c r="L81" s="29">
        <v>0.12</v>
      </c>
      <c r="M81" s="29">
        <v>0.11</v>
      </c>
      <c r="N81" s="29">
        <v>0.1</v>
      </c>
      <c r="O81" s="191">
        <v>3</v>
      </c>
      <c r="P81" s="191">
        <v>5</v>
      </c>
      <c r="Q81" s="191">
        <v>13</v>
      </c>
      <c r="R81" s="29">
        <v>1</v>
      </c>
      <c r="S81" s="31">
        <v>6.23</v>
      </c>
      <c r="T81" s="29">
        <f t="shared" si="0"/>
        <v>1.7800000000000005</v>
      </c>
      <c r="U81" s="870">
        <f t="shared" si="1"/>
        <v>506.69000000000005</v>
      </c>
      <c r="V81" s="870">
        <f t="shared" si="2"/>
        <v>619.47000000000014</v>
      </c>
      <c r="W81" s="39" t="s">
        <v>1431</v>
      </c>
    </row>
    <row r="82" spans="1:23" ht="12.75">
      <c r="A82" s="903" t="s">
        <v>1383</v>
      </c>
      <c r="B82" s="890"/>
      <c r="C82" s="869" t="s">
        <v>1432</v>
      </c>
      <c r="D82" s="28">
        <v>106000</v>
      </c>
      <c r="E82" s="29">
        <v>0.01</v>
      </c>
      <c r="F82" s="191">
        <v>8</v>
      </c>
      <c r="G82" s="29">
        <v>0.52</v>
      </c>
      <c r="H82" s="29">
        <v>0.25</v>
      </c>
      <c r="I82" s="29">
        <v>0.13</v>
      </c>
      <c r="J82" s="29">
        <v>0.19</v>
      </c>
      <c r="K82" s="29">
        <v>0.13</v>
      </c>
      <c r="L82" s="29">
        <v>7.0000000000000007E-2</v>
      </c>
      <c r="M82" s="29">
        <v>0.13</v>
      </c>
      <c r="N82" s="29">
        <v>0.01</v>
      </c>
      <c r="O82" s="191">
        <v>3</v>
      </c>
      <c r="P82" s="191">
        <v>5</v>
      </c>
      <c r="Q82" s="191">
        <v>12</v>
      </c>
      <c r="R82" s="29">
        <v>1</v>
      </c>
      <c r="S82" s="31">
        <v>11.26</v>
      </c>
      <c r="T82" s="29">
        <f t="shared" si="0"/>
        <v>1.4400000000000004</v>
      </c>
      <c r="U82" s="870">
        <f t="shared" si="1"/>
        <v>452.94</v>
      </c>
      <c r="V82" s="870">
        <f t="shared" si="2"/>
        <v>558.93999999999994</v>
      </c>
      <c r="W82" s="39" t="s">
        <v>1433</v>
      </c>
    </row>
  </sheetData>
  <autoFilter ref="A2:W82" xr:uid="{00000000-0009-0000-0000-00002A000000}">
    <sortState xmlns:xlrd2="http://schemas.microsoft.com/office/spreadsheetml/2017/richdata2" ref="A2:W82">
      <sortCondition descending="1" ref="F2:F82"/>
      <sortCondition ref="C2:C82"/>
      <sortCondition descending="1" ref="T2:T82"/>
      <sortCondition descending="1" ref="P2:P82"/>
      <sortCondition descending="1" ref="E2:E82"/>
      <sortCondition descending="1" ref="A2:A82"/>
      <sortCondition ref="V2:V82"/>
    </sortState>
  </autoFilter>
  <conditionalFormatting sqref="D3:D82">
    <cfRule type="colorScale" priority="16">
      <colorScale>
        <cfvo type="min"/>
        <cfvo type="percentile" val="50"/>
        <cfvo type="max"/>
        <color rgb="FF93C47D"/>
        <color rgb="FFD9D9D9"/>
        <color rgb="FFE06666"/>
      </colorScale>
    </cfRule>
  </conditionalFormatting>
  <conditionalFormatting sqref="E3:E82">
    <cfRule type="colorScale" priority="3">
      <colorScale>
        <cfvo type="min"/>
        <cfvo type="percentile" val="50"/>
        <cfvo type="max"/>
        <color rgb="FFD9D9D9"/>
        <color rgb="FFB7B7B7"/>
        <color rgb="FF666666"/>
      </colorScale>
    </cfRule>
  </conditionalFormatting>
  <conditionalFormatting sqref="F3:F82">
    <cfRule type="colorScale" priority="4">
      <colorScale>
        <cfvo type="min"/>
        <cfvo type="percentile" val="50"/>
        <cfvo type="max"/>
        <color rgb="FFD9D9D9"/>
        <color rgb="FFB7B7B7"/>
        <color rgb="FF666666"/>
      </colorScale>
    </cfRule>
  </conditionalFormatting>
  <conditionalFormatting sqref="G3:G82">
    <cfRule type="colorScale" priority="5">
      <colorScale>
        <cfvo type="min"/>
        <cfvo type="percentile" val="50"/>
        <cfvo type="max"/>
        <color rgb="FFFCE5CD"/>
        <color rgb="FFF9CB9C"/>
        <color rgb="FFE69138"/>
      </colorScale>
    </cfRule>
  </conditionalFormatting>
  <conditionalFormatting sqref="H3:H82">
    <cfRule type="colorScale" priority="6">
      <colorScale>
        <cfvo type="min"/>
        <cfvo type="percentile" val="50"/>
        <cfvo type="max"/>
        <color rgb="FFCFE2F3"/>
        <color rgb="FF9FC5E8"/>
        <color rgb="FF3D85C6"/>
      </colorScale>
    </cfRule>
  </conditionalFormatting>
  <conditionalFormatting sqref="I3:I82">
    <cfRule type="colorScale" priority="7">
      <colorScale>
        <cfvo type="min"/>
        <cfvo type="percentile" val="50"/>
        <cfvo type="max"/>
        <color rgb="FFD9EAD3"/>
        <color rgb="FFB6D7A8"/>
        <color rgb="FF6AA84F"/>
      </colorScale>
    </cfRule>
  </conditionalFormatting>
  <conditionalFormatting sqref="J3:J82">
    <cfRule type="colorScale" priority="8">
      <colorScale>
        <cfvo type="min"/>
        <cfvo type="percentile" val="50"/>
        <cfvo type="max"/>
        <color rgb="FFFFF2CC"/>
        <color rgb="FFFFE599"/>
        <color rgb="FFF1C232"/>
      </colorScale>
    </cfRule>
  </conditionalFormatting>
  <conditionalFormatting sqref="K3:K82">
    <cfRule type="colorScale" priority="9">
      <colorScale>
        <cfvo type="min"/>
        <cfvo type="percentile" val="50"/>
        <cfvo type="max"/>
        <color rgb="FFD9D2E9"/>
        <color rgb="FFB4A7D6"/>
        <color rgb="FF8E7CC3"/>
      </colorScale>
    </cfRule>
  </conditionalFormatting>
  <conditionalFormatting sqref="L3:L82">
    <cfRule type="colorScale" priority="10">
      <colorScale>
        <cfvo type="min"/>
        <cfvo type="percentile" val="50"/>
        <cfvo type="max"/>
        <color rgb="FFF4CCCC"/>
        <color rgb="FFEA9999"/>
        <color rgb="FFE06666"/>
      </colorScale>
    </cfRule>
  </conditionalFormatting>
  <conditionalFormatting sqref="M3:M82">
    <cfRule type="colorScale" priority="11">
      <colorScale>
        <cfvo type="min"/>
        <cfvo type="percentile" val="50"/>
        <cfvo type="max"/>
        <color rgb="FFEAD1DC"/>
        <color rgb="FFD5A6BD"/>
        <color rgb="FFC27BA0"/>
      </colorScale>
    </cfRule>
  </conditionalFormatting>
  <conditionalFormatting sqref="N3:N82">
    <cfRule type="colorScale" priority="12">
      <colorScale>
        <cfvo type="min"/>
        <cfvo type="percentile" val="50"/>
        <cfvo type="max"/>
        <color rgb="FFE6B8AF"/>
        <color rgb="FFDD7E6B"/>
        <color rgb="FFCC4125"/>
      </colorScale>
    </cfRule>
  </conditionalFormatting>
  <conditionalFormatting sqref="O3:O82">
    <cfRule type="colorScale" priority="13">
      <colorScale>
        <cfvo type="min"/>
        <cfvo type="percentile" val="50"/>
        <cfvo type="max"/>
        <color rgb="FFCFE2F3"/>
        <color rgb="FFC9DAF8"/>
        <color rgb="FF6D9EEB"/>
      </colorScale>
    </cfRule>
  </conditionalFormatting>
  <conditionalFormatting sqref="P3:P82">
    <cfRule type="colorScale" priority="19">
      <colorScale>
        <cfvo type="min"/>
        <cfvo type="percentile" val="50"/>
        <cfvo type="max"/>
        <color rgb="FFCFE2F3"/>
        <color rgb="FFC9DAF8"/>
        <color rgb="FF6D9EEB"/>
      </colorScale>
    </cfRule>
  </conditionalFormatting>
  <conditionalFormatting sqref="Q3:Q82">
    <cfRule type="colorScale" priority="14">
      <colorScale>
        <cfvo type="min"/>
        <cfvo type="percentile" val="50"/>
        <cfvo type="max"/>
        <color rgb="FFEFEFEF"/>
        <color rgb="FFD9D9D9"/>
        <color rgb="FFB7B7B7"/>
      </colorScale>
    </cfRule>
  </conditionalFormatting>
  <conditionalFormatting sqref="R3:R82">
    <cfRule type="colorScale" priority="1">
      <colorScale>
        <cfvo type="min"/>
        <cfvo type="percentile" val="50"/>
        <cfvo type="max"/>
        <color rgb="FFD0E0E3"/>
        <color rgb="FFA2C4C9"/>
        <color rgb="FF76A5AF"/>
      </colorScale>
    </cfRule>
  </conditionalFormatting>
  <conditionalFormatting sqref="S3:S82">
    <cfRule type="colorScale" priority="2">
      <colorScale>
        <cfvo type="min"/>
        <cfvo type="percentile" val="50"/>
        <cfvo type="max"/>
        <color rgb="FFEFEFEF"/>
        <color rgb="FFB7B7B7"/>
        <color rgb="FF666666"/>
      </colorScale>
    </cfRule>
  </conditionalFormatting>
  <conditionalFormatting sqref="T3:T82">
    <cfRule type="colorScale" priority="17">
      <colorScale>
        <cfvo type="min"/>
        <cfvo type="percentile" val="50"/>
        <cfvo type="max"/>
        <color rgb="FFCC4125"/>
        <color rgb="FFD9D9D9"/>
        <color rgb="FF93C47D"/>
      </colorScale>
    </cfRule>
  </conditionalFormatting>
  <conditionalFormatting sqref="U3:U82">
    <cfRule type="colorScale" priority="18">
      <colorScale>
        <cfvo type="min"/>
        <cfvo type="percentile" val="50"/>
        <cfvo type="max"/>
        <color rgb="FF4A86E8"/>
        <color rgb="FFEFEFEF"/>
        <color rgb="FFFF9900"/>
      </colorScale>
    </cfRule>
  </conditionalFormatting>
  <conditionalFormatting sqref="V3:V82">
    <cfRule type="colorScale" priority="15">
      <colorScale>
        <cfvo type="min"/>
        <cfvo type="percentile" val="50"/>
        <cfvo type="max"/>
        <color rgb="FF4A86E8"/>
        <color rgb="FFEFEFEF"/>
        <color rgb="FFFF9900"/>
      </colorScale>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tabColor rgb="FF6FA8DC"/>
    <outlinePr summaryBelow="0" summaryRight="0"/>
  </sheetPr>
  <dimension ref="A1:X66"/>
  <sheetViews>
    <sheetView workbookViewId="0">
      <pane xSplit="3" ySplit="2" topLeftCell="D3" activePane="bottomRight" state="frozen"/>
      <selection pane="topRight" activeCell="D1" sqref="D1"/>
      <selection pane="bottomLeft" activeCell="A3" sqref="A3"/>
      <selection pane="bottomRight" activeCell="G3" sqref="G3"/>
    </sheetView>
  </sheetViews>
  <sheetFormatPr defaultColWidth="12.5703125" defaultRowHeight="15.75" customHeight="1"/>
  <cols>
    <col min="1" max="1" width="8.85546875" customWidth="1"/>
    <col min="2" max="2" width="2.5703125" customWidth="1"/>
    <col min="3" max="3" width="29.7109375" customWidth="1"/>
    <col min="4" max="4" width="8.42578125" customWidth="1"/>
    <col min="5" max="21" width="5.42578125" customWidth="1"/>
    <col min="22" max="23" width="6.140625" customWidth="1"/>
    <col min="24" max="24" width="5.42578125" customWidth="1"/>
  </cols>
  <sheetData>
    <row r="1" spans="1:24" ht="21" customHeight="1">
      <c r="A1" s="871"/>
      <c r="B1" s="845"/>
      <c r="C1" s="845"/>
      <c r="D1" s="846"/>
      <c r="E1" s="846"/>
      <c r="F1" s="847"/>
      <c r="G1" s="847"/>
      <c r="H1" s="848"/>
      <c r="I1" s="849"/>
      <c r="J1" s="850"/>
      <c r="K1" s="851"/>
      <c r="L1" s="852"/>
      <c r="M1" s="853"/>
      <c r="N1" s="854"/>
      <c r="O1" s="855"/>
      <c r="P1" s="872"/>
      <c r="Q1" s="873"/>
      <c r="R1" s="873"/>
      <c r="S1" s="856"/>
      <c r="T1" s="847"/>
      <c r="U1" s="846"/>
      <c r="V1" s="846"/>
      <c r="W1" s="846"/>
      <c r="X1" s="5" t="s">
        <v>2</v>
      </c>
    </row>
    <row r="2" spans="1:24" ht="133.5">
      <c r="A2" s="874" t="s">
        <v>1217</v>
      </c>
      <c r="B2" s="874"/>
      <c r="C2" s="874" t="s">
        <v>1434</v>
      </c>
      <c r="D2" s="876" t="s">
        <v>908</v>
      </c>
      <c r="E2" s="876" t="s">
        <v>1435</v>
      </c>
      <c r="F2" s="877" t="s">
        <v>1165</v>
      </c>
      <c r="G2" s="877" t="s">
        <v>1166</v>
      </c>
      <c r="H2" s="878" t="s">
        <v>1167</v>
      </c>
      <c r="I2" s="879" t="s">
        <v>1168</v>
      </c>
      <c r="J2" s="880" t="s">
        <v>1169</v>
      </c>
      <c r="K2" s="881" t="s">
        <v>1170</v>
      </c>
      <c r="L2" s="882" t="s">
        <v>1171</v>
      </c>
      <c r="M2" s="883" t="s">
        <v>1172</v>
      </c>
      <c r="N2" s="884" t="s">
        <v>1219</v>
      </c>
      <c r="O2" s="885" t="s">
        <v>1174</v>
      </c>
      <c r="P2" s="886" t="s">
        <v>1220</v>
      </c>
      <c r="Q2" s="886" t="s">
        <v>1221</v>
      </c>
      <c r="R2" s="887" t="s">
        <v>1222</v>
      </c>
      <c r="S2" s="888" t="s">
        <v>1223</v>
      </c>
      <c r="T2" s="877" t="s">
        <v>1224</v>
      </c>
      <c r="U2" s="876" t="s">
        <v>1176</v>
      </c>
      <c r="V2" s="876" t="s">
        <v>15</v>
      </c>
      <c r="W2" s="876" t="s">
        <v>16</v>
      </c>
      <c r="X2" s="26" t="s">
        <v>2</v>
      </c>
    </row>
    <row r="3" spans="1:24" ht="12.75">
      <c r="A3" s="899" t="s">
        <v>1299</v>
      </c>
      <c r="B3" s="890"/>
      <c r="C3" s="869" t="s">
        <v>1436</v>
      </c>
      <c r="D3" s="28">
        <v>153000</v>
      </c>
      <c r="E3" s="216" t="s">
        <v>920</v>
      </c>
      <c r="F3" s="29">
        <v>0.36</v>
      </c>
      <c r="G3" s="191">
        <v>74</v>
      </c>
      <c r="H3" s="29">
        <v>0.16</v>
      </c>
      <c r="I3" s="29">
        <v>0.1</v>
      </c>
      <c r="J3" s="29">
        <v>7.0000000000000007E-2</v>
      </c>
      <c r="K3" s="29">
        <v>0.13</v>
      </c>
      <c r="L3" s="29">
        <v>0.16</v>
      </c>
      <c r="M3" s="29">
        <v>0.37</v>
      </c>
      <c r="N3" s="29">
        <v>0.35</v>
      </c>
      <c r="O3" s="29">
        <v>0.21</v>
      </c>
      <c r="P3" s="191">
        <v>3</v>
      </c>
      <c r="Q3" s="191">
        <v>5</v>
      </c>
      <c r="R3" s="191">
        <v>69</v>
      </c>
      <c r="S3" s="29">
        <v>1.04</v>
      </c>
      <c r="T3" s="31">
        <v>35</v>
      </c>
      <c r="U3" s="29">
        <f t="shared" ref="U3:U66" si="0">(SUM(H3:O3))+F3</f>
        <v>1.9099999999999997</v>
      </c>
      <c r="V3" s="870">
        <f t="shared" ref="V3:V66" si="1">(-D3*0.001)+(-T3)+(U3*100)+R3+(P3*30)+(Q3*30)+(S3*100)+(G3*5)+(F3*100)+(H3*10)+(I3*10)+(J3*10)+(K3*10)+(L3*10)+(M3*100)+(N3*100)+(O3*100)</f>
        <v>921.2</v>
      </c>
      <c r="W3" s="870">
        <f t="shared" ref="W3:W66" si="2">(-T3)+(U3*100)+R3+(P3*30)+(Q3*30)+(S3*100)+(G3*5)+(F3*100)+(H3*10)+(I3*10)+(J3*10)+(K3*10)+(L3*10)+(M3*100)+(N3*100)+(O3*100)</f>
        <v>1074.2</v>
      </c>
      <c r="X3" s="39" t="s">
        <v>1437</v>
      </c>
    </row>
    <row r="4" spans="1:24" ht="12.75">
      <c r="A4" s="895" t="s">
        <v>1242</v>
      </c>
      <c r="B4" s="890"/>
      <c r="C4" s="869" t="s">
        <v>1438</v>
      </c>
      <c r="D4" s="28">
        <v>163000</v>
      </c>
      <c r="E4" s="216" t="s">
        <v>920</v>
      </c>
      <c r="F4" s="29">
        <v>0.36</v>
      </c>
      <c r="G4" s="191">
        <v>72</v>
      </c>
      <c r="H4" s="29">
        <v>0.21</v>
      </c>
      <c r="I4" s="29">
        <v>0.13</v>
      </c>
      <c r="J4" s="29">
        <v>0.05</v>
      </c>
      <c r="K4" s="29">
        <v>0.13</v>
      </c>
      <c r="L4" s="29">
        <v>0.16</v>
      </c>
      <c r="M4" s="29">
        <v>0.42</v>
      </c>
      <c r="N4" s="29">
        <v>0.38</v>
      </c>
      <c r="O4" s="29">
        <v>0.22</v>
      </c>
      <c r="P4" s="191">
        <v>2</v>
      </c>
      <c r="Q4" s="191">
        <v>4</v>
      </c>
      <c r="R4" s="191">
        <v>70</v>
      </c>
      <c r="S4" s="29">
        <v>1</v>
      </c>
      <c r="T4" s="31">
        <v>37</v>
      </c>
      <c r="U4" s="29">
        <f t="shared" si="0"/>
        <v>2.06</v>
      </c>
      <c r="V4" s="870">
        <f t="shared" si="1"/>
        <v>860.8</v>
      </c>
      <c r="W4" s="870">
        <f t="shared" si="2"/>
        <v>1023.8</v>
      </c>
      <c r="X4" s="39" t="s">
        <v>1439</v>
      </c>
    </row>
    <row r="5" spans="1:24" ht="12.75">
      <c r="A5" s="896" t="s">
        <v>1245</v>
      </c>
      <c r="B5" s="890"/>
      <c r="C5" s="869" t="s">
        <v>1440</v>
      </c>
      <c r="D5" s="28">
        <v>148000</v>
      </c>
      <c r="E5" s="216" t="s">
        <v>920</v>
      </c>
      <c r="F5" s="29">
        <v>0.34</v>
      </c>
      <c r="G5" s="191">
        <v>72</v>
      </c>
      <c r="H5" s="29">
        <v>0.1</v>
      </c>
      <c r="I5" s="29">
        <v>0.1</v>
      </c>
      <c r="J5" s="29">
        <v>0.13</v>
      </c>
      <c r="K5" s="29">
        <v>0.13</v>
      </c>
      <c r="L5" s="29">
        <v>0.16</v>
      </c>
      <c r="M5" s="29">
        <v>0.37</v>
      </c>
      <c r="N5" s="29">
        <v>0.33</v>
      </c>
      <c r="O5" s="29">
        <v>0.21</v>
      </c>
      <c r="P5" s="191">
        <v>2</v>
      </c>
      <c r="Q5" s="191">
        <v>4</v>
      </c>
      <c r="R5" s="191">
        <v>65</v>
      </c>
      <c r="S5" s="29">
        <v>1</v>
      </c>
      <c r="T5" s="31">
        <v>39</v>
      </c>
      <c r="U5" s="29">
        <f t="shared" si="0"/>
        <v>1.87</v>
      </c>
      <c r="V5" s="870">
        <f t="shared" si="1"/>
        <v>836.19999999999993</v>
      </c>
      <c r="W5" s="870">
        <f t="shared" si="2"/>
        <v>984.19999999999993</v>
      </c>
      <c r="X5" s="39" t="s">
        <v>1441</v>
      </c>
    </row>
    <row r="6" spans="1:24" ht="12.75">
      <c r="A6" s="898" t="s">
        <v>1257</v>
      </c>
      <c r="B6" s="890"/>
      <c r="C6" s="869" t="s">
        <v>1442</v>
      </c>
      <c r="D6" s="28">
        <v>158000</v>
      </c>
      <c r="E6" s="216" t="s">
        <v>920</v>
      </c>
      <c r="F6" s="29">
        <v>0.36</v>
      </c>
      <c r="G6" s="191">
        <v>72</v>
      </c>
      <c r="H6" s="29">
        <v>0.06</v>
      </c>
      <c r="I6" s="29">
        <v>0.19</v>
      </c>
      <c r="J6" s="29">
        <v>7.0000000000000007E-2</v>
      </c>
      <c r="K6" s="29">
        <v>0.13</v>
      </c>
      <c r="L6" s="29">
        <v>0.16</v>
      </c>
      <c r="M6" s="29">
        <v>0.37</v>
      </c>
      <c r="N6" s="29">
        <v>0.32</v>
      </c>
      <c r="O6" s="29">
        <v>0.22</v>
      </c>
      <c r="P6" s="191">
        <v>2</v>
      </c>
      <c r="Q6" s="191">
        <v>4</v>
      </c>
      <c r="R6" s="191">
        <v>67</v>
      </c>
      <c r="S6" s="29">
        <v>1</v>
      </c>
      <c r="T6" s="31">
        <v>33</v>
      </c>
      <c r="U6" s="29">
        <f t="shared" si="0"/>
        <v>1.88</v>
      </c>
      <c r="V6" s="870">
        <f t="shared" si="1"/>
        <v>837.1</v>
      </c>
      <c r="W6" s="870">
        <f t="shared" si="2"/>
        <v>995.1</v>
      </c>
      <c r="X6" s="39" t="s">
        <v>1443</v>
      </c>
    </row>
    <row r="7" spans="1:24" ht="12.75">
      <c r="A7" s="897" t="s">
        <v>1252</v>
      </c>
      <c r="B7" s="890"/>
      <c r="C7" s="869" t="s">
        <v>1444</v>
      </c>
      <c r="D7" s="28">
        <v>148000</v>
      </c>
      <c r="E7" s="216" t="s">
        <v>920</v>
      </c>
      <c r="F7" s="29">
        <v>0.36</v>
      </c>
      <c r="G7" s="191">
        <v>72</v>
      </c>
      <c r="H7" s="29">
        <v>0.11</v>
      </c>
      <c r="I7" s="29">
        <v>0.01</v>
      </c>
      <c r="J7" s="29">
        <v>0.12</v>
      </c>
      <c r="K7" s="29">
        <v>0.13</v>
      </c>
      <c r="L7" s="29">
        <v>0.16</v>
      </c>
      <c r="M7" s="29">
        <v>0.4</v>
      </c>
      <c r="N7" s="29">
        <v>0.45</v>
      </c>
      <c r="O7" s="29">
        <v>0.22</v>
      </c>
      <c r="P7" s="191">
        <v>2</v>
      </c>
      <c r="Q7" s="191">
        <v>4</v>
      </c>
      <c r="R7" s="191">
        <v>67</v>
      </c>
      <c r="S7" s="29">
        <v>1</v>
      </c>
      <c r="T7" s="31">
        <v>40</v>
      </c>
      <c r="U7" s="29">
        <f t="shared" si="0"/>
        <v>1.96</v>
      </c>
      <c r="V7" s="870">
        <f t="shared" si="1"/>
        <v>863.30000000000007</v>
      </c>
      <c r="W7" s="870">
        <f t="shared" si="2"/>
        <v>1011.3000000000001</v>
      </c>
      <c r="X7" s="39" t="s">
        <v>1445</v>
      </c>
    </row>
    <row r="8" spans="1:24" ht="12.75">
      <c r="A8" s="902" t="s">
        <v>1334</v>
      </c>
      <c r="B8" s="890"/>
      <c r="C8" s="869" t="s">
        <v>1446</v>
      </c>
      <c r="D8" s="28">
        <v>158000</v>
      </c>
      <c r="E8" s="216" t="s">
        <v>920</v>
      </c>
      <c r="F8" s="29">
        <v>0.36</v>
      </c>
      <c r="G8" s="191">
        <v>72</v>
      </c>
      <c r="H8" s="29">
        <v>0.08</v>
      </c>
      <c r="I8" s="29">
        <v>0.03</v>
      </c>
      <c r="J8" s="29">
        <v>0.08</v>
      </c>
      <c r="K8" s="29">
        <v>0.13</v>
      </c>
      <c r="L8" s="29">
        <v>0.16</v>
      </c>
      <c r="M8" s="29">
        <v>0.39</v>
      </c>
      <c r="N8" s="29">
        <v>0.41</v>
      </c>
      <c r="O8" s="29">
        <v>0.21</v>
      </c>
      <c r="P8" s="191">
        <v>2</v>
      </c>
      <c r="Q8" s="191">
        <v>4</v>
      </c>
      <c r="R8" s="191">
        <v>67</v>
      </c>
      <c r="S8" s="29">
        <v>1</v>
      </c>
      <c r="T8" s="31">
        <v>35</v>
      </c>
      <c r="U8" s="29">
        <f t="shared" si="0"/>
        <v>1.85</v>
      </c>
      <c r="V8" s="870">
        <f t="shared" si="1"/>
        <v>840.79999999999984</v>
      </c>
      <c r="W8" s="870">
        <f t="shared" si="2"/>
        <v>998.79999999999984</v>
      </c>
      <c r="X8" s="39" t="s">
        <v>1447</v>
      </c>
    </row>
    <row r="9" spans="1:24" ht="12.75">
      <c r="A9" s="899" t="s">
        <v>1299</v>
      </c>
      <c r="B9" s="890"/>
      <c r="C9" s="869" t="s">
        <v>1448</v>
      </c>
      <c r="D9" s="28">
        <v>109510</v>
      </c>
      <c r="E9" s="216" t="s">
        <v>920</v>
      </c>
      <c r="F9" s="29">
        <v>0.34</v>
      </c>
      <c r="G9" s="191">
        <v>61</v>
      </c>
      <c r="H9" s="29">
        <v>0.16</v>
      </c>
      <c r="I9" s="29">
        <v>0.1</v>
      </c>
      <c r="J9" s="29">
        <v>7.0000000000000007E-2</v>
      </c>
      <c r="K9" s="29">
        <v>0.1</v>
      </c>
      <c r="L9" s="29">
        <v>0.17</v>
      </c>
      <c r="M9" s="29">
        <v>0.35</v>
      </c>
      <c r="N9" s="29">
        <v>0.31</v>
      </c>
      <c r="O9" s="29">
        <v>0.19</v>
      </c>
      <c r="P9" s="191">
        <v>2</v>
      </c>
      <c r="Q9" s="191">
        <v>4</v>
      </c>
      <c r="R9" s="191">
        <v>64</v>
      </c>
      <c r="S9" s="29">
        <v>0.99</v>
      </c>
      <c r="T9" s="31">
        <v>28</v>
      </c>
      <c r="U9" s="29">
        <f t="shared" si="0"/>
        <v>1.79</v>
      </c>
      <c r="V9" s="870">
        <f t="shared" si="1"/>
        <v>814.49000000000012</v>
      </c>
      <c r="W9" s="870">
        <f t="shared" si="2"/>
        <v>924.00000000000011</v>
      </c>
      <c r="X9" s="39" t="s">
        <v>1449</v>
      </c>
    </row>
    <row r="10" spans="1:24" ht="12.75">
      <c r="A10" s="893" t="s">
        <v>1234</v>
      </c>
      <c r="B10" s="890"/>
      <c r="C10" s="869" t="s">
        <v>1450</v>
      </c>
      <c r="D10" s="28">
        <v>100220</v>
      </c>
      <c r="E10" s="216" t="s">
        <v>920</v>
      </c>
      <c r="F10" s="29">
        <v>0.33</v>
      </c>
      <c r="G10" s="191">
        <v>59</v>
      </c>
      <c r="H10" s="29">
        <v>0.41</v>
      </c>
      <c r="I10" s="29">
        <v>7.0000000000000007E-2</v>
      </c>
      <c r="J10" s="29">
        <v>0.03</v>
      </c>
      <c r="K10" s="29">
        <v>0.1</v>
      </c>
      <c r="L10" s="29">
        <v>0.12</v>
      </c>
      <c r="M10" s="29">
        <v>0.34</v>
      </c>
      <c r="N10" s="29">
        <v>0.28000000000000003</v>
      </c>
      <c r="O10" s="29">
        <v>0.19</v>
      </c>
      <c r="P10" s="191">
        <v>1</v>
      </c>
      <c r="Q10" s="191">
        <v>3</v>
      </c>
      <c r="R10" s="191">
        <v>66</v>
      </c>
      <c r="S10" s="29">
        <v>0.95</v>
      </c>
      <c r="T10" s="31">
        <v>25</v>
      </c>
      <c r="U10" s="29">
        <f t="shared" si="0"/>
        <v>1.87</v>
      </c>
      <c r="V10" s="870">
        <f t="shared" si="1"/>
        <v>759.08</v>
      </c>
      <c r="W10" s="870">
        <f t="shared" si="2"/>
        <v>859.30000000000007</v>
      </c>
      <c r="X10" s="39" t="s">
        <v>1451</v>
      </c>
    </row>
    <row r="11" spans="1:24" ht="12.75">
      <c r="A11" s="894" t="s">
        <v>1239</v>
      </c>
      <c r="B11" s="890"/>
      <c r="C11" s="869" t="s">
        <v>1452</v>
      </c>
      <c r="D11" s="28">
        <v>120000</v>
      </c>
      <c r="E11" s="216" t="s">
        <v>920</v>
      </c>
      <c r="F11" s="29">
        <v>0.33</v>
      </c>
      <c r="G11" s="191">
        <v>59</v>
      </c>
      <c r="H11" s="29">
        <v>0.08</v>
      </c>
      <c r="I11" s="29">
        <v>0.12</v>
      </c>
      <c r="J11" s="29">
        <v>0.01</v>
      </c>
      <c r="K11" s="29">
        <v>0.1</v>
      </c>
      <c r="L11" s="29">
        <v>0.1</v>
      </c>
      <c r="M11" s="29">
        <v>0.34</v>
      </c>
      <c r="N11" s="29">
        <v>0.25</v>
      </c>
      <c r="O11" s="29">
        <v>0.19</v>
      </c>
      <c r="P11" s="191">
        <v>2</v>
      </c>
      <c r="Q11" s="191">
        <v>4</v>
      </c>
      <c r="R11" s="191">
        <v>60</v>
      </c>
      <c r="S11" s="29">
        <v>0.95</v>
      </c>
      <c r="T11" s="31">
        <v>19</v>
      </c>
      <c r="U11" s="29">
        <f t="shared" si="0"/>
        <v>1.52</v>
      </c>
      <c r="V11" s="870">
        <f t="shared" si="1"/>
        <v>758.1</v>
      </c>
      <c r="W11" s="870">
        <f t="shared" si="2"/>
        <v>878.1</v>
      </c>
      <c r="X11" s="39" t="s">
        <v>1453</v>
      </c>
    </row>
    <row r="12" spans="1:24" ht="12.75">
      <c r="A12" s="895" t="s">
        <v>1242</v>
      </c>
      <c r="B12" s="890"/>
      <c r="C12" s="869" t="s">
        <v>1454</v>
      </c>
      <c r="D12" s="28">
        <v>101080</v>
      </c>
      <c r="E12" s="216" t="s">
        <v>920</v>
      </c>
      <c r="F12" s="29">
        <v>0.34</v>
      </c>
      <c r="G12" s="191">
        <v>59</v>
      </c>
      <c r="H12" s="29">
        <v>0.21</v>
      </c>
      <c r="I12" s="29">
        <v>0.13</v>
      </c>
      <c r="J12" s="29">
        <v>0.05</v>
      </c>
      <c r="K12" s="29">
        <v>0.1</v>
      </c>
      <c r="L12" s="29">
        <v>0.1</v>
      </c>
      <c r="M12" s="29">
        <v>0.32</v>
      </c>
      <c r="N12" s="29">
        <v>0.33</v>
      </c>
      <c r="O12" s="29">
        <v>0.17</v>
      </c>
      <c r="P12" s="191">
        <v>1</v>
      </c>
      <c r="Q12" s="191">
        <v>3</v>
      </c>
      <c r="R12" s="191">
        <v>65</v>
      </c>
      <c r="S12" s="29">
        <v>0.95</v>
      </c>
      <c r="T12" s="31">
        <v>30</v>
      </c>
      <c r="U12" s="29">
        <f t="shared" si="0"/>
        <v>1.75</v>
      </c>
      <c r="V12" s="870">
        <f t="shared" si="1"/>
        <v>740.82</v>
      </c>
      <c r="W12" s="870">
        <f t="shared" si="2"/>
        <v>841.9</v>
      </c>
      <c r="X12" s="39" t="s">
        <v>1455</v>
      </c>
    </row>
    <row r="13" spans="1:24" ht="12.75">
      <c r="A13" s="903" t="s">
        <v>1383</v>
      </c>
      <c r="B13" s="890"/>
      <c r="C13" s="869" t="s">
        <v>1456</v>
      </c>
      <c r="D13" s="28">
        <v>135000</v>
      </c>
      <c r="E13" s="216" t="s">
        <v>920</v>
      </c>
      <c r="F13" s="29">
        <v>0.31</v>
      </c>
      <c r="G13" s="191">
        <v>59</v>
      </c>
      <c r="H13" s="29">
        <v>0.11</v>
      </c>
      <c r="I13" s="29">
        <v>0.1</v>
      </c>
      <c r="J13" s="29">
        <v>0.05</v>
      </c>
      <c r="K13" s="29">
        <v>0.1</v>
      </c>
      <c r="L13" s="29">
        <v>0.02</v>
      </c>
      <c r="M13" s="29">
        <v>0.34</v>
      </c>
      <c r="N13" s="29">
        <v>0.25</v>
      </c>
      <c r="O13" s="29">
        <v>0.19</v>
      </c>
      <c r="P13" s="191">
        <v>2</v>
      </c>
      <c r="Q13" s="191">
        <v>4</v>
      </c>
      <c r="R13" s="191">
        <v>64</v>
      </c>
      <c r="S13" s="29">
        <v>0.95</v>
      </c>
      <c r="T13" s="31">
        <v>21</v>
      </c>
      <c r="U13" s="29">
        <f t="shared" si="0"/>
        <v>1.47</v>
      </c>
      <c r="V13" s="870">
        <f t="shared" si="1"/>
        <v>737.80000000000007</v>
      </c>
      <c r="W13" s="870">
        <f t="shared" si="2"/>
        <v>872.80000000000007</v>
      </c>
      <c r="X13" s="39" t="s">
        <v>1457</v>
      </c>
    </row>
    <row r="14" spans="1:24" ht="12.75">
      <c r="A14" s="896" t="s">
        <v>1245</v>
      </c>
      <c r="B14" s="890"/>
      <c r="C14" s="869" t="s">
        <v>1458</v>
      </c>
      <c r="D14" s="28">
        <v>111222</v>
      </c>
      <c r="E14" s="216" t="s">
        <v>920</v>
      </c>
      <c r="F14" s="29">
        <v>0.33</v>
      </c>
      <c r="G14" s="191">
        <v>59</v>
      </c>
      <c r="H14" s="29">
        <v>0.1</v>
      </c>
      <c r="I14" s="29">
        <v>0.1</v>
      </c>
      <c r="J14" s="29">
        <v>0.13</v>
      </c>
      <c r="K14" s="29">
        <v>0.1</v>
      </c>
      <c r="L14" s="29">
        <v>0.12</v>
      </c>
      <c r="M14" s="29">
        <v>0.35</v>
      </c>
      <c r="N14" s="29">
        <v>0.28000000000000003</v>
      </c>
      <c r="O14" s="29">
        <v>0.19</v>
      </c>
      <c r="P14" s="191">
        <v>1</v>
      </c>
      <c r="Q14" s="191">
        <v>3</v>
      </c>
      <c r="R14" s="191">
        <v>60</v>
      </c>
      <c r="S14" s="29">
        <v>0.95</v>
      </c>
      <c r="T14" s="31">
        <v>32</v>
      </c>
      <c r="U14" s="29">
        <f t="shared" si="0"/>
        <v>1.7000000000000002</v>
      </c>
      <c r="V14" s="870">
        <f t="shared" si="1"/>
        <v>717.27800000000002</v>
      </c>
      <c r="W14" s="870">
        <f t="shared" si="2"/>
        <v>828.5</v>
      </c>
      <c r="X14" s="39" t="s">
        <v>1459</v>
      </c>
    </row>
    <row r="15" spans="1:24" ht="12.75">
      <c r="A15" s="889" t="s">
        <v>1225</v>
      </c>
      <c r="B15" s="890"/>
      <c r="C15" s="869" t="s">
        <v>1460</v>
      </c>
      <c r="D15" s="28">
        <v>99680</v>
      </c>
      <c r="E15" s="216" t="s">
        <v>920</v>
      </c>
      <c r="F15" s="29">
        <v>0.33</v>
      </c>
      <c r="G15" s="191">
        <v>59</v>
      </c>
      <c r="H15" s="29">
        <v>0.08</v>
      </c>
      <c r="I15" s="29">
        <v>7.0000000000000007E-2</v>
      </c>
      <c r="J15" s="29">
        <v>0.05</v>
      </c>
      <c r="K15" s="29">
        <v>0.1</v>
      </c>
      <c r="L15" s="29">
        <v>0.1</v>
      </c>
      <c r="M15" s="29">
        <v>0.34</v>
      </c>
      <c r="N15" s="29">
        <v>0.28000000000000003</v>
      </c>
      <c r="O15" s="29">
        <v>0.19</v>
      </c>
      <c r="P15" s="191">
        <v>1</v>
      </c>
      <c r="Q15" s="191">
        <v>3</v>
      </c>
      <c r="R15" s="191">
        <v>64</v>
      </c>
      <c r="S15" s="29">
        <v>0.95</v>
      </c>
      <c r="T15" s="31">
        <v>32</v>
      </c>
      <c r="U15" s="29">
        <f t="shared" si="0"/>
        <v>1.54</v>
      </c>
      <c r="V15" s="870">
        <f t="shared" si="1"/>
        <v>714.31999999999994</v>
      </c>
      <c r="W15" s="870">
        <f t="shared" si="2"/>
        <v>814</v>
      </c>
      <c r="X15" s="39" t="s">
        <v>1461</v>
      </c>
    </row>
    <row r="16" spans="1:24" ht="12.75">
      <c r="A16" s="898" t="s">
        <v>1257</v>
      </c>
      <c r="B16" s="890"/>
      <c r="C16" s="869" t="s">
        <v>1462</v>
      </c>
      <c r="D16" s="28">
        <v>112610</v>
      </c>
      <c r="E16" s="216" t="s">
        <v>920</v>
      </c>
      <c r="F16" s="29">
        <v>0.33</v>
      </c>
      <c r="G16" s="191">
        <v>59</v>
      </c>
      <c r="H16" s="29">
        <v>0.06</v>
      </c>
      <c r="I16" s="29">
        <v>0.19</v>
      </c>
      <c r="J16" s="29">
        <v>7.0000000000000007E-2</v>
      </c>
      <c r="K16" s="29">
        <v>0.1</v>
      </c>
      <c r="L16" s="29">
        <v>0.1</v>
      </c>
      <c r="M16" s="29">
        <v>0.35</v>
      </c>
      <c r="N16" s="29">
        <v>0.27</v>
      </c>
      <c r="O16" s="29">
        <v>0.18</v>
      </c>
      <c r="P16" s="191">
        <v>2</v>
      </c>
      <c r="Q16" s="191">
        <v>4</v>
      </c>
      <c r="R16" s="191">
        <v>62</v>
      </c>
      <c r="S16" s="29">
        <v>0.95</v>
      </c>
      <c r="T16" s="31">
        <v>24</v>
      </c>
      <c r="U16" s="29">
        <f t="shared" si="0"/>
        <v>1.6500000000000001</v>
      </c>
      <c r="V16" s="870">
        <f t="shared" si="1"/>
        <v>778.59</v>
      </c>
      <c r="W16" s="870">
        <f t="shared" si="2"/>
        <v>891.2</v>
      </c>
      <c r="X16" s="39" t="s">
        <v>1463</v>
      </c>
    </row>
    <row r="17" spans="1:24" ht="12.75">
      <c r="A17" s="897" t="s">
        <v>1252</v>
      </c>
      <c r="B17" s="890"/>
      <c r="C17" s="869" t="s">
        <v>1464</v>
      </c>
      <c r="D17" s="28">
        <v>109510</v>
      </c>
      <c r="E17" s="216" t="s">
        <v>920</v>
      </c>
      <c r="F17" s="29">
        <v>0.33</v>
      </c>
      <c r="G17" s="191">
        <v>59</v>
      </c>
      <c r="H17" s="29">
        <v>0.11</v>
      </c>
      <c r="I17" s="29">
        <v>0.01</v>
      </c>
      <c r="J17" s="29">
        <v>0.12</v>
      </c>
      <c r="K17" s="29">
        <v>0.1</v>
      </c>
      <c r="L17" s="29">
        <v>0.14000000000000001</v>
      </c>
      <c r="M17" s="29">
        <v>0.35</v>
      </c>
      <c r="N17" s="29">
        <v>0.31</v>
      </c>
      <c r="O17" s="29">
        <v>0.19</v>
      </c>
      <c r="P17" s="191">
        <v>1</v>
      </c>
      <c r="Q17" s="191">
        <v>3</v>
      </c>
      <c r="R17" s="191">
        <v>62</v>
      </c>
      <c r="S17" s="29">
        <v>0.95</v>
      </c>
      <c r="T17" s="31">
        <v>28</v>
      </c>
      <c r="U17" s="29">
        <f t="shared" si="0"/>
        <v>1.66</v>
      </c>
      <c r="V17" s="870">
        <f t="shared" si="1"/>
        <v>723.29000000000008</v>
      </c>
      <c r="W17" s="870">
        <f t="shared" si="2"/>
        <v>832.80000000000007</v>
      </c>
      <c r="X17" s="39" t="s">
        <v>1465</v>
      </c>
    </row>
    <row r="18" spans="1:24" ht="12.75">
      <c r="A18" s="902" t="s">
        <v>1334</v>
      </c>
      <c r="B18" s="890"/>
      <c r="C18" s="869" t="s">
        <v>1466</v>
      </c>
      <c r="D18" s="28">
        <v>124280</v>
      </c>
      <c r="E18" s="216" t="s">
        <v>920</v>
      </c>
      <c r="F18" s="29">
        <v>0.33</v>
      </c>
      <c r="G18" s="191">
        <v>59</v>
      </c>
      <c r="H18" s="29">
        <v>0.08</v>
      </c>
      <c r="I18" s="29">
        <v>0.03</v>
      </c>
      <c r="J18" s="29">
        <v>0.08</v>
      </c>
      <c r="K18" s="29">
        <v>0.1</v>
      </c>
      <c r="L18" s="29">
        <v>0.2</v>
      </c>
      <c r="M18" s="29">
        <v>0.35</v>
      </c>
      <c r="N18" s="29">
        <v>0.31</v>
      </c>
      <c r="O18" s="29">
        <v>0.19</v>
      </c>
      <c r="P18" s="191">
        <v>2</v>
      </c>
      <c r="Q18" s="191">
        <v>4</v>
      </c>
      <c r="R18" s="191">
        <v>62</v>
      </c>
      <c r="S18" s="29">
        <v>0.95</v>
      </c>
      <c r="T18" s="31">
        <v>19</v>
      </c>
      <c r="U18" s="29">
        <f t="shared" si="0"/>
        <v>1.6700000000000002</v>
      </c>
      <c r="V18" s="870">
        <f t="shared" si="1"/>
        <v>778.61999999999989</v>
      </c>
      <c r="W18" s="870">
        <f t="shared" si="2"/>
        <v>902.89999999999986</v>
      </c>
      <c r="X18" s="39" t="s">
        <v>1467</v>
      </c>
    </row>
    <row r="19" spans="1:24" ht="12.75">
      <c r="A19" s="901" t="s">
        <v>1317</v>
      </c>
      <c r="B19" s="890"/>
      <c r="C19" s="869" t="s">
        <v>1468</v>
      </c>
      <c r="D19" s="28">
        <v>110660</v>
      </c>
      <c r="E19" s="216" t="s">
        <v>920</v>
      </c>
      <c r="F19" s="29">
        <v>0.33</v>
      </c>
      <c r="G19" s="191">
        <v>59</v>
      </c>
      <c r="H19" s="29">
        <v>0</v>
      </c>
      <c r="I19" s="29">
        <v>0.1</v>
      </c>
      <c r="J19" s="29">
        <v>0.01</v>
      </c>
      <c r="K19" s="29">
        <v>0.1</v>
      </c>
      <c r="L19" s="29">
        <v>0</v>
      </c>
      <c r="M19" s="29">
        <v>0.28999999999999998</v>
      </c>
      <c r="N19" s="29">
        <v>0.25</v>
      </c>
      <c r="O19" s="29">
        <v>0.19</v>
      </c>
      <c r="P19" s="191">
        <v>2</v>
      </c>
      <c r="Q19" s="191">
        <v>4</v>
      </c>
      <c r="R19" s="191">
        <v>65</v>
      </c>
      <c r="S19" s="29">
        <v>0.95</v>
      </c>
      <c r="T19" s="31">
        <v>29</v>
      </c>
      <c r="U19" s="29">
        <f t="shared" si="0"/>
        <v>1.27</v>
      </c>
      <c r="V19" s="870">
        <f t="shared" si="1"/>
        <v>730.44</v>
      </c>
      <c r="W19" s="870">
        <f t="shared" si="2"/>
        <v>841.1</v>
      </c>
      <c r="X19" s="39" t="s">
        <v>1469</v>
      </c>
    </row>
    <row r="20" spans="1:24" ht="12.75">
      <c r="A20" s="900" t="s">
        <v>1306</v>
      </c>
      <c r="B20" s="890"/>
      <c r="C20" s="869" t="s">
        <v>1470</v>
      </c>
      <c r="D20" s="28">
        <v>109510</v>
      </c>
      <c r="E20" s="216" t="s">
        <v>920</v>
      </c>
      <c r="F20" s="29">
        <v>0.33</v>
      </c>
      <c r="G20" s="191">
        <v>59</v>
      </c>
      <c r="H20" s="29">
        <v>0.01</v>
      </c>
      <c r="I20" s="29">
        <v>0.08</v>
      </c>
      <c r="J20" s="29">
        <v>0.02</v>
      </c>
      <c r="K20" s="29">
        <v>0.06</v>
      </c>
      <c r="L20" s="29">
        <v>0</v>
      </c>
      <c r="M20" s="29">
        <v>0.35</v>
      </c>
      <c r="N20" s="29">
        <v>0.31</v>
      </c>
      <c r="O20" s="29">
        <v>0.19</v>
      </c>
      <c r="P20" s="191">
        <v>1</v>
      </c>
      <c r="Q20" s="191">
        <v>3</v>
      </c>
      <c r="R20" s="191">
        <v>65</v>
      </c>
      <c r="S20" s="29">
        <v>0.95</v>
      </c>
      <c r="T20" s="31">
        <v>28</v>
      </c>
      <c r="U20" s="29">
        <f t="shared" si="0"/>
        <v>1.35</v>
      </c>
      <c r="V20" s="870">
        <f t="shared" si="1"/>
        <v>692.19</v>
      </c>
      <c r="W20" s="870">
        <f t="shared" si="2"/>
        <v>801.7</v>
      </c>
      <c r="X20" s="39" t="s">
        <v>1471</v>
      </c>
    </row>
    <row r="21" spans="1:24" ht="12.75">
      <c r="A21" s="899" t="s">
        <v>1299</v>
      </c>
      <c r="B21" s="890"/>
      <c r="C21" s="869" t="s">
        <v>1472</v>
      </c>
      <c r="D21" s="28">
        <v>68880</v>
      </c>
      <c r="E21" s="216" t="s">
        <v>917</v>
      </c>
      <c r="F21" s="29">
        <v>0.33</v>
      </c>
      <c r="G21" s="191">
        <v>56</v>
      </c>
      <c r="H21" s="29">
        <v>0.08</v>
      </c>
      <c r="I21" s="29">
        <v>0.09</v>
      </c>
      <c r="J21" s="29">
        <v>0.02</v>
      </c>
      <c r="K21" s="29">
        <v>0</v>
      </c>
      <c r="L21" s="29">
        <v>7.0000000000000007E-2</v>
      </c>
      <c r="M21" s="29">
        <v>0.28999999999999998</v>
      </c>
      <c r="N21" s="29">
        <v>0.28000000000000003</v>
      </c>
      <c r="O21" s="29">
        <v>0.15</v>
      </c>
      <c r="P21" s="191">
        <v>2</v>
      </c>
      <c r="Q21" s="191">
        <v>3</v>
      </c>
      <c r="R21" s="191">
        <v>17</v>
      </c>
      <c r="S21" s="29">
        <v>0.94</v>
      </c>
      <c r="T21" s="31">
        <v>17</v>
      </c>
      <c r="U21" s="29">
        <f t="shared" si="0"/>
        <v>1.31</v>
      </c>
      <c r="V21" s="870">
        <f t="shared" si="1"/>
        <v>693.72</v>
      </c>
      <c r="W21" s="870">
        <f t="shared" si="2"/>
        <v>762.6</v>
      </c>
      <c r="X21" s="39" t="s">
        <v>1473</v>
      </c>
    </row>
    <row r="22" spans="1:24" ht="12.75">
      <c r="A22" s="895" t="s">
        <v>1242</v>
      </c>
      <c r="B22" s="890"/>
      <c r="C22" s="869" t="s">
        <v>1474</v>
      </c>
      <c r="D22" s="28">
        <v>81300</v>
      </c>
      <c r="E22" s="216" t="s">
        <v>917</v>
      </c>
      <c r="F22" s="29">
        <v>0.34</v>
      </c>
      <c r="G22" s="191">
        <v>54</v>
      </c>
      <c r="H22" s="29">
        <v>0.53</v>
      </c>
      <c r="I22" s="29">
        <v>0.14000000000000001</v>
      </c>
      <c r="J22" s="29">
        <v>0.01</v>
      </c>
      <c r="K22" s="29">
        <v>0.11</v>
      </c>
      <c r="L22" s="29">
        <v>0.05</v>
      </c>
      <c r="M22" s="29">
        <v>0.28000000000000003</v>
      </c>
      <c r="N22" s="29">
        <v>0.28999999999999998</v>
      </c>
      <c r="O22" s="29">
        <v>0.12</v>
      </c>
      <c r="P22" s="191">
        <v>3</v>
      </c>
      <c r="Q22" s="191">
        <v>4</v>
      </c>
      <c r="R22" s="191">
        <v>18</v>
      </c>
      <c r="S22" s="29">
        <v>0.9</v>
      </c>
      <c r="T22" s="31">
        <v>18</v>
      </c>
      <c r="U22" s="29">
        <f t="shared" si="0"/>
        <v>1.8700000000000003</v>
      </c>
      <c r="V22" s="870">
        <f t="shared" si="1"/>
        <v>787.1</v>
      </c>
      <c r="W22" s="870">
        <f t="shared" si="2"/>
        <v>868.4</v>
      </c>
      <c r="X22" s="39" t="s">
        <v>1475</v>
      </c>
    </row>
    <row r="23" spans="1:24" ht="12.75">
      <c r="A23" s="896" t="s">
        <v>1245</v>
      </c>
      <c r="B23" s="890"/>
      <c r="C23" s="869" t="s">
        <v>1476</v>
      </c>
      <c r="D23" s="28">
        <v>59700</v>
      </c>
      <c r="E23" s="216" t="s">
        <v>917</v>
      </c>
      <c r="F23" s="29">
        <v>0.34</v>
      </c>
      <c r="G23" s="191">
        <v>54</v>
      </c>
      <c r="H23" s="29">
        <v>0.06</v>
      </c>
      <c r="I23" s="29">
        <v>0.16</v>
      </c>
      <c r="J23" s="29">
        <v>0.02</v>
      </c>
      <c r="K23" s="29">
        <v>0.09</v>
      </c>
      <c r="L23" s="29">
        <v>0</v>
      </c>
      <c r="M23" s="29">
        <v>0.24</v>
      </c>
      <c r="N23" s="29">
        <v>0.28000000000000003</v>
      </c>
      <c r="O23" s="29">
        <v>0.12</v>
      </c>
      <c r="P23" s="191">
        <v>2</v>
      </c>
      <c r="Q23" s="191">
        <v>3</v>
      </c>
      <c r="R23" s="191">
        <v>17</v>
      </c>
      <c r="S23" s="29">
        <v>0.9</v>
      </c>
      <c r="T23" s="31">
        <v>16</v>
      </c>
      <c r="U23" s="29">
        <f t="shared" si="0"/>
        <v>1.31</v>
      </c>
      <c r="V23" s="870">
        <f t="shared" si="1"/>
        <v>683.6</v>
      </c>
      <c r="W23" s="870">
        <f t="shared" si="2"/>
        <v>743.30000000000007</v>
      </c>
      <c r="X23" s="39" t="s">
        <v>1477</v>
      </c>
    </row>
    <row r="24" spans="1:24" ht="12.75">
      <c r="A24" s="898" t="s">
        <v>1257</v>
      </c>
      <c r="B24" s="890"/>
      <c r="C24" s="869" t="s">
        <v>1478</v>
      </c>
      <c r="D24" s="28">
        <v>83000</v>
      </c>
      <c r="E24" s="216" t="s">
        <v>917</v>
      </c>
      <c r="F24" s="29">
        <v>0.34</v>
      </c>
      <c r="G24" s="191">
        <v>54</v>
      </c>
      <c r="H24" s="29">
        <v>0.53</v>
      </c>
      <c r="I24" s="29">
        <v>0.05</v>
      </c>
      <c r="J24" s="29">
        <v>0</v>
      </c>
      <c r="K24" s="29">
        <v>0.12</v>
      </c>
      <c r="L24" s="29">
        <v>0</v>
      </c>
      <c r="M24" s="29">
        <v>0.28999999999999998</v>
      </c>
      <c r="N24" s="29">
        <v>0.33</v>
      </c>
      <c r="O24" s="29">
        <v>0.15</v>
      </c>
      <c r="P24" s="191">
        <v>3</v>
      </c>
      <c r="Q24" s="191">
        <v>4</v>
      </c>
      <c r="R24" s="191">
        <v>18</v>
      </c>
      <c r="S24" s="29">
        <v>0.9</v>
      </c>
      <c r="T24" s="31">
        <v>20.2</v>
      </c>
      <c r="U24" s="29">
        <f t="shared" si="0"/>
        <v>1.81</v>
      </c>
      <c r="V24" s="870">
        <f t="shared" si="1"/>
        <v>783.8</v>
      </c>
      <c r="W24" s="870">
        <f t="shared" si="2"/>
        <v>866.8</v>
      </c>
      <c r="X24" s="39" t="s">
        <v>1479</v>
      </c>
    </row>
    <row r="25" spans="1:24" ht="12.75">
      <c r="A25" s="893" t="s">
        <v>1234</v>
      </c>
      <c r="B25" s="890"/>
      <c r="C25" s="869" t="s">
        <v>1480</v>
      </c>
      <c r="D25" s="28">
        <v>63180</v>
      </c>
      <c r="E25" s="216" t="s">
        <v>917</v>
      </c>
      <c r="F25" s="29">
        <v>0.31</v>
      </c>
      <c r="G25" s="191">
        <v>50</v>
      </c>
      <c r="H25" s="29">
        <v>0.34</v>
      </c>
      <c r="I25" s="29">
        <v>0.05</v>
      </c>
      <c r="J25" s="29">
        <v>0</v>
      </c>
      <c r="K25" s="29">
        <v>0.06</v>
      </c>
      <c r="L25" s="29">
        <v>0.02</v>
      </c>
      <c r="M25" s="29">
        <v>0.28999999999999998</v>
      </c>
      <c r="N25" s="29">
        <v>0.28000000000000003</v>
      </c>
      <c r="O25" s="29">
        <v>0.15</v>
      </c>
      <c r="P25" s="191">
        <v>1</v>
      </c>
      <c r="Q25" s="191">
        <v>2</v>
      </c>
      <c r="R25" s="191">
        <v>20</v>
      </c>
      <c r="S25" s="29">
        <v>0.9</v>
      </c>
      <c r="T25" s="31">
        <v>20</v>
      </c>
      <c r="U25" s="29">
        <f t="shared" si="0"/>
        <v>1.5</v>
      </c>
      <c r="V25" s="870">
        <f t="shared" si="1"/>
        <v>624.52</v>
      </c>
      <c r="W25" s="870">
        <f t="shared" si="2"/>
        <v>687.7</v>
      </c>
      <c r="X25" s="39" t="s">
        <v>1481</v>
      </c>
    </row>
    <row r="26" spans="1:24" ht="12.75">
      <c r="A26" s="894" t="s">
        <v>1239</v>
      </c>
      <c r="B26" s="890"/>
      <c r="C26" s="869" t="s">
        <v>1482</v>
      </c>
      <c r="D26" s="28">
        <v>70625</v>
      </c>
      <c r="E26" s="216" t="s">
        <v>917</v>
      </c>
      <c r="F26" s="29">
        <v>0.31</v>
      </c>
      <c r="G26" s="191">
        <v>50</v>
      </c>
      <c r="H26" s="29">
        <v>0</v>
      </c>
      <c r="I26" s="29">
        <v>0.1</v>
      </c>
      <c r="J26" s="29">
        <v>0</v>
      </c>
      <c r="K26" s="29">
        <v>0.11</v>
      </c>
      <c r="L26" s="29">
        <v>0</v>
      </c>
      <c r="M26" s="29">
        <v>0.28999999999999998</v>
      </c>
      <c r="N26" s="29">
        <v>0.25</v>
      </c>
      <c r="O26" s="29">
        <v>0.15</v>
      </c>
      <c r="P26" s="191">
        <v>2</v>
      </c>
      <c r="Q26" s="191">
        <v>3</v>
      </c>
      <c r="R26" s="191">
        <v>18</v>
      </c>
      <c r="S26" s="29">
        <v>0.9</v>
      </c>
      <c r="T26" s="31">
        <v>18</v>
      </c>
      <c r="U26" s="29">
        <f t="shared" si="0"/>
        <v>1.21</v>
      </c>
      <c r="V26" s="870">
        <f t="shared" si="1"/>
        <v>642.47500000000002</v>
      </c>
      <c r="W26" s="870">
        <f t="shared" si="2"/>
        <v>713.1</v>
      </c>
      <c r="X26" s="39" t="s">
        <v>1483</v>
      </c>
    </row>
    <row r="27" spans="1:24" ht="12.75">
      <c r="A27" s="895" t="s">
        <v>1242</v>
      </c>
      <c r="B27" s="890"/>
      <c r="C27" s="869" t="s">
        <v>1484</v>
      </c>
      <c r="D27" s="28">
        <v>73200</v>
      </c>
      <c r="E27" s="216" t="s">
        <v>917</v>
      </c>
      <c r="F27" s="29">
        <v>0.34</v>
      </c>
      <c r="G27" s="191">
        <v>50</v>
      </c>
      <c r="H27" s="29">
        <v>0.13</v>
      </c>
      <c r="I27" s="29">
        <v>0.13</v>
      </c>
      <c r="J27" s="29">
        <v>0</v>
      </c>
      <c r="K27" s="29">
        <v>0.01</v>
      </c>
      <c r="L27" s="29">
        <v>0</v>
      </c>
      <c r="M27" s="29">
        <v>0.27</v>
      </c>
      <c r="N27" s="29">
        <v>0.33</v>
      </c>
      <c r="O27" s="29">
        <v>0.14000000000000001</v>
      </c>
      <c r="P27" s="191">
        <v>1</v>
      </c>
      <c r="Q27" s="191">
        <v>2</v>
      </c>
      <c r="R27" s="191">
        <v>19</v>
      </c>
      <c r="S27" s="29">
        <v>0.9</v>
      </c>
      <c r="T27" s="31">
        <v>21</v>
      </c>
      <c r="U27" s="29">
        <f t="shared" si="0"/>
        <v>1.3500000000000003</v>
      </c>
      <c r="V27" s="870">
        <f t="shared" si="1"/>
        <v>600.49999999999989</v>
      </c>
      <c r="W27" s="870">
        <f t="shared" si="2"/>
        <v>673.69999999999993</v>
      </c>
      <c r="X27" s="39" t="s">
        <v>1485</v>
      </c>
    </row>
    <row r="28" spans="1:24" ht="12.75">
      <c r="A28" s="895" t="s">
        <v>1242</v>
      </c>
      <c r="B28" s="890"/>
      <c r="C28" s="869" t="s">
        <v>1484</v>
      </c>
      <c r="D28" s="28">
        <v>70580</v>
      </c>
      <c r="E28" s="216" t="s">
        <v>917</v>
      </c>
      <c r="F28" s="29">
        <v>0.31</v>
      </c>
      <c r="G28" s="191">
        <v>50</v>
      </c>
      <c r="H28" s="29">
        <v>0.13</v>
      </c>
      <c r="I28" s="29">
        <v>0.13</v>
      </c>
      <c r="J28" s="29">
        <v>0</v>
      </c>
      <c r="K28" s="29">
        <v>0.01</v>
      </c>
      <c r="L28" s="29">
        <v>0</v>
      </c>
      <c r="M28" s="29">
        <v>0.27</v>
      </c>
      <c r="N28" s="29">
        <v>0.33</v>
      </c>
      <c r="O28" s="29">
        <v>0.14000000000000001</v>
      </c>
      <c r="P28" s="191">
        <v>1</v>
      </c>
      <c r="Q28" s="191">
        <v>2</v>
      </c>
      <c r="R28" s="191">
        <v>19</v>
      </c>
      <c r="S28" s="29">
        <v>0.9</v>
      </c>
      <c r="T28" s="31">
        <v>19</v>
      </c>
      <c r="U28" s="29">
        <f t="shared" si="0"/>
        <v>1.3200000000000003</v>
      </c>
      <c r="V28" s="870">
        <f t="shared" si="1"/>
        <v>599.12</v>
      </c>
      <c r="W28" s="870">
        <f t="shared" si="2"/>
        <v>669.69999999999993</v>
      </c>
      <c r="X28" s="39" t="s">
        <v>1486</v>
      </c>
    </row>
    <row r="29" spans="1:24" ht="12.75">
      <c r="A29" s="895" t="s">
        <v>1242</v>
      </c>
      <c r="B29" s="890"/>
      <c r="C29" s="869" t="s">
        <v>1487</v>
      </c>
      <c r="D29" s="28">
        <v>73400</v>
      </c>
      <c r="E29" s="216" t="s">
        <v>917</v>
      </c>
      <c r="F29" s="29">
        <v>0.34</v>
      </c>
      <c r="G29" s="191">
        <v>50</v>
      </c>
      <c r="H29" s="29">
        <v>0.24</v>
      </c>
      <c r="I29" s="29">
        <v>0.03</v>
      </c>
      <c r="J29" s="29">
        <v>0</v>
      </c>
      <c r="K29" s="29">
        <v>0</v>
      </c>
      <c r="L29" s="29">
        <v>0.1</v>
      </c>
      <c r="M29" s="29">
        <v>0.37</v>
      </c>
      <c r="N29" s="29">
        <v>0.38</v>
      </c>
      <c r="O29" s="29">
        <v>0.14000000000000001</v>
      </c>
      <c r="P29" s="191">
        <v>1</v>
      </c>
      <c r="Q29" s="191">
        <v>2</v>
      </c>
      <c r="R29" s="191">
        <v>19</v>
      </c>
      <c r="S29" s="29">
        <v>0.9</v>
      </c>
      <c r="T29" s="31">
        <v>23</v>
      </c>
      <c r="U29" s="29">
        <f t="shared" si="0"/>
        <v>1.6000000000000003</v>
      </c>
      <c r="V29" s="870">
        <f t="shared" si="1"/>
        <v>639.29999999999995</v>
      </c>
      <c r="W29" s="870">
        <f t="shared" si="2"/>
        <v>712.69999999999993</v>
      </c>
      <c r="X29" s="39" t="s">
        <v>1488</v>
      </c>
    </row>
    <row r="30" spans="1:24" ht="12.75">
      <c r="A30" s="895" t="s">
        <v>1242</v>
      </c>
      <c r="B30" s="890"/>
      <c r="C30" s="869" t="s">
        <v>1489</v>
      </c>
      <c r="D30" s="28">
        <v>83900</v>
      </c>
      <c r="E30" s="216" t="s">
        <v>917</v>
      </c>
      <c r="F30" s="29">
        <v>0.34</v>
      </c>
      <c r="G30" s="191">
        <v>50</v>
      </c>
      <c r="H30" s="29">
        <v>0.03</v>
      </c>
      <c r="I30" s="29">
        <v>0.04</v>
      </c>
      <c r="J30" s="29">
        <v>0</v>
      </c>
      <c r="K30" s="29">
        <v>0.08</v>
      </c>
      <c r="L30" s="29">
        <v>0</v>
      </c>
      <c r="M30" s="29">
        <v>0.41</v>
      </c>
      <c r="N30" s="29">
        <v>0.41</v>
      </c>
      <c r="O30" s="29">
        <v>0.14000000000000001</v>
      </c>
      <c r="P30" s="191">
        <v>1</v>
      </c>
      <c r="Q30" s="191">
        <v>2</v>
      </c>
      <c r="R30" s="191">
        <v>20</v>
      </c>
      <c r="S30" s="29">
        <v>0.9</v>
      </c>
      <c r="T30" s="31">
        <v>25</v>
      </c>
      <c r="U30" s="29">
        <f t="shared" si="0"/>
        <v>1.45</v>
      </c>
      <c r="V30" s="870">
        <f t="shared" si="1"/>
        <v>617.59999999999991</v>
      </c>
      <c r="W30" s="870">
        <f t="shared" si="2"/>
        <v>701.49999999999989</v>
      </c>
      <c r="X30" s="39" t="s">
        <v>1490</v>
      </c>
    </row>
    <row r="31" spans="1:24" ht="12.75">
      <c r="A31" s="896" t="s">
        <v>1245</v>
      </c>
      <c r="B31" s="890"/>
      <c r="C31" s="869" t="s">
        <v>1491</v>
      </c>
      <c r="D31" s="28">
        <v>68880</v>
      </c>
      <c r="E31" s="216" t="s">
        <v>917</v>
      </c>
      <c r="F31" s="29">
        <v>0.31</v>
      </c>
      <c r="G31" s="191">
        <v>50</v>
      </c>
      <c r="H31" s="29">
        <v>0.02</v>
      </c>
      <c r="I31" s="29">
        <v>0.09</v>
      </c>
      <c r="J31" s="29">
        <v>0.08</v>
      </c>
      <c r="K31" s="29">
        <v>0.06</v>
      </c>
      <c r="L31" s="29">
        <v>0.02</v>
      </c>
      <c r="M31" s="29">
        <v>0.28999999999999998</v>
      </c>
      <c r="N31" s="29">
        <v>0.28000000000000003</v>
      </c>
      <c r="O31" s="29">
        <v>0.15</v>
      </c>
      <c r="P31" s="191">
        <v>1</v>
      </c>
      <c r="Q31" s="191">
        <v>2</v>
      </c>
      <c r="R31" s="191">
        <v>17</v>
      </c>
      <c r="S31" s="29">
        <v>0.9</v>
      </c>
      <c r="T31" s="31">
        <v>17</v>
      </c>
      <c r="U31" s="29">
        <f t="shared" si="0"/>
        <v>1.3</v>
      </c>
      <c r="V31" s="870">
        <f t="shared" si="1"/>
        <v>596.82000000000005</v>
      </c>
      <c r="W31" s="870">
        <f t="shared" si="2"/>
        <v>665.7</v>
      </c>
      <c r="X31" s="39" t="s">
        <v>1492</v>
      </c>
    </row>
    <row r="32" spans="1:24" ht="12.75">
      <c r="A32" s="889" t="s">
        <v>1225</v>
      </c>
      <c r="B32" s="890"/>
      <c r="C32" s="869" t="s">
        <v>1493</v>
      </c>
      <c r="D32" s="28">
        <v>65680</v>
      </c>
      <c r="E32" s="216" t="s">
        <v>917</v>
      </c>
      <c r="F32" s="29">
        <v>0.31</v>
      </c>
      <c r="G32" s="191">
        <v>50</v>
      </c>
      <c r="H32" s="29">
        <v>0.01</v>
      </c>
      <c r="I32" s="29">
        <v>7.0000000000000007E-2</v>
      </c>
      <c r="J32" s="29">
        <v>0.02</v>
      </c>
      <c r="K32" s="29">
        <v>0.06</v>
      </c>
      <c r="L32" s="29">
        <v>0</v>
      </c>
      <c r="M32" s="29">
        <v>0.28999999999999998</v>
      </c>
      <c r="N32" s="29">
        <v>0.28000000000000003</v>
      </c>
      <c r="O32" s="29">
        <v>0.15</v>
      </c>
      <c r="P32" s="191">
        <v>1</v>
      </c>
      <c r="Q32" s="191">
        <v>2</v>
      </c>
      <c r="R32" s="191">
        <v>18</v>
      </c>
      <c r="S32" s="29">
        <v>0.9</v>
      </c>
      <c r="T32" s="31">
        <v>18</v>
      </c>
      <c r="U32" s="29">
        <f t="shared" si="0"/>
        <v>1.19</v>
      </c>
      <c r="V32" s="870">
        <f t="shared" si="1"/>
        <v>587.92000000000007</v>
      </c>
      <c r="W32" s="870">
        <f t="shared" si="2"/>
        <v>653.60000000000014</v>
      </c>
      <c r="X32" s="39" t="s">
        <v>1494</v>
      </c>
    </row>
    <row r="33" spans="1:24" ht="12.75">
      <c r="A33" s="898" t="s">
        <v>1257</v>
      </c>
      <c r="B33" s="890"/>
      <c r="C33" s="869" t="s">
        <v>1495</v>
      </c>
      <c r="D33" s="28">
        <v>73890</v>
      </c>
      <c r="E33" s="216" t="s">
        <v>917</v>
      </c>
      <c r="F33" s="29">
        <v>0.31</v>
      </c>
      <c r="G33" s="191">
        <v>50</v>
      </c>
      <c r="H33" s="29">
        <v>0</v>
      </c>
      <c r="I33" s="29">
        <v>0.18</v>
      </c>
      <c r="J33" s="29">
        <v>0.02</v>
      </c>
      <c r="K33" s="29">
        <v>7.0000000000000007E-2</v>
      </c>
      <c r="L33" s="29">
        <v>0</v>
      </c>
      <c r="M33" s="29">
        <v>0.3</v>
      </c>
      <c r="N33" s="29">
        <v>0.27</v>
      </c>
      <c r="O33" s="29">
        <v>0.14000000000000001</v>
      </c>
      <c r="P33" s="191">
        <v>1</v>
      </c>
      <c r="Q33" s="191">
        <v>2</v>
      </c>
      <c r="R33" s="191">
        <v>16</v>
      </c>
      <c r="S33" s="29">
        <v>0.9</v>
      </c>
      <c r="T33" s="31">
        <v>16</v>
      </c>
      <c r="U33" s="29">
        <f t="shared" si="0"/>
        <v>1.29</v>
      </c>
      <c r="V33" s="870">
        <f t="shared" si="1"/>
        <v>589.81000000000006</v>
      </c>
      <c r="W33" s="870">
        <f t="shared" si="2"/>
        <v>663.7</v>
      </c>
      <c r="X33" s="39" t="s">
        <v>1496</v>
      </c>
    </row>
    <row r="34" spans="1:24" ht="12.75">
      <c r="A34" s="898" t="s">
        <v>1257</v>
      </c>
      <c r="B34" s="890"/>
      <c r="C34" s="869" t="s">
        <v>1497</v>
      </c>
      <c r="D34" s="28">
        <v>70400</v>
      </c>
      <c r="E34" s="216" t="s">
        <v>917</v>
      </c>
      <c r="F34" s="29">
        <v>0.34</v>
      </c>
      <c r="G34" s="191">
        <v>50</v>
      </c>
      <c r="H34" s="29">
        <v>0.51</v>
      </c>
      <c r="I34" s="29">
        <v>0.05</v>
      </c>
      <c r="J34" s="29">
        <v>0.01</v>
      </c>
      <c r="K34" s="29">
        <v>0</v>
      </c>
      <c r="L34" s="29">
        <v>0</v>
      </c>
      <c r="M34" s="29">
        <v>0.33</v>
      </c>
      <c r="N34" s="29">
        <v>0.33</v>
      </c>
      <c r="O34" s="29">
        <v>0.16</v>
      </c>
      <c r="P34" s="191">
        <v>2</v>
      </c>
      <c r="Q34" s="191">
        <v>3</v>
      </c>
      <c r="R34" s="191">
        <v>17</v>
      </c>
      <c r="S34" s="29">
        <v>0.9</v>
      </c>
      <c r="T34" s="31">
        <v>19.399999999999999</v>
      </c>
      <c r="U34" s="29">
        <f t="shared" si="0"/>
        <v>1.7300000000000002</v>
      </c>
      <c r="V34" s="870">
        <f t="shared" si="1"/>
        <v>711.90000000000009</v>
      </c>
      <c r="W34" s="870">
        <f t="shared" si="2"/>
        <v>782.30000000000007</v>
      </c>
      <c r="X34" s="39" t="s">
        <v>1498</v>
      </c>
    </row>
    <row r="35" spans="1:24" ht="12.75">
      <c r="A35" s="898" t="s">
        <v>1257</v>
      </c>
      <c r="B35" s="890"/>
      <c r="C35" s="869" t="s">
        <v>1499</v>
      </c>
      <c r="D35" s="28">
        <v>75200</v>
      </c>
      <c r="E35" s="216" t="s">
        <v>917</v>
      </c>
      <c r="F35" s="29">
        <v>0.34</v>
      </c>
      <c r="G35" s="191">
        <v>50</v>
      </c>
      <c r="H35" s="29">
        <v>0.5</v>
      </c>
      <c r="I35" s="29">
        <v>0.05</v>
      </c>
      <c r="J35" s="29">
        <v>0.01</v>
      </c>
      <c r="K35" s="29">
        <v>0.03</v>
      </c>
      <c r="L35" s="29">
        <v>0</v>
      </c>
      <c r="M35" s="29">
        <v>0.34</v>
      </c>
      <c r="N35" s="29">
        <v>0.35</v>
      </c>
      <c r="O35" s="29">
        <v>0.15</v>
      </c>
      <c r="P35" s="191">
        <v>1</v>
      </c>
      <c r="Q35" s="191">
        <v>2</v>
      </c>
      <c r="R35" s="191">
        <v>19</v>
      </c>
      <c r="S35" s="29">
        <v>0.9</v>
      </c>
      <c r="T35" s="31">
        <v>20.8</v>
      </c>
      <c r="U35" s="29">
        <f t="shared" si="0"/>
        <v>1.7700000000000002</v>
      </c>
      <c r="V35" s="870">
        <f t="shared" si="1"/>
        <v>653.9</v>
      </c>
      <c r="W35" s="870">
        <f t="shared" si="2"/>
        <v>729.1</v>
      </c>
      <c r="X35" s="39" t="s">
        <v>1500</v>
      </c>
    </row>
    <row r="36" spans="1:24" ht="12.75">
      <c r="A36" s="897" t="s">
        <v>1252</v>
      </c>
      <c r="B36" s="890"/>
      <c r="C36" s="869" t="s">
        <v>1501</v>
      </c>
      <c r="D36" s="28">
        <v>63480</v>
      </c>
      <c r="E36" s="216" t="s">
        <v>917</v>
      </c>
      <c r="F36" s="29">
        <v>0.31</v>
      </c>
      <c r="G36" s="191">
        <v>50</v>
      </c>
      <c r="H36" s="29">
        <v>0.03</v>
      </c>
      <c r="I36" s="29">
        <v>0</v>
      </c>
      <c r="J36" s="29">
        <v>7.0000000000000007E-2</v>
      </c>
      <c r="K36" s="29">
        <v>0.05</v>
      </c>
      <c r="L36" s="29">
        <v>0.04</v>
      </c>
      <c r="M36" s="29">
        <v>0.3</v>
      </c>
      <c r="N36" s="29">
        <v>0.31</v>
      </c>
      <c r="O36" s="29">
        <v>0.15</v>
      </c>
      <c r="P36" s="191">
        <v>1</v>
      </c>
      <c r="Q36" s="191">
        <v>2</v>
      </c>
      <c r="R36" s="191">
        <v>16</v>
      </c>
      <c r="S36" s="29">
        <v>0.9</v>
      </c>
      <c r="T36" s="31">
        <v>16</v>
      </c>
      <c r="U36" s="29">
        <f t="shared" si="0"/>
        <v>1.26</v>
      </c>
      <c r="V36" s="870">
        <f t="shared" si="1"/>
        <v>601.41999999999996</v>
      </c>
      <c r="W36" s="870">
        <f t="shared" si="2"/>
        <v>664.9</v>
      </c>
      <c r="X36" s="39" t="s">
        <v>1502</v>
      </c>
    </row>
    <row r="37" spans="1:24" ht="12.75">
      <c r="A37" s="902" t="s">
        <v>1334</v>
      </c>
      <c r="B37" s="890"/>
      <c r="C37" s="869" t="s">
        <v>1503</v>
      </c>
      <c r="D37" s="28">
        <v>72580</v>
      </c>
      <c r="E37" s="216" t="s">
        <v>917</v>
      </c>
      <c r="F37" s="29">
        <v>0.31</v>
      </c>
      <c r="G37" s="191">
        <v>50</v>
      </c>
      <c r="H37" s="29">
        <v>0.01</v>
      </c>
      <c r="I37" s="29">
        <v>0.02</v>
      </c>
      <c r="J37" s="29">
        <v>0.03</v>
      </c>
      <c r="K37" s="29">
        <v>0.08</v>
      </c>
      <c r="L37" s="29">
        <v>0.1</v>
      </c>
      <c r="M37" s="29">
        <v>0.28999999999999998</v>
      </c>
      <c r="N37" s="29">
        <v>0.31</v>
      </c>
      <c r="O37" s="29">
        <v>0.16</v>
      </c>
      <c r="P37" s="191">
        <v>2</v>
      </c>
      <c r="Q37" s="191">
        <v>3</v>
      </c>
      <c r="R37" s="191">
        <v>17</v>
      </c>
      <c r="S37" s="29">
        <v>0.9</v>
      </c>
      <c r="T37" s="31">
        <v>17</v>
      </c>
      <c r="U37" s="29">
        <f t="shared" si="0"/>
        <v>1.31</v>
      </c>
      <c r="V37" s="870">
        <f t="shared" si="1"/>
        <v>657.82</v>
      </c>
      <c r="W37" s="870">
        <f t="shared" si="2"/>
        <v>730.4</v>
      </c>
      <c r="X37" s="39" t="s">
        <v>1504</v>
      </c>
    </row>
    <row r="38" spans="1:24" ht="12.75">
      <c r="A38" s="891" t="s">
        <v>1228</v>
      </c>
      <c r="B38" s="890" t="s">
        <v>1229</v>
      </c>
      <c r="C38" s="869" t="s">
        <v>1505</v>
      </c>
      <c r="D38" s="28">
        <v>74300</v>
      </c>
      <c r="E38" s="216" t="s">
        <v>917</v>
      </c>
      <c r="F38" s="29">
        <v>0.34</v>
      </c>
      <c r="G38" s="191">
        <v>50</v>
      </c>
      <c r="H38" s="29">
        <v>0.01</v>
      </c>
      <c r="I38" s="29">
        <v>0.13</v>
      </c>
      <c r="J38" s="29">
        <v>0.03</v>
      </c>
      <c r="K38" s="29">
        <v>0.13</v>
      </c>
      <c r="L38" s="29">
        <v>0</v>
      </c>
      <c r="M38" s="29">
        <v>0.24</v>
      </c>
      <c r="N38" s="29">
        <v>0.28000000000000003</v>
      </c>
      <c r="O38" s="29">
        <v>0.12</v>
      </c>
      <c r="P38" s="191">
        <v>1</v>
      </c>
      <c r="Q38" s="191">
        <v>2</v>
      </c>
      <c r="R38" s="191">
        <v>18</v>
      </c>
      <c r="S38" s="29">
        <v>0.9</v>
      </c>
      <c r="T38" s="31">
        <v>19.8</v>
      </c>
      <c r="U38" s="29">
        <f t="shared" si="0"/>
        <v>1.28</v>
      </c>
      <c r="V38" s="870">
        <f t="shared" si="1"/>
        <v>582.89999999999986</v>
      </c>
      <c r="W38" s="870">
        <f t="shared" si="2"/>
        <v>657.19999999999993</v>
      </c>
      <c r="X38" s="39" t="s">
        <v>1506</v>
      </c>
    </row>
    <row r="39" spans="1:24" ht="12.75">
      <c r="A39" s="898" t="s">
        <v>1257</v>
      </c>
      <c r="B39" s="890"/>
      <c r="C39" s="869" t="s">
        <v>1507</v>
      </c>
      <c r="D39" s="28">
        <v>57500</v>
      </c>
      <c r="E39" s="216" t="s">
        <v>917</v>
      </c>
      <c r="F39" s="29">
        <v>0.24</v>
      </c>
      <c r="G39" s="191">
        <v>48</v>
      </c>
      <c r="H39" s="29">
        <v>0.12</v>
      </c>
      <c r="I39" s="29">
        <v>0.05</v>
      </c>
      <c r="J39" s="29">
        <v>0.03</v>
      </c>
      <c r="K39" s="29">
        <v>0.1</v>
      </c>
      <c r="L39" s="29">
        <v>0</v>
      </c>
      <c r="M39" s="29">
        <v>0.18</v>
      </c>
      <c r="N39" s="29">
        <v>0.18</v>
      </c>
      <c r="O39" s="29">
        <v>0.13</v>
      </c>
      <c r="P39" s="191">
        <v>0</v>
      </c>
      <c r="Q39" s="191">
        <v>1</v>
      </c>
      <c r="R39" s="191">
        <v>13</v>
      </c>
      <c r="S39" s="29">
        <v>1</v>
      </c>
      <c r="T39" s="31">
        <v>14</v>
      </c>
      <c r="U39" s="29">
        <f t="shared" si="0"/>
        <v>1.0299999999999998</v>
      </c>
      <c r="V39" s="870">
        <f t="shared" si="1"/>
        <v>490.5</v>
      </c>
      <c r="W39" s="870">
        <f t="shared" si="2"/>
        <v>548</v>
      </c>
      <c r="X39" s="39" t="s">
        <v>1508</v>
      </c>
    </row>
    <row r="40" spans="1:24" ht="12.75">
      <c r="A40" s="893" t="s">
        <v>1234</v>
      </c>
      <c r="B40" s="890"/>
      <c r="C40" s="869" t="s">
        <v>1509</v>
      </c>
      <c r="D40" s="28">
        <v>72700</v>
      </c>
      <c r="E40" s="216" t="s">
        <v>917</v>
      </c>
      <c r="F40" s="29">
        <v>0.28000000000000003</v>
      </c>
      <c r="G40" s="191">
        <v>45</v>
      </c>
      <c r="H40" s="29">
        <v>0.45</v>
      </c>
      <c r="I40" s="29">
        <v>0.15</v>
      </c>
      <c r="J40" s="29">
        <v>7.0000000000000007E-2</v>
      </c>
      <c r="K40" s="29">
        <v>0.03</v>
      </c>
      <c r="L40" s="29">
        <v>0</v>
      </c>
      <c r="M40" s="29">
        <v>0.23</v>
      </c>
      <c r="N40" s="29">
        <v>0.32</v>
      </c>
      <c r="O40" s="29">
        <v>0.28000000000000003</v>
      </c>
      <c r="P40" s="191">
        <v>0</v>
      </c>
      <c r="Q40" s="191">
        <v>1</v>
      </c>
      <c r="R40" s="191">
        <v>10</v>
      </c>
      <c r="S40" s="29">
        <v>1</v>
      </c>
      <c r="T40" s="31">
        <v>14</v>
      </c>
      <c r="U40" s="29">
        <f t="shared" si="0"/>
        <v>1.81</v>
      </c>
      <c r="V40" s="870">
        <f t="shared" si="1"/>
        <v>577.29999999999995</v>
      </c>
      <c r="W40" s="870">
        <f t="shared" si="2"/>
        <v>650</v>
      </c>
      <c r="X40" s="39" t="s">
        <v>1510</v>
      </c>
    </row>
    <row r="41" spans="1:24" ht="12.75">
      <c r="A41" s="894" t="s">
        <v>1239</v>
      </c>
      <c r="B41" s="890"/>
      <c r="C41" s="869" t="s">
        <v>1511</v>
      </c>
      <c r="D41" s="28">
        <v>74700</v>
      </c>
      <c r="E41" s="216" t="s">
        <v>917</v>
      </c>
      <c r="F41" s="29">
        <v>0.28000000000000003</v>
      </c>
      <c r="G41" s="191">
        <v>45</v>
      </c>
      <c r="H41" s="29">
        <v>0.42</v>
      </c>
      <c r="I41" s="29">
        <v>0.17</v>
      </c>
      <c r="J41" s="29">
        <v>0.08</v>
      </c>
      <c r="K41" s="29">
        <v>0.12</v>
      </c>
      <c r="L41" s="29">
        <v>0</v>
      </c>
      <c r="M41" s="29">
        <v>0.23</v>
      </c>
      <c r="N41" s="29">
        <v>0.35</v>
      </c>
      <c r="O41" s="29">
        <v>0.27</v>
      </c>
      <c r="P41" s="191">
        <v>1</v>
      </c>
      <c r="Q41" s="191">
        <v>2</v>
      </c>
      <c r="R41" s="191">
        <v>16</v>
      </c>
      <c r="S41" s="29">
        <v>1</v>
      </c>
      <c r="T41" s="31">
        <v>19</v>
      </c>
      <c r="U41" s="29">
        <f t="shared" si="0"/>
        <v>1.9200000000000002</v>
      </c>
      <c r="V41" s="870">
        <f t="shared" si="1"/>
        <v>650.20000000000005</v>
      </c>
      <c r="W41" s="870">
        <f t="shared" si="2"/>
        <v>724.90000000000009</v>
      </c>
      <c r="X41" s="39" t="s">
        <v>1512</v>
      </c>
    </row>
    <row r="42" spans="1:24" ht="12.75">
      <c r="A42" s="895" t="s">
        <v>1242</v>
      </c>
      <c r="B42" s="890"/>
      <c r="C42" s="869" t="s">
        <v>1513</v>
      </c>
      <c r="D42" s="28">
        <v>67800</v>
      </c>
      <c r="E42" s="216" t="s">
        <v>917</v>
      </c>
      <c r="F42" s="29">
        <v>0.28000000000000003</v>
      </c>
      <c r="G42" s="191">
        <v>45</v>
      </c>
      <c r="H42" s="29">
        <v>0.5</v>
      </c>
      <c r="I42" s="29">
        <v>0.03</v>
      </c>
      <c r="J42" s="29">
        <v>0.05</v>
      </c>
      <c r="K42" s="29">
        <v>0.08</v>
      </c>
      <c r="L42" s="29">
        <v>0</v>
      </c>
      <c r="M42" s="29">
        <v>0.2</v>
      </c>
      <c r="N42" s="29">
        <v>0.25</v>
      </c>
      <c r="O42" s="29">
        <v>0.14000000000000001</v>
      </c>
      <c r="P42" s="191">
        <v>1</v>
      </c>
      <c r="Q42" s="191">
        <v>2</v>
      </c>
      <c r="R42" s="191">
        <v>15</v>
      </c>
      <c r="S42" s="29">
        <v>1</v>
      </c>
      <c r="T42" s="31">
        <v>11.3</v>
      </c>
      <c r="U42" s="29">
        <f t="shared" si="0"/>
        <v>1.53</v>
      </c>
      <c r="V42" s="870">
        <f t="shared" si="1"/>
        <v>597.49999999999989</v>
      </c>
      <c r="W42" s="870">
        <f t="shared" si="2"/>
        <v>665.3</v>
      </c>
      <c r="X42" s="39" t="s">
        <v>1514</v>
      </c>
    </row>
    <row r="43" spans="1:24" ht="12.75">
      <c r="A43" s="895" t="s">
        <v>1242</v>
      </c>
      <c r="B43" s="890"/>
      <c r="C43" s="869" t="s">
        <v>1515</v>
      </c>
      <c r="D43" s="28">
        <v>79960</v>
      </c>
      <c r="E43" s="216" t="s">
        <v>917</v>
      </c>
      <c r="F43" s="29">
        <v>0.3</v>
      </c>
      <c r="G43" s="191">
        <v>45</v>
      </c>
      <c r="H43" s="29">
        <v>0.5</v>
      </c>
      <c r="I43" s="29">
        <v>0.12</v>
      </c>
      <c r="J43" s="29">
        <v>0.09</v>
      </c>
      <c r="K43" s="29">
        <v>7.0000000000000007E-2</v>
      </c>
      <c r="L43" s="29">
        <v>0</v>
      </c>
      <c r="M43" s="29">
        <v>0.25</v>
      </c>
      <c r="N43" s="29">
        <v>0.33</v>
      </c>
      <c r="O43" s="29">
        <v>0.24</v>
      </c>
      <c r="P43" s="191">
        <v>1</v>
      </c>
      <c r="Q43" s="191">
        <v>2</v>
      </c>
      <c r="R43" s="191">
        <v>16</v>
      </c>
      <c r="S43" s="29">
        <v>1</v>
      </c>
      <c r="T43" s="31">
        <v>20</v>
      </c>
      <c r="U43" s="29">
        <f t="shared" si="0"/>
        <v>1.9000000000000001</v>
      </c>
      <c r="V43" s="870">
        <f t="shared" si="1"/>
        <v>640.84</v>
      </c>
      <c r="W43" s="870">
        <f t="shared" si="2"/>
        <v>720.80000000000007</v>
      </c>
      <c r="X43" s="39" t="s">
        <v>1516</v>
      </c>
    </row>
    <row r="44" spans="1:24" ht="12.75">
      <c r="A44" s="895" t="s">
        <v>1242</v>
      </c>
      <c r="B44" s="890"/>
      <c r="C44" s="869" t="s">
        <v>1517</v>
      </c>
      <c r="D44" s="28">
        <v>85800</v>
      </c>
      <c r="E44" s="216" t="s">
        <v>917</v>
      </c>
      <c r="F44" s="29">
        <v>0.28000000000000003</v>
      </c>
      <c r="G44" s="191">
        <v>45</v>
      </c>
      <c r="H44" s="29">
        <v>0.38</v>
      </c>
      <c r="I44" s="29">
        <v>0.03</v>
      </c>
      <c r="J44" s="29">
        <v>7.0000000000000007E-2</v>
      </c>
      <c r="K44" s="29">
        <v>0.08</v>
      </c>
      <c r="L44" s="29">
        <v>0</v>
      </c>
      <c r="M44" s="29">
        <v>0.26</v>
      </c>
      <c r="N44" s="29">
        <v>0.25</v>
      </c>
      <c r="O44" s="29">
        <v>0.27</v>
      </c>
      <c r="P44" s="191">
        <v>2</v>
      </c>
      <c r="Q44" s="191">
        <v>3</v>
      </c>
      <c r="R44" s="191">
        <v>13</v>
      </c>
      <c r="S44" s="29">
        <v>1</v>
      </c>
      <c r="T44" s="31">
        <v>16.399999999999999</v>
      </c>
      <c r="U44" s="29">
        <f t="shared" si="0"/>
        <v>1.62</v>
      </c>
      <c r="V44" s="870">
        <f t="shared" si="1"/>
        <v>659.39999999999986</v>
      </c>
      <c r="W44" s="870">
        <f t="shared" si="2"/>
        <v>745.19999999999993</v>
      </c>
      <c r="X44" s="39" t="s">
        <v>1518</v>
      </c>
    </row>
    <row r="45" spans="1:24" ht="12.75">
      <c r="A45" s="895" t="s">
        <v>1242</v>
      </c>
      <c r="B45" s="890"/>
      <c r="C45" s="869" t="s">
        <v>1519</v>
      </c>
      <c r="D45" s="28">
        <v>125280</v>
      </c>
      <c r="E45" s="216" t="s">
        <v>920</v>
      </c>
      <c r="F45" s="29">
        <v>0.3</v>
      </c>
      <c r="G45" s="191">
        <v>45</v>
      </c>
      <c r="H45" s="29">
        <v>0.5</v>
      </c>
      <c r="I45" s="29">
        <v>0.12</v>
      </c>
      <c r="J45" s="29">
        <v>0.09</v>
      </c>
      <c r="K45" s="29">
        <v>7.0000000000000007E-2</v>
      </c>
      <c r="L45" s="29">
        <v>0</v>
      </c>
      <c r="M45" s="29">
        <v>0.25</v>
      </c>
      <c r="N45" s="29">
        <v>0.33</v>
      </c>
      <c r="O45" s="29">
        <v>0.24</v>
      </c>
      <c r="P45" s="191">
        <v>2</v>
      </c>
      <c r="Q45" s="191">
        <v>4</v>
      </c>
      <c r="R45" s="191">
        <v>62</v>
      </c>
      <c r="S45" s="29">
        <v>0.95</v>
      </c>
      <c r="T45" s="31">
        <v>27</v>
      </c>
      <c r="U45" s="29">
        <f t="shared" si="0"/>
        <v>1.9000000000000001</v>
      </c>
      <c r="V45" s="870">
        <f t="shared" si="1"/>
        <v>719.5200000000001</v>
      </c>
      <c r="W45" s="870">
        <f t="shared" si="2"/>
        <v>844.80000000000007</v>
      </c>
      <c r="X45" s="39" t="s">
        <v>1520</v>
      </c>
    </row>
    <row r="46" spans="1:24" ht="12.75">
      <c r="A46" s="896" t="s">
        <v>1245</v>
      </c>
      <c r="B46" s="890"/>
      <c r="C46" s="869" t="s">
        <v>1521</v>
      </c>
      <c r="D46" s="28">
        <v>73700</v>
      </c>
      <c r="E46" s="216" t="s">
        <v>917</v>
      </c>
      <c r="F46" s="29">
        <v>0.28000000000000003</v>
      </c>
      <c r="G46" s="191">
        <v>45</v>
      </c>
      <c r="H46" s="29">
        <v>0.35</v>
      </c>
      <c r="I46" s="29">
        <v>0.14000000000000001</v>
      </c>
      <c r="J46" s="29">
        <v>0.15</v>
      </c>
      <c r="K46" s="29">
        <v>0.05</v>
      </c>
      <c r="L46" s="29">
        <v>0</v>
      </c>
      <c r="M46" s="29">
        <v>0.23</v>
      </c>
      <c r="N46" s="29">
        <v>0.21</v>
      </c>
      <c r="O46" s="29">
        <v>0.28999999999999998</v>
      </c>
      <c r="P46" s="191">
        <v>2</v>
      </c>
      <c r="Q46" s="191">
        <v>3</v>
      </c>
      <c r="R46" s="191">
        <v>15</v>
      </c>
      <c r="S46" s="29">
        <v>1</v>
      </c>
      <c r="T46" s="31">
        <v>17</v>
      </c>
      <c r="U46" s="29">
        <f t="shared" si="0"/>
        <v>1.7000000000000002</v>
      </c>
      <c r="V46" s="870">
        <f t="shared" si="1"/>
        <v>677.19999999999993</v>
      </c>
      <c r="W46" s="870">
        <f t="shared" si="2"/>
        <v>750.9</v>
      </c>
      <c r="X46" s="39" t="s">
        <v>1522</v>
      </c>
    </row>
    <row r="47" spans="1:24" ht="12.75">
      <c r="A47" s="898" t="s">
        <v>1257</v>
      </c>
      <c r="B47" s="890"/>
      <c r="C47" s="869" t="s">
        <v>1523</v>
      </c>
      <c r="D47" s="28">
        <v>78700</v>
      </c>
      <c r="E47" s="216" t="s">
        <v>917</v>
      </c>
      <c r="F47" s="29">
        <v>0.28000000000000003</v>
      </c>
      <c r="G47" s="191">
        <v>45</v>
      </c>
      <c r="H47" s="29">
        <v>0.35</v>
      </c>
      <c r="I47" s="29">
        <v>0.21</v>
      </c>
      <c r="J47" s="29">
        <v>0.12</v>
      </c>
      <c r="K47" s="29">
        <v>0.05</v>
      </c>
      <c r="L47" s="29">
        <v>0</v>
      </c>
      <c r="M47" s="29">
        <v>0.23</v>
      </c>
      <c r="N47" s="29">
        <v>0.23</v>
      </c>
      <c r="O47" s="29">
        <v>0.27</v>
      </c>
      <c r="P47" s="191">
        <v>2</v>
      </c>
      <c r="Q47" s="191">
        <v>3</v>
      </c>
      <c r="R47" s="191">
        <v>14</v>
      </c>
      <c r="S47" s="29">
        <v>1</v>
      </c>
      <c r="T47" s="31">
        <v>18</v>
      </c>
      <c r="U47" s="29">
        <f t="shared" si="0"/>
        <v>1.74</v>
      </c>
      <c r="V47" s="870">
        <f t="shared" si="1"/>
        <v>674.6</v>
      </c>
      <c r="W47" s="870">
        <f t="shared" si="2"/>
        <v>753.30000000000007</v>
      </c>
      <c r="X47" s="39" t="s">
        <v>1524</v>
      </c>
    </row>
    <row r="48" spans="1:24" ht="12.75">
      <c r="A48" s="897" t="s">
        <v>1252</v>
      </c>
      <c r="B48" s="890"/>
      <c r="C48" s="869" t="s">
        <v>1525</v>
      </c>
      <c r="D48" s="28">
        <v>70700</v>
      </c>
      <c r="E48" s="216" t="s">
        <v>917</v>
      </c>
      <c r="F48" s="29">
        <v>0.28000000000000003</v>
      </c>
      <c r="G48" s="191">
        <v>45</v>
      </c>
      <c r="H48" s="29">
        <v>0.41</v>
      </c>
      <c r="I48" s="29">
        <v>0.15</v>
      </c>
      <c r="J48" s="29">
        <v>0.09</v>
      </c>
      <c r="K48" s="29">
        <v>0.05</v>
      </c>
      <c r="L48" s="29">
        <v>0</v>
      </c>
      <c r="M48" s="29">
        <v>0.23</v>
      </c>
      <c r="N48" s="29">
        <v>0.28000000000000003</v>
      </c>
      <c r="O48" s="29">
        <v>0.24</v>
      </c>
      <c r="P48" s="191">
        <v>1</v>
      </c>
      <c r="Q48" s="191">
        <v>1</v>
      </c>
      <c r="R48" s="191">
        <v>15</v>
      </c>
      <c r="S48" s="29">
        <v>1</v>
      </c>
      <c r="T48" s="31">
        <v>18</v>
      </c>
      <c r="U48" s="29">
        <f t="shared" si="0"/>
        <v>1.73</v>
      </c>
      <c r="V48" s="870">
        <f t="shared" si="1"/>
        <v>594.30000000000007</v>
      </c>
      <c r="W48" s="870">
        <f t="shared" si="2"/>
        <v>665</v>
      </c>
      <c r="X48" s="39" t="s">
        <v>1526</v>
      </c>
    </row>
    <row r="49" spans="1:24" ht="12.75">
      <c r="A49" s="897" t="s">
        <v>1252</v>
      </c>
      <c r="B49" s="890"/>
      <c r="C49" s="869" t="s">
        <v>1527</v>
      </c>
      <c r="D49" s="28">
        <v>115700</v>
      </c>
      <c r="E49" s="216" t="s">
        <v>920</v>
      </c>
      <c r="F49" s="29">
        <v>0.28000000000000003</v>
      </c>
      <c r="G49" s="191">
        <v>45</v>
      </c>
      <c r="H49" s="29">
        <v>0.41</v>
      </c>
      <c r="I49" s="29">
        <v>0.15</v>
      </c>
      <c r="J49" s="29">
        <v>0.09</v>
      </c>
      <c r="K49" s="29">
        <v>0.06</v>
      </c>
      <c r="L49" s="29">
        <v>0</v>
      </c>
      <c r="M49" s="29">
        <v>0.23</v>
      </c>
      <c r="N49" s="29">
        <v>0.28000000000000003</v>
      </c>
      <c r="O49" s="29">
        <v>0.24</v>
      </c>
      <c r="P49" s="191">
        <v>2</v>
      </c>
      <c r="Q49" s="191">
        <v>4</v>
      </c>
      <c r="R49" s="191">
        <v>61</v>
      </c>
      <c r="S49" s="29">
        <v>0.95</v>
      </c>
      <c r="T49" s="31">
        <v>26</v>
      </c>
      <c r="U49" s="29">
        <f t="shared" si="0"/>
        <v>1.74</v>
      </c>
      <c r="V49" s="870">
        <f t="shared" si="1"/>
        <v>703.4</v>
      </c>
      <c r="W49" s="870">
        <f t="shared" si="2"/>
        <v>819.1</v>
      </c>
      <c r="X49" s="39" t="s">
        <v>1528</v>
      </c>
    </row>
    <row r="50" spans="1:24" ht="12.75">
      <c r="A50" s="902" t="s">
        <v>1334</v>
      </c>
      <c r="B50" s="890"/>
      <c r="C50" s="869" t="s">
        <v>1529</v>
      </c>
      <c r="D50" s="28">
        <v>71700</v>
      </c>
      <c r="E50" s="216" t="s">
        <v>917</v>
      </c>
      <c r="F50" s="29">
        <v>0.28000000000000003</v>
      </c>
      <c r="G50" s="191">
        <v>45</v>
      </c>
      <c r="H50" s="29">
        <v>0.31</v>
      </c>
      <c r="I50" s="29">
        <v>0.09</v>
      </c>
      <c r="J50" s="29">
        <v>0.08</v>
      </c>
      <c r="K50" s="29">
        <v>0.09</v>
      </c>
      <c r="L50" s="29">
        <v>0</v>
      </c>
      <c r="M50" s="29">
        <v>0.23</v>
      </c>
      <c r="N50" s="29">
        <v>0.21</v>
      </c>
      <c r="O50" s="29">
        <v>0.3</v>
      </c>
      <c r="P50" s="191">
        <v>1</v>
      </c>
      <c r="Q50" s="191">
        <v>2</v>
      </c>
      <c r="R50" s="191">
        <v>15</v>
      </c>
      <c r="S50" s="29">
        <v>1</v>
      </c>
      <c r="T50" s="31">
        <v>18</v>
      </c>
      <c r="U50" s="29">
        <f t="shared" si="0"/>
        <v>1.59</v>
      </c>
      <c r="V50" s="870">
        <f t="shared" si="1"/>
        <v>607</v>
      </c>
      <c r="W50" s="870">
        <f t="shared" si="2"/>
        <v>678.69999999999993</v>
      </c>
      <c r="X50" s="39" t="s">
        <v>1530</v>
      </c>
    </row>
    <row r="51" spans="1:24" ht="12.75">
      <c r="A51" s="894" t="s">
        <v>1239</v>
      </c>
      <c r="B51" s="890"/>
      <c r="C51" s="869" t="s">
        <v>1531</v>
      </c>
      <c r="D51" s="28">
        <v>56280</v>
      </c>
      <c r="E51" s="216" t="s">
        <v>917</v>
      </c>
      <c r="F51" s="29">
        <v>0.24</v>
      </c>
      <c r="G51" s="191">
        <v>40</v>
      </c>
      <c r="H51" s="29">
        <v>0.16</v>
      </c>
      <c r="I51" s="29">
        <v>0.13</v>
      </c>
      <c r="J51" s="29">
        <v>0.03</v>
      </c>
      <c r="K51" s="29">
        <v>0.1</v>
      </c>
      <c r="L51" s="29">
        <v>0.04</v>
      </c>
      <c r="M51" s="29">
        <v>0.23</v>
      </c>
      <c r="N51" s="29">
        <v>0.24</v>
      </c>
      <c r="O51" s="29">
        <v>0.16</v>
      </c>
      <c r="P51" s="191">
        <v>1</v>
      </c>
      <c r="Q51" s="191">
        <v>2</v>
      </c>
      <c r="R51" s="191">
        <v>16</v>
      </c>
      <c r="S51" s="29">
        <v>1</v>
      </c>
      <c r="T51" s="31">
        <v>16</v>
      </c>
      <c r="U51" s="29">
        <f t="shared" si="0"/>
        <v>1.33</v>
      </c>
      <c r="V51" s="870">
        <f t="shared" si="1"/>
        <v>558.32000000000005</v>
      </c>
      <c r="W51" s="870">
        <f t="shared" si="2"/>
        <v>614.59999999999991</v>
      </c>
      <c r="X51" s="39" t="s">
        <v>1532</v>
      </c>
    </row>
    <row r="52" spans="1:24" ht="12.75">
      <c r="A52" s="895" t="s">
        <v>1242</v>
      </c>
      <c r="B52" s="890"/>
      <c r="C52" s="869" t="s">
        <v>1533</v>
      </c>
      <c r="D52" s="28">
        <v>56280</v>
      </c>
      <c r="E52" s="216" t="s">
        <v>917</v>
      </c>
      <c r="F52" s="29">
        <v>0.24</v>
      </c>
      <c r="G52" s="191">
        <v>40</v>
      </c>
      <c r="H52" s="29">
        <v>0.06</v>
      </c>
      <c r="I52" s="29">
        <v>0.12</v>
      </c>
      <c r="J52" s="29">
        <v>0.15</v>
      </c>
      <c r="K52" s="29">
        <v>7.0000000000000007E-2</v>
      </c>
      <c r="L52" s="29">
        <v>0.05</v>
      </c>
      <c r="M52" s="29">
        <v>0.23</v>
      </c>
      <c r="N52" s="29">
        <v>0.18</v>
      </c>
      <c r="O52" s="29">
        <v>0.16</v>
      </c>
      <c r="P52" s="191">
        <v>0</v>
      </c>
      <c r="Q52" s="191">
        <v>2</v>
      </c>
      <c r="R52" s="191">
        <v>17</v>
      </c>
      <c r="S52" s="29">
        <v>1</v>
      </c>
      <c r="T52" s="31">
        <v>18</v>
      </c>
      <c r="U52" s="29">
        <f t="shared" si="0"/>
        <v>1.2599999999999998</v>
      </c>
      <c r="V52" s="870">
        <f t="shared" si="1"/>
        <v>514.22</v>
      </c>
      <c r="W52" s="870">
        <f t="shared" si="2"/>
        <v>570.5</v>
      </c>
      <c r="X52" s="39" t="s">
        <v>1534</v>
      </c>
    </row>
    <row r="53" spans="1:24" ht="12.75">
      <c r="A53" s="896" t="s">
        <v>1245</v>
      </c>
      <c r="B53" s="890"/>
      <c r="C53" s="869" t="s">
        <v>1535</v>
      </c>
      <c r="D53" s="28">
        <v>53280</v>
      </c>
      <c r="E53" s="216" t="s">
        <v>917</v>
      </c>
      <c r="F53" s="29">
        <v>0.24</v>
      </c>
      <c r="G53" s="191">
        <v>40</v>
      </c>
      <c r="H53" s="29">
        <v>0.11</v>
      </c>
      <c r="I53" s="29">
        <v>0.13</v>
      </c>
      <c r="J53" s="29">
        <v>0.05</v>
      </c>
      <c r="K53" s="29">
        <v>0.1</v>
      </c>
      <c r="L53" s="29">
        <v>7.0000000000000007E-2</v>
      </c>
      <c r="M53" s="29">
        <v>0.23</v>
      </c>
      <c r="N53" s="29">
        <v>0.16</v>
      </c>
      <c r="O53" s="29">
        <v>0.16</v>
      </c>
      <c r="P53" s="191">
        <v>0</v>
      </c>
      <c r="Q53" s="191">
        <v>2</v>
      </c>
      <c r="R53" s="191">
        <v>16</v>
      </c>
      <c r="S53" s="29">
        <v>1</v>
      </c>
      <c r="T53" s="31">
        <v>16</v>
      </c>
      <c r="U53" s="29">
        <f t="shared" si="0"/>
        <v>1.25</v>
      </c>
      <c r="V53" s="870">
        <f t="shared" si="1"/>
        <v>515.32000000000005</v>
      </c>
      <c r="W53" s="870">
        <f t="shared" si="2"/>
        <v>568.60000000000014</v>
      </c>
      <c r="X53" s="39" t="s">
        <v>1536</v>
      </c>
    </row>
    <row r="54" spans="1:24" ht="12.75">
      <c r="A54" s="889" t="s">
        <v>1225</v>
      </c>
      <c r="B54" s="890"/>
      <c r="C54" s="869" t="s">
        <v>1537</v>
      </c>
      <c r="D54" s="28">
        <v>51280</v>
      </c>
      <c r="E54" s="216" t="s">
        <v>917</v>
      </c>
      <c r="F54" s="29">
        <v>0.24</v>
      </c>
      <c r="G54" s="191">
        <v>40</v>
      </c>
      <c r="H54" s="29">
        <v>0.1</v>
      </c>
      <c r="I54" s="29">
        <v>0.1</v>
      </c>
      <c r="J54" s="29">
        <v>0.03</v>
      </c>
      <c r="K54" s="29">
        <v>0.1</v>
      </c>
      <c r="L54" s="29">
        <v>0.04</v>
      </c>
      <c r="M54" s="29">
        <v>0.23</v>
      </c>
      <c r="N54" s="29">
        <v>0.11</v>
      </c>
      <c r="O54" s="29">
        <v>0.16</v>
      </c>
      <c r="P54" s="191">
        <v>0</v>
      </c>
      <c r="Q54" s="191">
        <v>2</v>
      </c>
      <c r="R54" s="191">
        <v>13</v>
      </c>
      <c r="S54" s="29">
        <v>1</v>
      </c>
      <c r="T54" s="31">
        <v>14</v>
      </c>
      <c r="U54" s="29">
        <f t="shared" si="0"/>
        <v>1.1099999999999999</v>
      </c>
      <c r="V54" s="870">
        <f t="shared" si="1"/>
        <v>496.41999999999996</v>
      </c>
      <c r="W54" s="870">
        <f t="shared" si="2"/>
        <v>547.70000000000005</v>
      </c>
      <c r="X54" s="39" t="s">
        <v>1538</v>
      </c>
    </row>
    <row r="55" spans="1:24" ht="12.75">
      <c r="A55" s="898" t="s">
        <v>1257</v>
      </c>
      <c r="B55" s="890"/>
      <c r="C55" s="869" t="s">
        <v>1539</v>
      </c>
      <c r="D55" s="28">
        <v>53280</v>
      </c>
      <c r="E55" s="216" t="s">
        <v>917</v>
      </c>
      <c r="F55" s="29">
        <v>0.24</v>
      </c>
      <c r="G55" s="191">
        <v>40</v>
      </c>
      <c r="H55" s="29">
        <v>0.15</v>
      </c>
      <c r="I55" s="29">
        <v>0.15</v>
      </c>
      <c r="J55" s="29">
        <v>0.05</v>
      </c>
      <c r="K55" s="29">
        <v>0.09</v>
      </c>
      <c r="L55" s="29">
        <v>0.09</v>
      </c>
      <c r="M55" s="29">
        <v>0.23</v>
      </c>
      <c r="N55" s="29">
        <v>0.06</v>
      </c>
      <c r="O55" s="29">
        <v>0.16</v>
      </c>
      <c r="P55" s="191">
        <v>0</v>
      </c>
      <c r="Q55" s="191">
        <v>2</v>
      </c>
      <c r="R55" s="191">
        <v>16</v>
      </c>
      <c r="S55" s="29">
        <v>1</v>
      </c>
      <c r="T55" s="31">
        <v>17</v>
      </c>
      <c r="U55" s="29">
        <f t="shared" si="0"/>
        <v>1.2199999999999998</v>
      </c>
      <c r="V55" s="870">
        <f t="shared" si="1"/>
        <v>502.01999999999992</v>
      </c>
      <c r="W55" s="870">
        <f t="shared" si="2"/>
        <v>555.29999999999995</v>
      </c>
      <c r="X55" s="39" t="s">
        <v>1540</v>
      </c>
    </row>
    <row r="56" spans="1:24" ht="12.75">
      <c r="A56" s="897" t="s">
        <v>1252</v>
      </c>
      <c r="B56" s="890"/>
      <c r="C56" s="869" t="s">
        <v>1541</v>
      </c>
      <c r="D56" s="28">
        <v>55280</v>
      </c>
      <c r="E56" s="216" t="s">
        <v>917</v>
      </c>
      <c r="F56" s="29">
        <v>0.21</v>
      </c>
      <c r="G56" s="191">
        <v>40</v>
      </c>
      <c r="H56" s="29">
        <v>0.12</v>
      </c>
      <c r="I56" s="29">
        <v>0.13</v>
      </c>
      <c r="J56" s="29">
        <v>0.03</v>
      </c>
      <c r="K56" s="29">
        <v>0.09</v>
      </c>
      <c r="L56" s="29">
        <v>0.05</v>
      </c>
      <c r="M56" s="29">
        <v>0.23</v>
      </c>
      <c r="N56" s="29">
        <v>0.21</v>
      </c>
      <c r="O56" s="29">
        <v>0.16</v>
      </c>
      <c r="P56" s="191">
        <v>0</v>
      </c>
      <c r="Q56" s="191">
        <v>2</v>
      </c>
      <c r="R56" s="191">
        <v>16</v>
      </c>
      <c r="S56" s="29">
        <v>1</v>
      </c>
      <c r="T56" s="31">
        <v>15</v>
      </c>
      <c r="U56" s="29">
        <f t="shared" si="0"/>
        <v>1.23</v>
      </c>
      <c r="V56" s="870">
        <f t="shared" si="1"/>
        <v>513.92000000000007</v>
      </c>
      <c r="W56" s="870">
        <f t="shared" si="2"/>
        <v>569.20000000000005</v>
      </c>
      <c r="X56" s="39" t="s">
        <v>1542</v>
      </c>
    </row>
    <row r="57" spans="1:24" ht="12.75">
      <c r="A57" s="902" t="s">
        <v>1334</v>
      </c>
      <c r="B57" s="890"/>
      <c r="C57" s="869" t="s">
        <v>1543</v>
      </c>
      <c r="D57" s="28">
        <v>54280</v>
      </c>
      <c r="E57" s="216" t="s">
        <v>917</v>
      </c>
      <c r="F57" s="29">
        <v>0.24</v>
      </c>
      <c r="G57" s="191">
        <v>40</v>
      </c>
      <c r="H57" s="29">
        <v>0.06</v>
      </c>
      <c r="I57" s="29">
        <v>0.13</v>
      </c>
      <c r="J57" s="29">
        <v>0.04</v>
      </c>
      <c r="K57" s="29">
        <v>0.08</v>
      </c>
      <c r="L57" s="29">
        <v>0.14000000000000001</v>
      </c>
      <c r="M57" s="29">
        <v>0.23</v>
      </c>
      <c r="N57" s="29">
        <v>0.15</v>
      </c>
      <c r="O57" s="29">
        <v>0.16</v>
      </c>
      <c r="P57" s="191">
        <v>1</v>
      </c>
      <c r="Q57" s="191">
        <v>3</v>
      </c>
      <c r="R57" s="191">
        <v>16</v>
      </c>
      <c r="S57" s="29">
        <v>1</v>
      </c>
      <c r="T57" s="31">
        <v>16</v>
      </c>
      <c r="U57" s="29">
        <f t="shared" si="0"/>
        <v>1.23</v>
      </c>
      <c r="V57" s="870">
        <f t="shared" si="1"/>
        <v>571.21999999999991</v>
      </c>
      <c r="W57" s="870">
        <f t="shared" si="2"/>
        <v>625.49999999999989</v>
      </c>
      <c r="X57" s="39" t="s">
        <v>1544</v>
      </c>
    </row>
    <row r="58" spans="1:24" ht="12.75">
      <c r="A58" s="899" t="s">
        <v>1299</v>
      </c>
      <c r="B58" s="890"/>
      <c r="C58" s="869" t="s">
        <v>1545</v>
      </c>
      <c r="D58" s="28">
        <v>57280</v>
      </c>
      <c r="E58" s="216" t="s">
        <v>917</v>
      </c>
      <c r="F58" s="29">
        <v>0.24</v>
      </c>
      <c r="G58" s="191">
        <v>40</v>
      </c>
      <c r="H58" s="29">
        <v>0.16</v>
      </c>
      <c r="I58" s="29">
        <v>0.13</v>
      </c>
      <c r="J58" s="29">
        <v>0.04</v>
      </c>
      <c r="K58" s="29">
        <v>0.08</v>
      </c>
      <c r="L58" s="29">
        <v>0.04</v>
      </c>
      <c r="M58" s="29">
        <v>0.23</v>
      </c>
      <c r="N58" s="29">
        <v>0.23</v>
      </c>
      <c r="O58" s="29">
        <v>0.16</v>
      </c>
      <c r="P58" s="191">
        <v>1</v>
      </c>
      <c r="Q58" s="191">
        <v>3</v>
      </c>
      <c r="R58" s="191">
        <v>17</v>
      </c>
      <c r="S58" s="29">
        <v>1</v>
      </c>
      <c r="T58" s="31">
        <v>16</v>
      </c>
      <c r="U58" s="29">
        <f t="shared" si="0"/>
        <v>1.31</v>
      </c>
      <c r="V58" s="870">
        <f t="shared" si="1"/>
        <v>585.21999999999991</v>
      </c>
      <c r="W58" s="870">
        <f t="shared" si="2"/>
        <v>642.49999999999989</v>
      </c>
      <c r="X58" s="39" t="s">
        <v>1546</v>
      </c>
    </row>
    <row r="59" spans="1:24" ht="12.75">
      <c r="A59" s="895" t="s">
        <v>1242</v>
      </c>
      <c r="B59" s="890"/>
      <c r="C59" s="869" t="s">
        <v>1547</v>
      </c>
      <c r="D59" s="28">
        <v>65700</v>
      </c>
      <c r="E59" s="216" t="s">
        <v>917</v>
      </c>
      <c r="F59" s="29">
        <v>0.24</v>
      </c>
      <c r="G59" s="191">
        <v>39</v>
      </c>
      <c r="H59" s="29">
        <v>0.16</v>
      </c>
      <c r="I59" s="29">
        <v>0.03</v>
      </c>
      <c r="J59" s="29">
        <v>0.02</v>
      </c>
      <c r="K59" s="29">
        <v>0.04</v>
      </c>
      <c r="L59" s="29">
        <v>0</v>
      </c>
      <c r="M59" s="29">
        <v>0.45</v>
      </c>
      <c r="N59" s="29">
        <v>0.19</v>
      </c>
      <c r="O59" s="29">
        <v>0.19</v>
      </c>
      <c r="P59" s="191">
        <v>1</v>
      </c>
      <c r="Q59" s="191">
        <v>3</v>
      </c>
      <c r="R59" s="191">
        <v>11</v>
      </c>
      <c r="S59" s="29">
        <v>1</v>
      </c>
      <c r="T59" s="31">
        <v>8.5</v>
      </c>
      <c r="U59" s="29">
        <f t="shared" si="0"/>
        <v>1.3199999999999998</v>
      </c>
      <c r="V59" s="870">
        <f t="shared" si="1"/>
        <v>593.29999999999995</v>
      </c>
      <c r="W59" s="870">
        <f t="shared" si="2"/>
        <v>659</v>
      </c>
      <c r="X59" s="39" t="s">
        <v>1548</v>
      </c>
    </row>
    <row r="60" spans="1:24" ht="12.75">
      <c r="A60" s="899" t="s">
        <v>1299</v>
      </c>
      <c r="B60" s="890"/>
      <c r="C60" s="869" t="s">
        <v>1549</v>
      </c>
      <c r="D60" s="28">
        <v>64120</v>
      </c>
      <c r="E60" s="216" t="s">
        <v>920</v>
      </c>
      <c r="F60" s="29">
        <v>0.1</v>
      </c>
      <c r="G60" s="191">
        <v>32</v>
      </c>
      <c r="H60" s="29">
        <v>0.03</v>
      </c>
      <c r="I60" s="29">
        <v>0.06</v>
      </c>
      <c r="J60" s="29">
        <v>0.03</v>
      </c>
      <c r="K60" s="29">
        <v>0.03</v>
      </c>
      <c r="L60" s="29">
        <v>0</v>
      </c>
      <c r="M60" s="29">
        <v>0.17</v>
      </c>
      <c r="N60" s="29">
        <v>0.13</v>
      </c>
      <c r="O60" s="29">
        <v>0.11</v>
      </c>
      <c r="P60" s="191">
        <v>2</v>
      </c>
      <c r="Q60" s="191">
        <v>5</v>
      </c>
      <c r="R60" s="191">
        <v>64</v>
      </c>
      <c r="S60" s="29">
        <v>0.99</v>
      </c>
      <c r="T60" s="31">
        <v>18</v>
      </c>
      <c r="U60" s="29">
        <f t="shared" si="0"/>
        <v>0.66</v>
      </c>
      <c r="V60" s="870">
        <f t="shared" si="1"/>
        <v>569.37999999999988</v>
      </c>
      <c r="W60" s="870">
        <f t="shared" si="2"/>
        <v>633.49999999999989</v>
      </c>
      <c r="X60" s="39" t="s">
        <v>1550</v>
      </c>
    </row>
    <row r="61" spans="1:24" ht="12.75">
      <c r="A61" s="894" t="s">
        <v>1239</v>
      </c>
      <c r="B61" s="890"/>
      <c r="C61" s="869" t="s">
        <v>1551</v>
      </c>
      <c r="D61" s="28">
        <v>69995</v>
      </c>
      <c r="E61" s="216" t="s">
        <v>920</v>
      </c>
      <c r="F61" s="29">
        <v>0.09</v>
      </c>
      <c r="G61" s="191">
        <v>31</v>
      </c>
      <c r="H61" s="29">
        <v>0.31</v>
      </c>
      <c r="I61" s="29">
        <v>0.09</v>
      </c>
      <c r="J61" s="29">
        <v>0.09</v>
      </c>
      <c r="K61" s="29">
        <v>7.0000000000000007E-2</v>
      </c>
      <c r="L61" s="29">
        <v>0</v>
      </c>
      <c r="M61" s="29">
        <v>0.12</v>
      </c>
      <c r="N61" s="29">
        <v>0.13</v>
      </c>
      <c r="O61" s="29">
        <v>0.08</v>
      </c>
      <c r="P61" s="191">
        <v>3</v>
      </c>
      <c r="Q61" s="191">
        <v>5</v>
      </c>
      <c r="R61" s="191">
        <v>60</v>
      </c>
      <c r="S61" s="29">
        <v>0.95</v>
      </c>
      <c r="T61" s="31">
        <v>25</v>
      </c>
      <c r="U61" s="29">
        <f t="shared" si="0"/>
        <v>0.98</v>
      </c>
      <c r="V61" s="870">
        <f t="shared" si="1"/>
        <v>600.60500000000002</v>
      </c>
      <c r="W61" s="870">
        <f t="shared" si="2"/>
        <v>670.6</v>
      </c>
      <c r="X61" s="39" t="s">
        <v>1552</v>
      </c>
    </row>
    <row r="62" spans="1:24" ht="12.75">
      <c r="A62" s="895" t="s">
        <v>1242</v>
      </c>
      <c r="B62" s="890"/>
      <c r="C62" s="869" t="s">
        <v>1553</v>
      </c>
      <c r="D62" s="28">
        <v>70280</v>
      </c>
      <c r="E62" s="216" t="s">
        <v>920</v>
      </c>
      <c r="F62" s="29">
        <v>0.14000000000000001</v>
      </c>
      <c r="G62" s="191">
        <v>31</v>
      </c>
      <c r="H62" s="29">
        <v>0.1</v>
      </c>
      <c r="I62" s="29">
        <v>0.05</v>
      </c>
      <c r="J62" s="29">
        <v>0.03</v>
      </c>
      <c r="K62" s="29">
        <v>0.04</v>
      </c>
      <c r="L62" s="29">
        <v>0</v>
      </c>
      <c r="M62" s="29">
        <v>0.18</v>
      </c>
      <c r="N62" s="29">
        <v>0.16</v>
      </c>
      <c r="O62" s="29">
        <v>0.14000000000000001</v>
      </c>
      <c r="P62" s="191">
        <v>2</v>
      </c>
      <c r="Q62" s="191">
        <v>3</v>
      </c>
      <c r="R62" s="191">
        <v>65</v>
      </c>
      <c r="S62" s="29">
        <v>0.95</v>
      </c>
      <c r="T62" s="31">
        <v>21</v>
      </c>
      <c r="U62" s="29">
        <f t="shared" si="0"/>
        <v>0.84000000000000008</v>
      </c>
      <c r="V62" s="870">
        <f t="shared" si="1"/>
        <v>521.92000000000007</v>
      </c>
      <c r="W62" s="870">
        <f t="shared" si="2"/>
        <v>592.19999999999993</v>
      </c>
      <c r="X62" s="39" t="s">
        <v>1554</v>
      </c>
    </row>
    <row r="63" spans="1:24" ht="12.75">
      <c r="A63" s="903" t="s">
        <v>1383</v>
      </c>
      <c r="B63" s="890"/>
      <c r="C63" s="869" t="s">
        <v>1555</v>
      </c>
      <c r="D63" s="28">
        <v>164995</v>
      </c>
      <c r="E63" s="216" t="s">
        <v>920</v>
      </c>
      <c r="F63" s="29">
        <v>0.09</v>
      </c>
      <c r="G63" s="191">
        <v>31</v>
      </c>
      <c r="H63" s="29">
        <v>0.52</v>
      </c>
      <c r="I63" s="29">
        <v>0.21</v>
      </c>
      <c r="J63" s="29">
        <v>0.12</v>
      </c>
      <c r="K63" s="29">
        <v>0.11</v>
      </c>
      <c r="L63" s="29">
        <v>0.12</v>
      </c>
      <c r="M63" s="29">
        <v>0.17</v>
      </c>
      <c r="N63" s="29">
        <v>0.31</v>
      </c>
      <c r="O63" s="29">
        <v>0.09</v>
      </c>
      <c r="P63" s="191">
        <v>3</v>
      </c>
      <c r="Q63" s="191">
        <v>5</v>
      </c>
      <c r="R63" s="191">
        <v>64</v>
      </c>
      <c r="S63" s="29">
        <v>0.95</v>
      </c>
      <c r="T63" s="31">
        <v>28</v>
      </c>
      <c r="U63" s="29">
        <f t="shared" si="0"/>
        <v>1.7400000000000002</v>
      </c>
      <c r="V63" s="870">
        <f t="shared" si="1"/>
        <v>611.80500000000018</v>
      </c>
      <c r="W63" s="870">
        <f t="shared" si="2"/>
        <v>776.80000000000018</v>
      </c>
      <c r="X63" s="39" t="s">
        <v>1556</v>
      </c>
    </row>
    <row r="64" spans="1:24" ht="12.75">
      <c r="A64" s="896" t="s">
        <v>1245</v>
      </c>
      <c r="B64" s="890"/>
      <c r="C64" s="869" t="s">
        <v>1557</v>
      </c>
      <c r="D64" s="28">
        <v>69700</v>
      </c>
      <c r="E64" s="216" t="s">
        <v>920</v>
      </c>
      <c r="F64" s="29">
        <v>0.08</v>
      </c>
      <c r="G64" s="191">
        <v>31</v>
      </c>
      <c r="H64" s="29">
        <v>0.1</v>
      </c>
      <c r="I64" s="29">
        <v>0.03</v>
      </c>
      <c r="J64" s="29">
        <v>0.15</v>
      </c>
      <c r="K64" s="29">
        <v>0.06</v>
      </c>
      <c r="L64" s="29">
        <v>0</v>
      </c>
      <c r="M64" s="29">
        <v>0.17</v>
      </c>
      <c r="N64" s="29">
        <v>0.11</v>
      </c>
      <c r="O64" s="29">
        <v>7.0000000000000007E-2</v>
      </c>
      <c r="P64" s="191">
        <v>2</v>
      </c>
      <c r="Q64" s="191">
        <v>5</v>
      </c>
      <c r="R64" s="191">
        <v>62</v>
      </c>
      <c r="S64" s="29">
        <v>0.95</v>
      </c>
      <c r="T64" s="31">
        <v>19</v>
      </c>
      <c r="U64" s="29">
        <f t="shared" si="0"/>
        <v>0.76999999999999991</v>
      </c>
      <c r="V64" s="870">
        <f t="shared" si="1"/>
        <v>556.69999999999993</v>
      </c>
      <c r="W64" s="870">
        <f t="shared" si="2"/>
        <v>626.4</v>
      </c>
      <c r="X64" s="39" t="s">
        <v>1558</v>
      </c>
    </row>
    <row r="65" spans="1:24" ht="12.75">
      <c r="A65" s="889" t="s">
        <v>1225</v>
      </c>
      <c r="B65" s="890"/>
      <c r="C65" s="869" t="s">
        <v>1559</v>
      </c>
      <c r="D65" s="28">
        <v>69280</v>
      </c>
      <c r="E65" s="216" t="s">
        <v>920</v>
      </c>
      <c r="F65" s="29">
        <v>0.09</v>
      </c>
      <c r="G65" s="191">
        <v>31</v>
      </c>
      <c r="H65" s="29">
        <v>0.15</v>
      </c>
      <c r="I65" s="29">
        <v>7.0000000000000007E-2</v>
      </c>
      <c r="J65" s="29">
        <v>0.04</v>
      </c>
      <c r="K65" s="29">
        <v>7.0000000000000007E-2</v>
      </c>
      <c r="L65" s="29">
        <v>0</v>
      </c>
      <c r="M65" s="29">
        <v>0.16</v>
      </c>
      <c r="N65" s="29">
        <v>0.13</v>
      </c>
      <c r="O65" s="29">
        <v>0.09</v>
      </c>
      <c r="P65" s="191">
        <v>1</v>
      </c>
      <c r="Q65" s="191">
        <v>3</v>
      </c>
      <c r="R65" s="191">
        <v>64</v>
      </c>
      <c r="S65" s="29">
        <v>0.95</v>
      </c>
      <c r="T65" s="31">
        <v>23</v>
      </c>
      <c r="U65" s="29">
        <f t="shared" si="0"/>
        <v>0.79999999999999993</v>
      </c>
      <c r="V65" s="870">
        <f t="shared" si="1"/>
        <v>472.02</v>
      </c>
      <c r="W65" s="870">
        <f t="shared" si="2"/>
        <v>541.29999999999995</v>
      </c>
      <c r="X65" s="39" t="s">
        <v>1560</v>
      </c>
    </row>
    <row r="66" spans="1:24" ht="12.75">
      <c r="A66" s="902" t="s">
        <v>1334</v>
      </c>
      <c r="B66" s="890"/>
      <c r="C66" s="869" t="s">
        <v>1561</v>
      </c>
      <c r="D66" s="28">
        <v>64120</v>
      </c>
      <c r="E66" s="216" t="s">
        <v>920</v>
      </c>
      <c r="F66" s="29">
        <v>0.09</v>
      </c>
      <c r="G66" s="191">
        <v>31</v>
      </c>
      <c r="H66" s="29">
        <v>0.04</v>
      </c>
      <c r="I66" s="29">
        <v>0.02</v>
      </c>
      <c r="J66" s="29">
        <v>0.05</v>
      </c>
      <c r="K66" s="29">
        <v>0.11</v>
      </c>
      <c r="L66" s="29">
        <v>0</v>
      </c>
      <c r="M66" s="29">
        <v>0.1</v>
      </c>
      <c r="N66" s="29">
        <v>0.06</v>
      </c>
      <c r="O66" s="29">
        <v>7.0000000000000007E-2</v>
      </c>
      <c r="P66" s="191">
        <v>3</v>
      </c>
      <c r="Q66" s="191">
        <v>6</v>
      </c>
      <c r="R66" s="191">
        <v>62</v>
      </c>
      <c r="S66" s="29">
        <v>0.95</v>
      </c>
      <c r="T66" s="31">
        <v>20</v>
      </c>
      <c r="U66" s="29">
        <f t="shared" si="0"/>
        <v>0.54</v>
      </c>
      <c r="V66" s="870">
        <f t="shared" si="1"/>
        <v>586.08000000000004</v>
      </c>
      <c r="W66" s="870">
        <f t="shared" si="2"/>
        <v>650.20000000000005</v>
      </c>
      <c r="X66" s="39" t="s">
        <v>1562</v>
      </c>
    </row>
  </sheetData>
  <autoFilter ref="A2:X66" xr:uid="{00000000-0009-0000-0000-00002B000000}">
    <sortState xmlns:xlrd2="http://schemas.microsoft.com/office/spreadsheetml/2017/richdata2" ref="A2:X66">
      <sortCondition descending="1" ref="G2:G66"/>
      <sortCondition ref="A2:A66"/>
      <sortCondition descending="1" ref="S2:S66"/>
      <sortCondition ref="E2:E66"/>
      <sortCondition ref="C2:C66"/>
      <sortCondition descending="1" ref="F2:F66"/>
      <sortCondition ref="K2:K66"/>
      <sortCondition descending="1" ref="B2:B66"/>
      <sortCondition ref="W2:W66"/>
    </sortState>
  </autoFilter>
  <conditionalFormatting sqref="D3:D66">
    <cfRule type="colorScale" priority="16">
      <colorScale>
        <cfvo type="min"/>
        <cfvo type="percentile" val="50"/>
        <cfvo type="max"/>
        <color rgb="FF93C47D"/>
        <color rgb="FFD9D9D9"/>
        <color rgb="FFE06666"/>
      </colorScale>
    </cfRule>
  </conditionalFormatting>
  <conditionalFormatting sqref="E3:E66">
    <cfRule type="cellIs" dxfId="65" priority="19" operator="equal">
      <formula>"Y"</formula>
    </cfRule>
    <cfRule type="cellIs" dxfId="64" priority="20" operator="equal">
      <formula>"N"</formula>
    </cfRule>
  </conditionalFormatting>
  <conditionalFormatting sqref="F3:F66">
    <cfRule type="colorScale" priority="3">
      <colorScale>
        <cfvo type="min"/>
        <cfvo type="percentile" val="50"/>
        <cfvo type="max"/>
        <color rgb="FFD9D9D9"/>
        <color rgb="FFB7B7B7"/>
        <color rgb="FF666666"/>
      </colorScale>
    </cfRule>
  </conditionalFormatting>
  <conditionalFormatting sqref="G3:G66">
    <cfRule type="colorScale" priority="4">
      <colorScale>
        <cfvo type="min"/>
        <cfvo type="percentile" val="50"/>
        <cfvo type="max"/>
        <color rgb="FFD9D9D9"/>
        <color rgb="FFB7B7B7"/>
        <color rgb="FF666666"/>
      </colorScale>
    </cfRule>
  </conditionalFormatting>
  <conditionalFormatting sqref="H3:H66">
    <cfRule type="colorScale" priority="5">
      <colorScale>
        <cfvo type="min"/>
        <cfvo type="percentile" val="50"/>
        <cfvo type="max"/>
        <color rgb="FFFCE5CD"/>
        <color rgb="FFF9CB9C"/>
        <color rgb="FFE69138"/>
      </colorScale>
    </cfRule>
  </conditionalFormatting>
  <conditionalFormatting sqref="I3:I66">
    <cfRule type="colorScale" priority="6">
      <colorScale>
        <cfvo type="min"/>
        <cfvo type="percentile" val="50"/>
        <cfvo type="max"/>
        <color rgb="FFCFE2F3"/>
        <color rgb="FF9FC5E8"/>
        <color rgb="FF3D85C6"/>
      </colorScale>
    </cfRule>
  </conditionalFormatting>
  <conditionalFormatting sqref="J3:J66">
    <cfRule type="colorScale" priority="7">
      <colorScale>
        <cfvo type="min"/>
        <cfvo type="percentile" val="50"/>
        <cfvo type="max"/>
        <color rgb="FFD9EAD3"/>
        <color rgb="FFB6D7A8"/>
        <color rgb="FF6AA84F"/>
      </colorScale>
    </cfRule>
  </conditionalFormatting>
  <conditionalFormatting sqref="K3:K66">
    <cfRule type="colorScale" priority="8">
      <colorScale>
        <cfvo type="min"/>
        <cfvo type="percentile" val="50"/>
        <cfvo type="max"/>
        <color rgb="FFFFF2CC"/>
        <color rgb="FFFFE599"/>
        <color rgb="FFF1C232"/>
      </colorScale>
    </cfRule>
  </conditionalFormatting>
  <conditionalFormatting sqref="L3:L66">
    <cfRule type="colorScale" priority="9">
      <colorScale>
        <cfvo type="min"/>
        <cfvo type="percentile" val="50"/>
        <cfvo type="max"/>
        <color rgb="FFD9D2E9"/>
        <color rgb="FFB4A7D6"/>
        <color rgb="FF8E7CC3"/>
      </colorScale>
    </cfRule>
  </conditionalFormatting>
  <conditionalFormatting sqref="M3:M66">
    <cfRule type="colorScale" priority="10">
      <colorScale>
        <cfvo type="min"/>
        <cfvo type="percentile" val="50"/>
        <cfvo type="max"/>
        <color rgb="FFF4CCCC"/>
        <color rgb="FFEA9999"/>
        <color rgb="FFE06666"/>
      </colorScale>
    </cfRule>
  </conditionalFormatting>
  <conditionalFormatting sqref="N3:N66">
    <cfRule type="colorScale" priority="11">
      <colorScale>
        <cfvo type="min"/>
        <cfvo type="percentile" val="50"/>
        <cfvo type="max"/>
        <color rgb="FFEAD1DC"/>
        <color rgb="FFD5A6BD"/>
        <color rgb="FFC27BA0"/>
      </colorScale>
    </cfRule>
  </conditionalFormatting>
  <conditionalFormatting sqref="O3:O66">
    <cfRule type="colorScale" priority="12">
      <colorScale>
        <cfvo type="min"/>
        <cfvo type="percentile" val="50"/>
        <cfvo type="max"/>
        <color rgb="FFE6B8AF"/>
        <color rgb="FFDD7E6B"/>
        <color rgb="FFCC4125"/>
      </colorScale>
    </cfRule>
  </conditionalFormatting>
  <conditionalFormatting sqref="P3:P66">
    <cfRule type="colorScale" priority="13">
      <colorScale>
        <cfvo type="min"/>
        <cfvo type="percentile" val="50"/>
        <cfvo type="max"/>
        <color rgb="FFCFE2F3"/>
        <color rgb="FFC9DAF8"/>
        <color rgb="FF6D9EEB"/>
      </colorScale>
    </cfRule>
  </conditionalFormatting>
  <conditionalFormatting sqref="Q3:Q66">
    <cfRule type="colorScale" priority="21">
      <colorScale>
        <cfvo type="min"/>
        <cfvo type="percentile" val="50"/>
        <cfvo type="max"/>
        <color rgb="FFCFE2F3"/>
        <color rgb="FFC9DAF8"/>
        <color rgb="FF6D9EEB"/>
      </colorScale>
    </cfRule>
  </conditionalFormatting>
  <conditionalFormatting sqref="R3:R66">
    <cfRule type="colorScale" priority="14">
      <colorScale>
        <cfvo type="min"/>
        <cfvo type="percentile" val="50"/>
        <cfvo type="max"/>
        <color rgb="FFEFEFEF"/>
        <color rgb="FFD9D9D9"/>
        <color rgb="FFB7B7B7"/>
      </colorScale>
    </cfRule>
  </conditionalFormatting>
  <conditionalFormatting sqref="S3:S66">
    <cfRule type="colorScale" priority="1">
      <colorScale>
        <cfvo type="min"/>
        <cfvo type="percentile" val="50"/>
        <cfvo type="max"/>
        <color rgb="FFD0E0E3"/>
        <color rgb="FFA2C4C9"/>
        <color rgb="FF76A5AF"/>
      </colorScale>
    </cfRule>
  </conditionalFormatting>
  <conditionalFormatting sqref="T3:T66">
    <cfRule type="colorScale" priority="2">
      <colorScale>
        <cfvo type="min"/>
        <cfvo type="percentile" val="50"/>
        <cfvo type="max"/>
        <color rgb="FFEFEFEF"/>
        <color rgb="FFB7B7B7"/>
        <color rgb="FF666666"/>
      </colorScale>
    </cfRule>
  </conditionalFormatting>
  <conditionalFormatting sqref="U3:U66">
    <cfRule type="colorScale" priority="17">
      <colorScale>
        <cfvo type="min"/>
        <cfvo type="percentile" val="50"/>
        <cfvo type="max"/>
        <color rgb="FFE06666"/>
        <color rgb="FFD9D9D9"/>
        <color rgb="FF93C47D"/>
      </colorScale>
    </cfRule>
  </conditionalFormatting>
  <conditionalFormatting sqref="V3:V66">
    <cfRule type="colorScale" priority="18">
      <colorScale>
        <cfvo type="min"/>
        <cfvo type="percentile" val="50"/>
        <cfvo type="max"/>
        <color rgb="FF4A86E8"/>
        <color rgb="FFEFEFEF"/>
        <color rgb="FFFF9900"/>
      </colorScale>
    </cfRule>
  </conditionalFormatting>
  <conditionalFormatting sqref="W3:W66">
    <cfRule type="colorScale" priority="15">
      <colorScale>
        <cfvo type="min"/>
        <cfvo type="percentile" val="50"/>
        <cfvo type="max"/>
        <color rgb="FF4A86E8"/>
        <color rgb="FFEFEFEF"/>
        <color rgb="FFFF9900"/>
      </colorScale>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tabColor rgb="FF6FA8DC"/>
    <outlinePr summaryBelow="0" summaryRight="0"/>
  </sheetPr>
  <dimension ref="A1:Y163"/>
  <sheetViews>
    <sheetView tabSelected="1" workbookViewId="0">
      <pane xSplit="3" ySplit="2" topLeftCell="D3" activePane="bottomRight" state="frozen"/>
      <selection pane="topRight" activeCell="D1" sqref="D1"/>
      <selection pane="bottomLeft" activeCell="A3" sqref="A3"/>
      <selection pane="bottomRight" activeCell="A2" sqref="A2"/>
    </sheetView>
  </sheetViews>
  <sheetFormatPr defaultColWidth="12.5703125" defaultRowHeight="15.75" customHeight="1"/>
  <cols>
    <col min="1" max="1" width="8.85546875" customWidth="1"/>
    <col min="2" max="2" width="2.5703125" customWidth="1"/>
    <col min="3" max="3" width="29.7109375" customWidth="1"/>
    <col min="4" max="4" width="8.42578125" customWidth="1"/>
    <col min="5" max="21" width="5.42578125" customWidth="1"/>
    <col min="22" max="23" width="6.140625" customWidth="1"/>
    <col min="24" max="24" width="6.5703125" customWidth="1"/>
    <col min="25" max="25" width="19.7109375" customWidth="1"/>
  </cols>
  <sheetData>
    <row r="1" spans="1:25" ht="21" customHeight="1">
      <c r="A1" s="871"/>
      <c r="B1" s="845"/>
      <c r="C1" s="845"/>
      <c r="D1" s="846"/>
      <c r="E1" s="846"/>
      <c r="F1" s="847"/>
      <c r="G1" s="847"/>
      <c r="H1" s="848"/>
      <c r="I1" s="849"/>
      <c r="J1" s="850"/>
      <c r="K1" s="851"/>
      <c r="L1" s="852"/>
      <c r="M1" s="853"/>
      <c r="N1" s="854"/>
      <c r="O1" s="855"/>
      <c r="P1" s="872"/>
      <c r="Q1" s="873"/>
      <c r="R1" s="873"/>
      <c r="S1" s="856"/>
      <c r="T1" s="847"/>
      <c r="U1" s="846"/>
      <c r="V1" s="846"/>
      <c r="W1" s="846"/>
      <c r="X1" s="846"/>
      <c r="Y1" s="5" t="s">
        <v>2</v>
      </c>
    </row>
    <row r="2" spans="1:25" ht="109.5">
      <c r="A2" s="904" t="s">
        <v>1217</v>
      </c>
      <c r="B2" s="874"/>
      <c r="C2" s="874" t="s">
        <v>1563</v>
      </c>
      <c r="D2" s="876" t="s">
        <v>908</v>
      </c>
      <c r="E2" s="876" t="s">
        <v>1435</v>
      </c>
      <c r="F2" s="877" t="s">
        <v>1165</v>
      </c>
      <c r="G2" s="877" t="s">
        <v>1166</v>
      </c>
      <c r="H2" s="878" t="s">
        <v>1167</v>
      </c>
      <c r="I2" s="879" t="s">
        <v>1168</v>
      </c>
      <c r="J2" s="880" t="s">
        <v>1169</v>
      </c>
      <c r="K2" s="881" t="s">
        <v>1170</v>
      </c>
      <c r="L2" s="882" t="s">
        <v>1171</v>
      </c>
      <c r="M2" s="883" t="s">
        <v>1172</v>
      </c>
      <c r="N2" s="884" t="s">
        <v>1219</v>
      </c>
      <c r="O2" s="885" t="s">
        <v>1174</v>
      </c>
      <c r="P2" s="886" t="s">
        <v>1220</v>
      </c>
      <c r="Q2" s="886" t="s">
        <v>1221</v>
      </c>
      <c r="R2" s="887" t="s">
        <v>1222</v>
      </c>
      <c r="S2" s="888" t="s">
        <v>1223</v>
      </c>
      <c r="T2" s="877" t="s">
        <v>1224</v>
      </c>
      <c r="U2" s="876" t="s">
        <v>1176</v>
      </c>
      <c r="V2" s="876" t="s">
        <v>15</v>
      </c>
      <c r="W2" s="876" t="s">
        <v>16</v>
      </c>
      <c r="X2" s="876" t="s">
        <v>17</v>
      </c>
      <c r="Y2" s="26" t="s">
        <v>2</v>
      </c>
    </row>
    <row r="3" spans="1:25" ht="12.75">
      <c r="A3" s="889" t="s">
        <v>1225</v>
      </c>
      <c r="B3" s="890"/>
      <c r="C3" s="869" t="s">
        <v>1416</v>
      </c>
      <c r="D3" s="28">
        <v>43000</v>
      </c>
      <c r="E3" s="191" t="s">
        <v>917</v>
      </c>
      <c r="F3" s="29">
        <v>0.11</v>
      </c>
      <c r="G3" s="191">
        <v>27</v>
      </c>
      <c r="H3" s="29">
        <v>0.14000000000000001</v>
      </c>
      <c r="I3" s="29">
        <v>0.06</v>
      </c>
      <c r="J3" s="29">
        <v>0.17</v>
      </c>
      <c r="K3" s="29">
        <v>7.0000000000000007E-2</v>
      </c>
      <c r="L3" s="29">
        <v>0</v>
      </c>
      <c r="M3" s="29">
        <v>0.16</v>
      </c>
      <c r="N3" s="29">
        <v>0.13</v>
      </c>
      <c r="O3" s="29">
        <v>0.09</v>
      </c>
      <c r="P3" s="191">
        <v>0</v>
      </c>
      <c r="Q3" s="191">
        <v>1</v>
      </c>
      <c r="R3" s="191">
        <v>6</v>
      </c>
      <c r="S3" s="29">
        <v>1.07</v>
      </c>
      <c r="T3" s="31">
        <v>5.8</v>
      </c>
      <c r="U3" s="29">
        <f t="shared" ref="U3:U163" si="0">(SUM(H3:O3))+F3</f>
        <v>0.92999999999999994</v>
      </c>
      <c r="V3" s="870">
        <f t="shared" ref="V3:V163" si="1">(-D3*0.001)+(-T3)+(U3*100)+R3+(P3*30)+(Q3*30)+(S3*100)+(G3*5)+(F3*100)+(H3*10)+(I3*10)+(J3*10)+(K3*10)+(L3*10)+(M3*100)+(N3*100)+(O3*100)</f>
        <v>375.59999999999997</v>
      </c>
      <c r="W3" s="870">
        <f t="shared" ref="W3:W163" si="2">(-T3)+(U3*100)+R3+(P3*30)+(Q3*30)+(S3*100)+(G3*5)+(F3*100)+(H3*10)+(I3*10)+(J3*10)+(K3*10)+(L3*10)+(M3*100)+(N3*100)+(O3*100)</f>
        <v>418.59999999999997</v>
      </c>
      <c r="X3" s="905" t="s">
        <v>1564</v>
      </c>
      <c r="Y3" s="39" t="s">
        <v>1417</v>
      </c>
    </row>
    <row r="4" spans="1:25" ht="12.75">
      <c r="A4" s="889" t="s">
        <v>1225</v>
      </c>
      <c r="B4" s="890"/>
      <c r="C4" s="869" t="s">
        <v>1373</v>
      </c>
      <c r="D4" s="28">
        <v>36900</v>
      </c>
      <c r="E4" s="191" t="s">
        <v>917</v>
      </c>
      <c r="F4" s="29">
        <v>0.11</v>
      </c>
      <c r="G4" s="191">
        <v>34</v>
      </c>
      <c r="H4" s="29">
        <v>0.45</v>
      </c>
      <c r="I4" s="29">
        <v>0.01</v>
      </c>
      <c r="J4" s="29">
        <v>0.04</v>
      </c>
      <c r="K4" s="29">
        <v>7.0000000000000007E-2</v>
      </c>
      <c r="L4" s="29">
        <v>0</v>
      </c>
      <c r="M4" s="29">
        <v>0.16</v>
      </c>
      <c r="N4" s="29">
        <v>0.13</v>
      </c>
      <c r="O4" s="29">
        <v>0.09</v>
      </c>
      <c r="P4" s="191">
        <v>0</v>
      </c>
      <c r="Q4" s="191">
        <v>1</v>
      </c>
      <c r="R4" s="191">
        <v>6</v>
      </c>
      <c r="S4" s="29">
        <v>1.07</v>
      </c>
      <c r="T4" s="31">
        <v>7</v>
      </c>
      <c r="U4" s="29">
        <f t="shared" si="0"/>
        <v>1.06</v>
      </c>
      <c r="V4" s="870">
        <f t="shared" si="1"/>
        <v>429.8</v>
      </c>
      <c r="W4" s="870">
        <f t="shared" si="2"/>
        <v>466.7</v>
      </c>
      <c r="X4" s="905" t="s">
        <v>1564</v>
      </c>
      <c r="Y4" s="39" t="s">
        <v>1374</v>
      </c>
    </row>
    <row r="5" spans="1:25" ht="12.75">
      <c r="A5" s="889" t="s">
        <v>1225</v>
      </c>
      <c r="B5" s="890"/>
      <c r="C5" s="869" t="s">
        <v>1375</v>
      </c>
      <c r="D5" s="28">
        <v>47500</v>
      </c>
      <c r="E5" s="191" t="s">
        <v>917</v>
      </c>
      <c r="F5" s="29">
        <v>0.11</v>
      </c>
      <c r="G5" s="191">
        <v>34</v>
      </c>
      <c r="H5" s="29">
        <v>0.14000000000000001</v>
      </c>
      <c r="I5" s="29">
        <v>0.06</v>
      </c>
      <c r="J5" s="29">
        <v>0.04</v>
      </c>
      <c r="K5" s="29">
        <v>7.0000000000000007E-2</v>
      </c>
      <c r="L5" s="29">
        <v>0</v>
      </c>
      <c r="M5" s="29">
        <v>0.16</v>
      </c>
      <c r="N5" s="29">
        <v>0.13</v>
      </c>
      <c r="O5" s="29">
        <v>0.09</v>
      </c>
      <c r="P5" s="191">
        <v>2</v>
      </c>
      <c r="Q5" s="191">
        <v>3</v>
      </c>
      <c r="R5" s="191">
        <v>7</v>
      </c>
      <c r="S5" s="29">
        <v>1.07</v>
      </c>
      <c r="T5" s="31">
        <v>8.5</v>
      </c>
      <c r="U5" s="29">
        <f t="shared" si="0"/>
        <v>0.8</v>
      </c>
      <c r="V5" s="870">
        <f t="shared" si="1"/>
        <v>510.09999999999997</v>
      </c>
      <c r="W5" s="870">
        <f t="shared" si="2"/>
        <v>557.6</v>
      </c>
      <c r="X5" s="905" t="s">
        <v>1564</v>
      </c>
      <c r="Y5" s="39" t="s">
        <v>1376</v>
      </c>
    </row>
    <row r="6" spans="1:25" ht="12.75">
      <c r="A6" s="889" t="s">
        <v>1225</v>
      </c>
      <c r="B6" s="890"/>
      <c r="C6" s="869" t="s">
        <v>1377</v>
      </c>
      <c r="D6" s="28">
        <v>37000</v>
      </c>
      <c r="E6" s="191" t="s">
        <v>917</v>
      </c>
      <c r="F6" s="29">
        <v>0.11</v>
      </c>
      <c r="G6" s="191">
        <v>34</v>
      </c>
      <c r="H6" s="29">
        <v>0.05</v>
      </c>
      <c r="I6" s="29">
        <v>0.19</v>
      </c>
      <c r="J6" s="29">
        <v>0.02</v>
      </c>
      <c r="K6" s="29">
        <v>7.0000000000000007E-2</v>
      </c>
      <c r="L6" s="29">
        <v>0.14000000000000001</v>
      </c>
      <c r="M6" s="29">
        <v>0.16</v>
      </c>
      <c r="N6" s="29">
        <v>0.13</v>
      </c>
      <c r="O6" s="29">
        <v>0.09</v>
      </c>
      <c r="P6" s="191">
        <v>0</v>
      </c>
      <c r="Q6" s="191">
        <v>1</v>
      </c>
      <c r="R6" s="191">
        <v>6</v>
      </c>
      <c r="S6" s="29">
        <v>1.07</v>
      </c>
      <c r="T6" s="31">
        <v>6.5</v>
      </c>
      <c r="U6" s="29">
        <f t="shared" si="0"/>
        <v>0.96</v>
      </c>
      <c r="V6" s="870">
        <f t="shared" si="1"/>
        <v>419.19999999999993</v>
      </c>
      <c r="W6" s="870">
        <f t="shared" si="2"/>
        <v>456.19999999999993</v>
      </c>
      <c r="X6" s="905" t="s">
        <v>1564</v>
      </c>
      <c r="Y6" s="39" t="s">
        <v>1378</v>
      </c>
    </row>
    <row r="7" spans="1:25" ht="12.75">
      <c r="A7" s="889" t="s">
        <v>1225</v>
      </c>
      <c r="B7" s="890"/>
      <c r="C7" s="869" t="s">
        <v>1279</v>
      </c>
      <c r="D7" s="28">
        <v>67000</v>
      </c>
      <c r="E7" s="191" t="s">
        <v>917</v>
      </c>
      <c r="F7" s="29">
        <v>0.11</v>
      </c>
      <c r="G7" s="191">
        <v>39</v>
      </c>
      <c r="H7" s="29">
        <v>0.36</v>
      </c>
      <c r="I7" s="29">
        <v>7.0000000000000007E-2</v>
      </c>
      <c r="J7" s="29">
        <v>0.03</v>
      </c>
      <c r="K7" s="29">
        <v>0.08</v>
      </c>
      <c r="L7" s="29">
        <v>7.0000000000000007E-2</v>
      </c>
      <c r="M7" s="29">
        <v>0.27</v>
      </c>
      <c r="N7" s="29">
        <v>0.12</v>
      </c>
      <c r="O7" s="29">
        <v>0.17</v>
      </c>
      <c r="P7" s="191">
        <v>3</v>
      </c>
      <c r="Q7" s="191">
        <v>4</v>
      </c>
      <c r="R7" s="191">
        <v>15</v>
      </c>
      <c r="S7" s="29">
        <v>1.05</v>
      </c>
      <c r="T7" s="31">
        <v>5.2</v>
      </c>
      <c r="U7" s="29">
        <f t="shared" si="0"/>
        <v>1.28</v>
      </c>
      <c r="V7" s="870">
        <f t="shared" si="1"/>
        <v>653.9</v>
      </c>
      <c r="W7" s="870">
        <f t="shared" si="2"/>
        <v>720.9</v>
      </c>
      <c r="X7" s="905" t="s">
        <v>1564</v>
      </c>
      <c r="Y7" s="39" t="s">
        <v>1280</v>
      </c>
    </row>
    <row r="8" spans="1:25" ht="12.75">
      <c r="A8" s="889" t="s">
        <v>1225</v>
      </c>
      <c r="B8" s="890"/>
      <c r="C8" s="869" t="s">
        <v>1266</v>
      </c>
      <c r="D8" s="28">
        <v>37000</v>
      </c>
      <c r="E8" s="191" t="s">
        <v>917</v>
      </c>
      <c r="F8" s="29">
        <v>0.11</v>
      </c>
      <c r="G8" s="191">
        <v>32</v>
      </c>
      <c r="H8" s="29">
        <v>0.15</v>
      </c>
      <c r="I8" s="29">
        <v>7.0000000000000007E-2</v>
      </c>
      <c r="J8" s="29">
        <v>0.04</v>
      </c>
      <c r="K8" s="29">
        <v>7.0000000000000007E-2</v>
      </c>
      <c r="L8" s="29">
        <v>0</v>
      </c>
      <c r="M8" s="29">
        <v>0.16</v>
      </c>
      <c r="N8" s="29">
        <v>0.13</v>
      </c>
      <c r="O8" s="29">
        <v>0.09</v>
      </c>
      <c r="P8" s="191">
        <v>1</v>
      </c>
      <c r="Q8" s="191">
        <v>2</v>
      </c>
      <c r="R8" s="191">
        <v>10</v>
      </c>
      <c r="S8" s="29">
        <v>1.07</v>
      </c>
      <c r="T8" s="31">
        <v>4</v>
      </c>
      <c r="U8" s="29">
        <f t="shared" si="0"/>
        <v>0.82</v>
      </c>
      <c r="V8" s="870">
        <f t="shared" si="1"/>
        <v>460.29999999999995</v>
      </c>
      <c r="W8" s="870">
        <f t="shared" si="2"/>
        <v>497.29999999999995</v>
      </c>
      <c r="X8" s="906" t="s">
        <v>1565</v>
      </c>
      <c r="Y8" s="39" t="s">
        <v>1267</v>
      </c>
    </row>
    <row r="9" spans="1:25" ht="12.75">
      <c r="A9" s="889" t="s">
        <v>1225</v>
      </c>
      <c r="B9" s="890"/>
      <c r="C9" s="869" t="s">
        <v>1418</v>
      </c>
      <c r="D9" s="28">
        <v>39500</v>
      </c>
      <c r="E9" s="191" t="s">
        <v>917</v>
      </c>
      <c r="F9" s="29">
        <v>0.11</v>
      </c>
      <c r="G9" s="191">
        <v>27</v>
      </c>
      <c r="H9" s="29">
        <v>0.06</v>
      </c>
      <c r="I9" s="29">
        <v>0.06</v>
      </c>
      <c r="J9" s="29">
        <v>0.04</v>
      </c>
      <c r="K9" s="29">
        <v>0.1</v>
      </c>
      <c r="L9" s="29">
        <v>0</v>
      </c>
      <c r="M9" s="29">
        <v>0.16</v>
      </c>
      <c r="N9" s="29">
        <v>0.14000000000000001</v>
      </c>
      <c r="O9" s="29">
        <v>0.09</v>
      </c>
      <c r="P9" s="191">
        <v>1</v>
      </c>
      <c r="Q9" s="191">
        <v>2</v>
      </c>
      <c r="R9" s="191">
        <v>6</v>
      </c>
      <c r="S9" s="29">
        <v>1.07</v>
      </c>
      <c r="T9" s="31">
        <v>6.8</v>
      </c>
      <c r="U9" s="29">
        <f t="shared" si="0"/>
        <v>0.76</v>
      </c>
      <c r="V9" s="870">
        <f t="shared" si="1"/>
        <v>420.3</v>
      </c>
      <c r="W9" s="870">
        <f t="shared" si="2"/>
        <v>459.8</v>
      </c>
      <c r="X9" s="905" t="s">
        <v>1564</v>
      </c>
      <c r="Y9" s="39" t="s">
        <v>1419</v>
      </c>
    </row>
    <row r="10" spans="1:25" ht="12.75">
      <c r="A10" s="889" t="s">
        <v>1225</v>
      </c>
      <c r="B10" s="890"/>
      <c r="C10" s="869" t="s">
        <v>1559</v>
      </c>
      <c r="D10" s="28">
        <v>69280</v>
      </c>
      <c r="E10" s="216" t="s">
        <v>920</v>
      </c>
      <c r="F10" s="29">
        <v>0.09</v>
      </c>
      <c r="G10" s="191">
        <v>31</v>
      </c>
      <c r="H10" s="29">
        <v>0.15</v>
      </c>
      <c r="I10" s="29">
        <v>7.0000000000000007E-2</v>
      </c>
      <c r="J10" s="29">
        <v>0.04</v>
      </c>
      <c r="K10" s="29">
        <v>7.0000000000000007E-2</v>
      </c>
      <c r="L10" s="29">
        <v>0</v>
      </c>
      <c r="M10" s="29">
        <v>0.16</v>
      </c>
      <c r="N10" s="29">
        <v>0.13</v>
      </c>
      <c r="O10" s="29">
        <v>0.09</v>
      </c>
      <c r="P10" s="191">
        <v>1</v>
      </c>
      <c r="Q10" s="191">
        <v>3</v>
      </c>
      <c r="R10" s="191">
        <v>64</v>
      </c>
      <c r="S10" s="29">
        <v>0.95</v>
      </c>
      <c r="T10" s="31">
        <v>23</v>
      </c>
      <c r="U10" s="29">
        <f t="shared" si="0"/>
        <v>0.79999999999999993</v>
      </c>
      <c r="V10" s="870">
        <f t="shared" si="1"/>
        <v>472.02</v>
      </c>
      <c r="W10" s="870">
        <f t="shared" si="2"/>
        <v>541.29999999999995</v>
      </c>
      <c r="X10" s="907" t="s">
        <v>912</v>
      </c>
      <c r="Y10" s="39" t="s">
        <v>1560</v>
      </c>
    </row>
    <row r="11" spans="1:25" ht="12.75">
      <c r="A11" s="889" t="s">
        <v>1225</v>
      </c>
      <c r="B11" s="890"/>
      <c r="C11" s="869" t="s">
        <v>1420</v>
      </c>
      <c r="D11" s="28">
        <v>34280</v>
      </c>
      <c r="E11" s="191" t="s">
        <v>917</v>
      </c>
      <c r="F11" s="29">
        <v>0.09</v>
      </c>
      <c r="G11" s="191">
        <v>27</v>
      </c>
      <c r="H11" s="29">
        <v>0.14000000000000001</v>
      </c>
      <c r="I11" s="29">
        <v>0.06</v>
      </c>
      <c r="J11" s="29">
        <v>0.04</v>
      </c>
      <c r="K11" s="29">
        <v>7.0000000000000007E-2</v>
      </c>
      <c r="L11" s="29">
        <v>0</v>
      </c>
      <c r="M11" s="29">
        <v>0.16</v>
      </c>
      <c r="N11" s="29">
        <v>0.13</v>
      </c>
      <c r="O11" s="29">
        <v>0.09</v>
      </c>
      <c r="P11" s="191">
        <v>0</v>
      </c>
      <c r="Q11" s="191">
        <v>1</v>
      </c>
      <c r="R11" s="191">
        <v>6</v>
      </c>
      <c r="S11" s="29">
        <v>1.07</v>
      </c>
      <c r="T11" s="31">
        <v>6.2</v>
      </c>
      <c r="U11" s="29">
        <f t="shared" si="0"/>
        <v>0.78</v>
      </c>
      <c r="V11" s="870">
        <f t="shared" si="1"/>
        <v>365.61999999999995</v>
      </c>
      <c r="W11" s="870">
        <f t="shared" si="2"/>
        <v>399.9</v>
      </c>
      <c r="X11" s="905" t="s">
        <v>1564</v>
      </c>
      <c r="Y11" s="39" t="s">
        <v>1421</v>
      </c>
    </row>
    <row r="12" spans="1:25" ht="12.75">
      <c r="A12" s="893" t="s">
        <v>1234</v>
      </c>
      <c r="B12" s="890"/>
      <c r="C12" s="869" t="s">
        <v>1322</v>
      </c>
      <c r="D12" s="28">
        <v>37020</v>
      </c>
      <c r="E12" s="191" t="s">
        <v>917</v>
      </c>
      <c r="F12" s="29">
        <v>0.09</v>
      </c>
      <c r="G12" s="191">
        <v>36</v>
      </c>
      <c r="H12" s="29">
        <v>0.15</v>
      </c>
      <c r="I12" s="29">
        <v>0.13</v>
      </c>
      <c r="J12" s="29">
        <v>0.04</v>
      </c>
      <c r="K12" s="29">
        <v>0.06</v>
      </c>
      <c r="L12" s="29">
        <v>0</v>
      </c>
      <c r="M12" s="29">
        <v>0.12</v>
      </c>
      <c r="N12" s="29">
        <v>0.06</v>
      </c>
      <c r="O12" s="29">
        <v>0.05</v>
      </c>
      <c r="P12" s="191">
        <v>1</v>
      </c>
      <c r="Q12" s="191">
        <v>3</v>
      </c>
      <c r="R12" s="191">
        <v>16</v>
      </c>
      <c r="S12" s="29">
        <v>1.05</v>
      </c>
      <c r="T12" s="31">
        <v>16</v>
      </c>
      <c r="U12" s="29">
        <f t="shared" si="0"/>
        <v>0.70000000000000007</v>
      </c>
      <c r="V12" s="870">
        <f t="shared" si="1"/>
        <v>473.78000000000003</v>
      </c>
      <c r="W12" s="870">
        <f t="shared" si="2"/>
        <v>510.8</v>
      </c>
      <c r="X12" s="905" t="s">
        <v>1564</v>
      </c>
      <c r="Y12" s="39" t="s">
        <v>1323</v>
      </c>
    </row>
    <row r="13" spans="1:25" ht="12.75">
      <c r="A13" s="889" t="s">
        <v>1225</v>
      </c>
      <c r="B13" s="890"/>
      <c r="C13" s="869" t="s">
        <v>1379</v>
      </c>
      <c r="D13" s="28">
        <v>38900</v>
      </c>
      <c r="E13" s="191" t="s">
        <v>917</v>
      </c>
      <c r="F13" s="29">
        <v>0.11</v>
      </c>
      <c r="G13" s="191">
        <v>34</v>
      </c>
      <c r="H13" s="29">
        <v>0.14000000000000001</v>
      </c>
      <c r="I13" s="29">
        <v>0.06</v>
      </c>
      <c r="J13" s="29">
        <v>0.04</v>
      </c>
      <c r="K13" s="29">
        <v>7.0000000000000007E-2</v>
      </c>
      <c r="L13" s="29">
        <v>0</v>
      </c>
      <c r="M13" s="29">
        <v>0.22</v>
      </c>
      <c r="N13" s="29">
        <v>0.13</v>
      </c>
      <c r="O13" s="29">
        <v>0.12</v>
      </c>
      <c r="P13" s="191">
        <v>0</v>
      </c>
      <c r="Q13" s="191">
        <v>1</v>
      </c>
      <c r="R13" s="191">
        <v>6</v>
      </c>
      <c r="S13" s="29">
        <v>1.07</v>
      </c>
      <c r="T13" s="31">
        <v>9</v>
      </c>
      <c r="U13" s="29">
        <f t="shared" si="0"/>
        <v>0.89</v>
      </c>
      <c r="V13" s="870">
        <f t="shared" si="1"/>
        <v>415.2</v>
      </c>
      <c r="W13" s="870">
        <f t="shared" si="2"/>
        <v>454.09999999999997</v>
      </c>
      <c r="X13" s="905" t="s">
        <v>1564</v>
      </c>
      <c r="Y13" s="39" t="s">
        <v>1380</v>
      </c>
    </row>
    <row r="14" spans="1:25" ht="12.75">
      <c r="A14" s="898" t="s">
        <v>1257</v>
      </c>
      <c r="B14" s="890"/>
      <c r="C14" s="869" t="s">
        <v>1324</v>
      </c>
      <c r="D14" s="28">
        <v>45280</v>
      </c>
      <c r="E14" s="191" t="s">
        <v>917</v>
      </c>
      <c r="F14" s="29">
        <v>0.09</v>
      </c>
      <c r="G14" s="191">
        <v>36</v>
      </c>
      <c r="H14" s="29">
        <v>0.2</v>
      </c>
      <c r="I14" s="29">
        <v>0.09</v>
      </c>
      <c r="J14" s="29">
        <v>0.05</v>
      </c>
      <c r="K14" s="29">
        <v>7.0000000000000007E-2</v>
      </c>
      <c r="L14" s="29">
        <v>0</v>
      </c>
      <c r="M14" s="29">
        <v>0.17</v>
      </c>
      <c r="N14" s="29">
        <v>0.04</v>
      </c>
      <c r="O14" s="29">
        <v>0.08</v>
      </c>
      <c r="P14" s="191">
        <v>2</v>
      </c>
      <c r="Q14" s="191">
        <v>3</v>
      </c>
      <c r="R14" s="191">
        <v>12</v>
      </c>
      <c r="S14" s="29">
        <v>1.05</v>
      </c>
      <c r="T14" s="31">
        <v>12</v>
      </c>
      <c r="U14" s="29">
        <f t="shared" si="0"/>
        <v>0.79</v>
      </c>
      <c r="V14" s="870">
        <f t="shared" si="1"/>
        <v>510.82</v>
      </c>
      <c r="W14" s="870">
        <f t="shared" si="2"/>
        <v>556.1</v>
      </c>
      <c r="X14" s="905" t="s">
        <v>1564</v>
      </c>
      <c r="Y14" s="39" t="s">
        <v>1325</v>
      </c>
    </row>
    <row r="15" spans="1:25" ht="12.75">
      <c r="A15" s="889" t="s">
        <v>1225</v>
      </c>
      <c r="B15" s="890"/>
      <c r="C15" s="869" t="s">
        <v>1281</v>
      </c>
      <c r="D15" s="28">
        <v>59700</v>
      </c>
      <c r="E15" s="191" t="s">
        <v>917</v>
      </c>
      <c r="F15" s="29">
        <v>7.0000000000000007E-2</v>
      </c>
      <c r="G15" s="191">
        <v>39</v>
      </c>
      <c r="H15" s="29">
        <v>0.34</v>
      </c>
      <c r="I15" s="29">
        <v>0.08</v>
      </c>
      <c r="J15" s="29">
        <v>0.15</v>
      </c>
      <c r="K15" s="29">
        <v>0.12</v>
      </c>
      <c r="L15" s="29">
        <v>0.06</v>
      </c>
      <c r="M15" s="29">
        <v>0.32</v>
      </c>
      <c r="N15" s="29">
        <v>0.06</v>
      </c>
      <c r="O15" s="29">
        <v>7.0000000000000007E-2</v>
      </c>
      <c r="P15" s="191">
        <v>5</v>
      </c>
      <c r="Q15" s="191">
        <v>5</v>
      </c>
      <c r="R15" s="191">
        <v>18</v>
      </c>
      <c r="S15" s="29">
        <v>1</v>
      </c>
      <c r="T15" s="31">
        <v>6.4</v>
      </c>
      <c r="U15" s="29">
        <f t="shared" si="0"/>
        <v>1.2700000000000002</v>
      </c>
      <c r="V15" s="870">
        <f t="shared" si="1"/>
        <v>733.40000000000009</v>
      </c>
      <c r="W15" s="870">
        <f t="shared" si="2"/>
        <v>793.1</v>
      </c>
      <c r="X15" s="905" t="s">
        <v>1564</v>
      </c>
      <c r="Y15" s="39" t="s">
        <v>1282</v>
      </c>
    </row>
    <row r="16" spans="1:25" ht="12.75">
      <c r="A16" s="889" t="s">
        <v>1225</v>
      </c>
      <c r="B16" s="890"/>
      <c r="C16" s="869" t="s">
        <v>1283</v>
      </c>
      <c r="D16" s="28">
        <v>45000</v>
      </c>
      <c r="E16" s="191" t="s">
        <v>917</v>
      </c>
      <c r="F16" s="29">
        <v>0.24</v>
      </c>
      <c r="G16" s="191">
        <v>39</v>
      </c>
      <c r="H16" s="29">
        <v>0.13</v>
      </c>
      <c r="I16" s="29">
        <v>0.13</v>
      </c>
      <c r="J16" s="29">
        <v>0</v>
      </c>
      <c r="K16" s="29">
        <v>0.01</v>
      </c>
      <c r="L16" s="29">
        <v>0.1</v>
      </c>
      <c r="M16" s="29">
        <v>0.1</v>
      </c>
      <c r="N16" s="29">
        <v>0.15</v>
      </c>
      <c r="O16" s="29">
        <v>0.12</v>
      </c>
      <c r="P16" s="191">
        <v>4</v>
      </c>
      <c r="Q16" s="191">
        <v>5</v>
      </c>
      <c r="R16" s="191">
        <v>12</v>
      </c>
      <c r="S16" s="29">
        <v>1</v>
      </c>
      <c r="T16" s="31">
        <v>4.0999999999999996</v>
      </c>
      <c r="U16" s="29">
        <f t="shared" si="0"/>
        <v>0.98</v>
      </c>
      <c r="V16" s="870">
        <f t="shared" si="1"/>
        <v>690.59999999999991</v>
      </c>
      <c r="W16" s="870">
        <f t="shared" si="2"/>
        <v>735.59999999999991</v>
      </c>
      <c r="X16" s="905" t="s">
        <v>1564</v>
      </c>
      <c r="Y16" s="39" t="s">
        <v>1284</v>
      </c>
    </row>
    <row r="17" spans="1:25" ht="12.75">
      <c r="A17" s="893" t="s">
        <v>1234</v>
      </c>
      <c r="B17" s="890"/>
      <c r="C17" s="869" t="s">
        <v>1566</v>
      </c>
      <c r="D17" s="28">
        <v>12230</v>
      </c>
      <c r="E17" s="191" t="s">
        <v>917</v>
      </c>
      <c r="F17" s="29">
        <v>7.0000000000000007E-2</v>
      </c>
      <c r="G17" s="191">
        <v>8</v>
      </c>
      <c r="H17" s="29">
        <v>0.13</v>
      </c>
      <c r="I17" s="29">
        <v>0.05</v>
      </c>
      <c r="J17" s="29">
        <v>0.05</v>
      </c>
      <c r="K17" s="29">
        <v>0</v>
      </c>
      <c r="L17" s="29">
        <v>0</v>
      </c>
      <c r="M17" s="29">
        <v>0.15</v>
      </c>
      <c r="N17" s="29">
        <v>0.01</v>
      </c>
      <c r="O17" s="29">
        <v>7.0000000000000007E-2</v>
      </c>
      <c r="P17" s="191">
        <v>0</v>
      </c>
      <c r="Q17" s="191">
        <v>0</v>
      </c>
      <c r="R17" s="191">
        <v>4</v>
      </c>
      <c r="S17" s="29">
        <v>1.1100000000000001</v>
      </c>
      <c r="T17" s="31">
        <v>6.92</v>
      </c>
      <c r="U17" s="29">
        <f t="shared" si="0"/>
        <v>0.53</v>
      </c>
      <c r="V17" s="870">
        <f t="shared" si="1"/>
        <v>221.15000000000003</v>
      </c>
      <c r="W17" s="870">
        <f t="shared" si="2"/>
        <v>233.38000000000002</v>
      </c>
      <c r="X17" s="906" t="s">
        <v>1565</v>
      </c>
      <c r="Y17" s="39" t="s">
        <v>1236</v>
      </c>
    </row>
    <row r="18" spans="1:25" ht="12.75">
      <c r="A18" s="897" t="s">
        <v>1252</v>
      </c>
      <c r="B18" s="890"/>
      <c r="C18" s="869" t="s">
        <v>1285</v>
      </c>
      <c r="D18" s="28">
        <v>44600</v>
      </c>
      <c r="E18" s="191" t="s">
        <v>917</v>
      </c>
      <c r="F18" s="29">
        <v>0.21</v>
      </c>
      <c r="G18" s="191">
        <v>39</v>
      </c>
      <c r="H18" s="29">
        <v>7.0000000000000007E-2</v>
      </c>
      <c r="I18" s="29">
        <v>0.04</v>
      </c>
      <c r="J18" s="29">
        <v>0.03</v>
      </c>
      <c r="K18" s="29">
        <v>0.06</v>
      </c>
      <c r="L18" s="29">
        <v>0</v>
      </c>
      <c r="M18" s="29">
        <v>0.4</v>
      </c>
      <c r="N18" s="29">
        <v>0.1</v>
      </c>
      <c r="O18" s="29">
        <v>0.17</v>
      </c>
      <c r="P18" s="191">
        <v>1</v>
      </c>
      <c r="Q18" s="191">
        <v>2</v>
      </c>
      <c r="R18" s="191">
        <v>16</v>
      </c>
      <c r="S18" s="29">
        <v>1</v>
      </c>
      <c r="T18" s="31">
        <v>12</v>
      </c>
      <c r="U18" s="29">
        <f t="shared" si="0"/>
        <v>1.08</v>
      </c>
      <c r="V18" s="870">
        <f t="shared" si="1"/>
        <v>542.4</v>
      </c>
      <c r="W18" s="870">
        <f t="shared" si="2"/>
        <v>587</v>
      </c>
      <c r="X18" s="905" t="s">
        <v>1564</v>
      </c>
      <c r="Y18" s="39" t="s">
        <v>1286</v>
      </c>
    </row>
    <row r="19" spans="1:25" ht="12.75">
      <c r="A19" s="893" t="s">
        <v>1234</v>
      </c>
      <c r="B19" s="890"/>
      <c r="C19" s="869" t="s">
        <v>1237</v>
      </c>
      <c r="D19" s="28">
        <v>10930</v>
      </c>
      <c r="E19" s="191" t="s">
        <v>917</v>
      </c>
      <c r="F19" s="29">
        <v>0.01</v>
      </c>
      <c r="G19" s="191">
        <v>8</v>
      </c>
      <c r="H19" s="29">
        <v>0.11</v>
      </c>
      <c r="I19" s="29">
        <v>0.04</v>
      </c>
      <c r="J19" s="29">
        <v>0.04</v>
      </c>
      <c r="K19" s="29">
        <v>0</v>
      </c>
      <c r="L19" s="29">
        <v>0</v>
      </c>
      <c r="M19" s="29">
        <v>0.11</v>
      </c>
      <c r="N19" s="29">
        <v>0.01</v>
      </c>
      <c r="O19" s="29">
        <v>0.04</v>
      </c>
      <c r="P19" s="191">
        <v>0</v>
      </c>
      <c r="Q19" s="191">
        <v>0</v>
      </c>
      <c r="R19" s="191">
        <v>3</v>
      </c>
      <c r="S19" s="29">
        <v>1.1100000000000001</v>
      </c>
      <c r="T19" s="31">
        <v>3.86</v>
      </c>
      <c r="U19" s="29">
        <f t="shared" si="0"/>
        <v>0.36</v>
      </c>
      <c r="V19" s="870">
        <f t="shared" si="1"/>
        <v>194.11</v>
      </c>
      <c r="W19" s="870">
        <f t="shared" si="2"/>
        <v>205.04000000000002</v>
      </c>
      <c r="X19" s="906" t="s">
        <v>1565</v>
      </c>
      <c r="Y19" s="39" t="s">
        <v>1238</v>
      </c>
    </row>
    <row r="20" spans="1:25" ht="12.75">
      <c r="A20" s="896" t="s">
        <v>1245</v>
      </c>
      <c r="B20" s="890"/>
      <c r="C20" s="869" t="s">
        <v>1440</v>
      </c>
      <c r="D20" s="28">
        <v>148000</v>
      </c>
      <c r="E20" s="216" t="s">
        <v>920</v>
      </c>
      <c r="F20" s="29">
        <v>0.34</v>
      </c>
      <c r="G20" s="191">
        <v>72</v>
      </c>
      <c r="H20" s="29">
        <v>0.1</v>
      </c>
      <c r="I20" s="29">
        <v>0.1</v>
      </c>
      <c r="J20" s="29">
        <v>0.13</v>
      </c>
      <c r="K20" s="29">
        <v>0.13</v>
      </c>
      <c r="L20" s="29">
        <v>0.16</v>
      </c>
      <c r="M20" s="29">
        <v>0.37</v>
      </c>
      <c r="N20" s="29">
        <v>0.33</v>
      </c>
      <c r="O20" s="29">
        <v>0.21</v>
      </c>
      <c r="P20" s="191">
        <v>2</v>
      </c>
      <c r="Q20" s="191">
        <v>4</v>
      </c>
      <c r="R20" s="191">
        <v>65</v>
      </c>
      <c r="S20" s="29">
        <v>1</v>
      </c>
      <c r="T20" s="31">
        <v>39</v>
      </c>
      <c r="U20" s="29">
        <f t="shared" si="0"/>
        <v>1.87</v>
      </c>
      <c r="V20" s="870">
        <f t="shared" si="1"/>
        <v>836.19999999999993</v>
      </c>
      <c r="W20" s="870">
        <f t="shared" si="2"/>
        <v>984.19999999999993</v>
      </c>
      <c r="X20" s="907" t="s">
        <v>912</v>
      </c>
      <c r="Y20" s="39" t="s">
        <v>1441</v>
      </c>
    </row>
    <row r="21" spans="1:25" ht="12.75">
      <c r="A21" s="894" t="s">
        <v>1239</v>
      </c>
      <c r="B21" s="890"/>
      <c r="C21" s="869" t="s">
        <v>1240</v>
      </c>
      <c r="D21" s="28">
        <v>11930</v>
      </c>
      <c r="E21" s="191" t="s">
        <v>917</v>
      </c>
      <c r="F21" s="29">
        <v>0.01</v>
      </c>
      <c r="G21" s="191">
        <v>8</v>
      </c>
      <c r="H21" s="29">
        <v>0.11</v>
      </c>
      <c r="I21" s="29">
        <v>0.04</v>
      </c>
      <c r="J21" s="29">
        <v>0.04</v>
      </c>
      <c r="K21" s="29">
        <v>0</v>
      </c>
      <c r="L21" s="29">
        <v>0</v>
      </c>
      <c r="M21" s="29">
        <v>0.11</v>
      </c>
      <c r="N21" s="29">
        <v>0.01</v>
      </c>
      <c r="O21" s="29">
        <v>0.04</v>
      </c>
      <c r="P21" s="191">
        <v>0</v>
      </c>
      <c r="Q21" s="191">
        <v>0</v>
      </c>
      <c r="R21" s="191">
        <v>3</v>
      </c>
      <c r="S21" s="29">
        <v>1.1100000000000001</v>
      </c>
      <c r="T21" s="31">
        <v>3.86</v>
      </c>
      <c r="U21" s="29">
        <f t="shared" si="0"/>
        <v>0.36</v>
      </c>
      <c r="V21" s="870">
        <f t="shared" si="1"/>
        <v>193.11</v>
      </c>
      <c r="W21" s="870">
        <f t="shared" si="2"/>
        <v>205.04000000000002</v>
      </c>
      <c r="X21" s="906" t="s">
        <v>1565</v>
      </c>
      <c r="Y21" s="39" t="s">
        <v>1241</v>
      </c>
    </row>
    <row r="22" spans="1:25" ht="12.75">
      <c r="A22" s="894" t="s">
        <v>1239</v>
      </c>
      <c r="B22" s="890"/>
      <c r="C22" s="869" t="s">
        <v>1255</v>
      </c>
      <c r="D22" s="28">
        <v>32340</v>
      </c>
      <c r="E22" s="191" t="s">
        <v>917</v>
      </c>
      <c r="F22" s="29">
        <v>7.0000000000000007E-2</v>
      </c>
      <c r="G22" s="191">
        <v>19</v>
      </c>
      <c r="H22" s="29">
        <v>0.15</v>
      </c>
      <c r="I22" s="29">
        <v>0.1</v>
      </c>
      <c r="J22" s="29">
        <v>0.05</v>
      </c>
      <c r="K22" s="29">
        <v>0.03</v>
      </c>
      <c r="L22" s="29">
        <v>0</v>
      </c>
      <c r="M22" s="29">
        <v>0.17</v>
      </c>
      <c r="N22" s="29">
        <v>0.03</v>
      </c>
      <c r="O22" s="29">
        <v>0.08</v>
      </c>
      <c r="P22" s="191">
        <v>1</v>
      </c>
      <c r="Q22" s="191">
        <v>2</v>
      </c>
      <c r="R22" s="191">
        <v>5</v>
      </c>
      <c r="S22" s="29">
        <v>1.1100000000000001</v>
      </c>
      <c r="T22" s="31">
        <v>5.48</v>
      </c>
      <c r="U22" s="29">
        <f t="shared" si="0"/>
        <v>0.67999999999999994</v>
      </c>
      <c r="V22" s="870">
        <f t="shared" si="1"/>
        <v>369.48</v>
      </c>
      <c r="W22" s="870">
        <f t="shared" si="2"/>
        <v>401.82</v>
      </c>
      <c r="X22" s="906" t="s">
        <v>1565</v>
      </c>
      <c r="Y22" s="39" t="s">
        <v>1256</v>
      </c>
    </row>
    <row r="23" spans="1:25" ht="12.75">
      <c r="A23" s="894" t="s">
        <v>1239</v>
      </c>
      <c r="B23" s="890"/>
      <c r="C23" s="869" t="s">
        <v>1264</v>
      </c>
      <c r="D23" s="28">
        <v>40250</v>
      </c>
      <c r="E23" s="191" t="s">
        <v>917</v>
      </c>
      <c r="F23" s="29">
        <v>0.11</v>
      </c>
      <c r="G23" s="191">
        <v>27</v>
      </c>
      <c r="H23" s="29">
        <v>0.11</v>
      </c>
      <c r="I23" s="29">
        <v>0.09</v>
      </c>
      <c r="J23" s="29">
        <v>0.05</v>
      </c>
      <c r="K23" s="29">
        <v>0.05</v>
      </c>
      <c r="L23" s="29">
        <v>0</v>
      </c>
      <c r="M23" s="29">
        <v>0.11</v>
      </c>
      <c r="N23" s="29">
        <v>0.06</v>
      </c>
      <c r="O23" s="29">
        <v>0.04</v>
      </c>
      <c r="P23" s="191">
        <v>1</v>
      </c>
      <c r="Q23" s="191">
        <v>2</v>
      </c>
      <c r="R23" s="191">
        <v>12</v>
      </c>
      <c r="S23" s="29">
        <v>1.05</v>
      </c>
      <c r="T23" s="31">
        <v>8</v>
      </c>
      <c r="U23" s="29">
        <f t="shared" si="0"/>
        <v>0.62</v>
      </c>
      <c r="V23" s="870">
        <f t="shared" si="1"/>
        <v>390.75</v>
      </c>
      <c r="W23" s="870">
        <f t="shared" si="2"/>
        <v>431</v>
      </c>
      <c r="X23" s="906" t="s">
        <v>1565</v>
      </c>
      <c r="Y23" s="39" t="s">
        <v>1265</v>
      </c>
    </row>
    <row r="24" spans="1:25" ht="12.75">
      <c r="A24" s="894" t="s">
        <v>1239</v>
      </c>
      <c r="B24" s="890"/>
      <c r="C24" s="869" t="s">
        <v>1381</v>
      </c>
      <c r="D24" s="28">
        <v>39995</v>
      </c>
      <c r="E24" s="191" t="s">
        <v>917</v>
      </c>
      <c r="F24" s="29">
        <v>0.09</v>
      </c>
      <c r="G24" s="191">
        <v>34</v>
      </c>
      <c r="H24" s="29">
        <v>0.31</v>
      </c>
      <c r="I24" s="29">
        <v>0.09</v>
      </c>
      <c r="J24" s="29">
        <v>0.09</v>
      </c>
      <c r="K24" s="29">
        <v>7.0000000000000007E-2</v>
      </c>
      <c r="L24" s="29">
        <v>0</v>
      </c>
      <c r="M24" s="29">
        <v>0.12</v>
      </c>
      <c r="N24" s="29">
        <v>0.13</v>
      </c>
      <c r="O24" s="29">
        <v>0.08</v>
      </c>
      <c r="P24" s="191">
        <v>1</v>
      </c>
      <c r="Q24" s="191">
        <v>2</v>
      </c>
      <c r="R24" s="191">
        <v>8</v>
      </c>
      <c r="S24" s="29">
        <v>1.07</v>
      </c>
      <c r="T24" s="31">
        <v>7</v>
      </c>
      <c r="U24" s="29">
        <f t="shared" si="0"/>
        <v>0.98</v>
      </c>
      <c r="V24" s="870">
        <f t="shared" si="1"/>
        <v>473.60499999999996</v>
      </c>
      <c r="W24" s="870">
        <f t="shared" si="2"/>
        <v>513.59999999999991</v>
      </c>
      <c r="X24" s="905" t="s">
        <v>1564</v>
      </c>
      <c r="Y24" s="39" t="s">
        <v>1382</v>
      </c>
    </row>
    <row r="25" spans="1:25" ht="12.75">
      <c r="A25" s="894" t="s">
        <v>1239</v>
      </c>
      <c r="B25" s="890"/>
      <c r="C25" s="869" t="s">
        <v>1551</v>
      </c>
      <c r="D25" s="28">
        <v>69995</v>
      </c>
      <c r="E25" s="216" t="s">
        <v>920</v>
      </c>
      <c r="F25" s="29">
        <v>0.09</v>
      </c>
      <c r="G25" s="191">
        <v>31</v>
      </c>
      <c r="H25" s="29">
        <v>0.31</v>
      </c>
      <c r="I25" s="29">
        <v>0.09</v>
      </c>
      <c r="J25" s="29">
        <v>0.09</v>
      </c>
      <c r="K25" s="29">
        <v>7.0000000000000007E-2</v>
      </c>
      <c r="L25" s="29">
        <v>0</v>
      </c>
      <c r="M25" s="29">
        <v>0.12</v>
      </c>
      <c r="N25" s="29">
        <v>0.13</v>
      </c>
      <c r="O25" s="29">
        <v>0.08</v>
      </c>
      <c r="P25" s="191">
        <v>3</v>
      </c>
      <c r="Q25" s="191">
        <v>5</v>
      </c>
      <c r="R25" s="191">
        <v>60</v>
      </c>
      <c r="S25" s="29">
        <v>0.95</v>
      </c>
      <c r="T25" s="31">
        <v>25</v>
      </c>
      <c r="U25" s="29">
        <f t="shared" si="0"/>
        <v>0.98</v>
      </c>
      <c r="V25" s="870">
        <f t="shared" si="1"/>
        <v>600.60500000000002</v>
      </c>
      <c r="W25" s="870">
        <f t="shared" si="2"/>
        <v>670.6</v>
      </c>
      <c r="X25" s="907" t="s">
        <v>912</v>
      </c>
      <c r="Y25" s="39" t="s">
        <v>1552</v>
      </c>
    </row>
    <row r="26" spans="1:25" ht="12.75">
      <c r="A26" s="894" t="s">
        <v>1239</v>
      </c>
      <c r="B26" s="890"/>
      <c r="C26" s="869" t="s">
        <v>1386</v>
      </c>
      <c r="D26" s="28">
        <v>53995</v>
      </c>
      <c r="E26" s="191" t="s">
        <v>917</v>
      </c>
      <c r="F26" s="29">
        <v>0.09</v>
      </c>
      <c r="G26" s="191">
        <v>33</v>
      </c>
      <c r="H26" s="29">
        <v>0.31</v>
      </c>
      <c r="I26" s="29">
        <v>0.09</v>
      </c>
      <c r="J26" s="29">
        <v>0.09</v>
      </c>
      <c r="K26" s="29">
        <v>0.05</v>
      </c>
      <c r="L26" s="29">
        <v>0</v>
      </c>
      <c r="M26" s="29">
        <v>0.12</v>
      </c>
      <c r="N26" s="29">
        <v>0.13</v>
      </c>
      <c r="O26" s="29">
        <v>0.08</v>
      </c>
      <c r="P26" s="191">
        <v>3</v>
      </c>
      <c r="Q26" s="191">
        <v>4</v>
      </c>
      <c r="R26" s="191">
        <v>23</v>
      </c>
      <c r="S26" s="29">
        <v>1.05</v>
      </c>
      <c r="T26" s="31">
        <v>10</v>
      </c>
      <c r="U26" s="29">
        <f t="shared" si="0"/>
        <v>0.96</v>
      </c>
      <c r="V26" s="870">
        <f t="shared" si="1"/>
        <v>582.40499999999997</v>
      </c>
      <c r="W26" s="870">
        <f t="shared" si="2"/>
        <v>636.4</v>
      </c>
      <c r="X26" s="905" t="s">
        <v>1564</v>
      </c>
      <c r="Y26" s="39" t="s">
        <v>1387</v>
      </c>
    </row>
    <row r="27" spans="1:25" ht="12.75">
      <c r="A27" s="894" t="s">
        <v>1239</v>
      </c>
      <c r="B27" s="890"/>
      <c r="C27" s="869" t="s">
        <v>1287</v>
      </c>
      <c r="D27" s="28">
        <v>47120</v>
      </c>
      <c r="E27" s="191" t="s">
        <v>917</v>
      </c>
      <c r="F27" s="29">
        <v>0.17</v>
      </c>
      <c r="G27" s="191">
        <v>39</v>
      </c>
      <c r="H27" s="29">
        <v>0.15</v>
      </c>
      <c r="I27" s="29">
        <v>0.03</v>
      </c>
      <c r="J27" s="29">
        <v>0.02</v>
      </c>
      <c r="K27" s="29">
        <v>0.08</v>
      </c>
      <c r="L27" s="29">
        <v>0</v>
      </c>
      <c r="M27" s="29">
        <v>0.16</v>
      </c>
      <c r="N27" s="29">
        <v>0.16</v>
      </c>
      <c r="O27" s="29">
        <v>0.11</v>
      </c>
      <c r="P27" s="191">
        <v>1</v>
      </c>
      <c r="Q27" s="191">
        <v>1</v>
      </c>
      <c r="R27" s="191">
        <v>14</v>
      </c>
      <c r="S27" s="29">
        <v>1</v>
      </c>
      <c r="T27" s="31">
        <v>12</v>
      </c>
      <c r="U27" s="29">
        <f t="shared" si="0"/>
        <v>0.88</v>
      </c>
      <c r="V27" s="870">
        <f t="shared" si="1"/>
        <v>460.68</v>
      </c>
      <c r="W27" s="870">
        <f t="shared" si="2"/>
        <v>507.8</v>
      </c>
      <c r="X27" s="905" t="s">
        <v>1564</v>
      </c>
      <c r="Y27" s="39" t="s">
        <v>1288</v>
      </c>
    </row>
    <row r="28" spans="1:25" ht="12.75">
      <c r="A28" s="894" t="s">
        <v>1239</v>
      </c>
      <c r="B28" s="890"/>
      <c r="C28" s="869" t="s">
        <v>1531</v>
      </c>
      <c r="D28" s="28">
        <v>56280</v>
      </c>
      <c r="E28" s="216" t="s">
        <v>917</v>
      </c>
      <c r="F28" s="29">
        <v>0.24</v>
      </c>
      <c r="G28" s="191">
        <v>40</v>
      </c>
      <c r="H28" s="29">
        <v>0.16</v>
      </c>
      <c r="I28" s="29">
        <v>0.13</v>
      </c>
      <c r="J28" s="29">
        <v>0.03</v>
      </c>
      <c r="K28" s="29">
        <v>0.1</v>
      </c>
      <c r="L28" s="29">
        <v>0.04</v>
      </c>
      <c r="M28" s="29">
        <v>0.23</v>
      </c>
      <c r="N28" s="29">
        <v>0.24</v>
      </c>
      <c r="O28" s="29">
        <v>0.16</v>
      </c>
      <c r="P28" s="191">
        <v>1</v>
      </c>
      <c r="Q28" s="191">
        <v>2</v>
      </c>
      <c r="R28" s="191">
        <v>16</v>
      </c>
      <c r="S28" s="29">
        <v>1</v>
      </c>
      <c r="T28" s="31">
        <v>16</v>
      </c>
      <c r="U28" s="29">
        <f t="shared" si="0"/>
        <v>1.33</v>
      </c>
      <c r="V28" s="870">
        <f t="shared" si="1"/>
        <v>558.32000000000005</v>
      </c>
      <c r="W28" s="870">
        <f t="shared" si="2"/>
        <v>614.59999999999991</v>
      </c>
      <c r="X28" s="907" t="s">
        <v>912</v>
      </c>
      <c r="Y28" s="39" t="s">
        <v>1532</v>
      </c>
    </row>
    <row r="29" spans="1:25" ht="12.75">
      <c r="A29" s="894" t="s">
        <v>1239</v>
      </c>
      <c r="B29" s="890"/>
      <c r="C29" s="869" t="s">
        <v>1277</v>
      </c>
      <c r="D29" s="28">
        <v>103400</v>
      </c>
      <c r="E29" s="191" t="s">
        <v>917</v>
      </c>
      <c r="F29" s="29">
        <v>0.12</v>
      </c>
      <c r="G29" s="191">
        <v>42</v>
      </c>
      <c r="H29" s="29">
        <v>0.31</v>
      </c>
      <c r="I29" s="29">
        <v>0.2</v>
      </c>
      <c r="J29" s="29">
        <v>0.1</v>
      </c>
      <c r="K29" s="29">
        <v>0.13</v>
      </c>
      <c r="L29" s="29">
        <v>0.16</v>
      </c>
      <c r="M29" s="29">
        <v>0.12</v>
      </c>
      <c r="N29" s="29">
        <v>0.19</v>
      </c>
      <c r="O29" s="29">
        <v>0.08</v>
      </c>
      <c r="P29" s="191">
        <v>3</v>
      </c>
      <c r="Q29" s="191">
        <v>5</v>
      </c>
      <c r="R29" s="191">
        <v>20</v>
      </c>
      <c r="S29" s="29">
        <v>1</v>
      </c>
      <c r="T29" s="31">
        <v>9.1</v>
      </c>
      <c r="U29" s="29">
        <f t="shared" si="0"/>
        <v>1.4100000000000001</v>
      </c>
      <c r="V29" s="870">
        <f t="shared" si="1"/>
        <v>658.5</v>
      </c>
      <c r="W29" s="870">
        <f t="shared" si="2"/>
        <v>761.9</v>
      </c>
      <c r="X29" s="905" t="s">
        <v>1564</v>
      </c>
      <c r="Y29" s="39" t="s">
        <v>1278</v>
      </c>
    </row>
    <row r="30" spans="1:25" ht="12.75">
      <c r="A30" s="894" t="s">
        <v>1239</v>
      </c>
      <c r="B30" s="890"/>
      <c r="C30" s="869" t="s">
        <v>1326</v>
      </c>
      <c r="D30" s="28">
        <v>54100</v>
      </c>
      <c r="E30" s="191" t="s">
        <v>917</v>
      </c>
      <c r="F30" s="29">
        <v>0.12</v>
      </c>
      <c r="G30" s="191">
        <v>36</v>
      </c>
      <c r="H30" s="29">
        <v>0.31</v>
      </c>
      <c r="I30" s="29">
        <v>0.16</v>
      </c>
      <c r="J30" s="29">
        <v>0.1</v>
      </c>
      <c r="K30" s="29">
        <v>0.08</v>
      </c>
      <c r="L30" s="29">
        <v>0.1</v>
      </c>
      <c r="M30" s="29">
        <v>0.09</v>
      </c>
      <c r="N30" s="29">
        <v>0.11</v>
      </c>
      <c r="O30" s="29">
        <v>7.0000000000000007E-2</v>
      </c>
      <c r="P30" s="191">
        <v>2</v>
      </c>
      <c r="Q30" s="191">
        <v>4</v>
      </c>
      <c r="R30" s="191">
        <v>19</v>
      </c>
      <c r="S30" s="29">
        <v>1</v>
      </c>
      <c r="T30" s="31">
        <v>10.3</v>
      </c>
      <c r="U30" s="29">
        <f t="shared" si="0"/>
        <v>1.1399999999999997</v>
      </c>
      <c r="V30" s="870">
        <f t="shared" si="1"/>
        <v>575.09999999999991</v>
      </c>
      <c r="W30" s="870">
        <f t="shared" si="2"/>
        <v>629.20000000000005</v>
      </c>
      <c r="X30" s="905" t="s">
        <v>1564</v>
      </c>
      <c r="Y30" s="39" t="s">
        <v>1327</v>
      </c>
    </row>
    <row r="31" spans="1:25" ht="12.75">
      <c r="A31" s="894" t="s">
        <v>1239</v>
      </c>
      <c r="B31" s="890"/>
      <c r="C31" s="869" t="s">
        <v>1511</v>
      </c>
      <c r="D31" s="28">
        <v>74700</v>
      </c>
      <c r="E31" s="216" t="s">
        <v>917</v>
      </c>
      <c r="F31" s="29">
        <v>0.28000000000000003</v>
      </c>
      <c r="G31" s="191">
        <v>45</v>
      </c>
      <c r="H31" s="29">
        <v>0.42</v>
      </c>
      <c r="I31" s="29">
        <v>0.17</v>
      </c>
      <c r="J31" s="29">
        <v>0.08</v>
      </c>
      <c r="K31" s="29">
        <v>0.12</v>
      </c>
      <c r="L31" s="29">
        <v>0</v>
      </c>
      <c r="M31" s="29">
        <v>0.23</v>
      </c>
      <c r="N31" s="29">
        <v>0.35</v>
      </c>
      <c r="O31" s="29">
        <v>0.27</v>
      </c>
      <c r="P31" s="191">
        <v>1</v>
      </c>
      <c r="Q31" s="191">
        <v>2</v>
      </c>
      <c r="R31" s="191">
        <v>16</v>
      </c>
      <c r="S31" s="29">
        <v>1</v>
      </c>
      <c r="T31" s="31">
        <v>19</v>
      </c>
      <c r="U31" s="29">
        <f t="shared" si="0"/>
        <v>1.9200000000000002</v>
      </c>
      <c r="V31" s="870">
        <f t="shared" si="1"/>
        <v>650.20000000000005</v>
      </c>
      <c r="W31" s="870">
        <f t="shared" si="2"/>
        <v>724.90000000000009</v>
      </c>
      <c r="X31" s="907" t="s">
        <v>912</v>
      </c>
      <c r="Y31" s="39" t="s">
        <v>1512</v>
      </c>
    </row>
    <row r="32" spans="1:25" ht="12.75">
      <c r="A32" s="894" t="s">
        <v>1239</v>
      </c>
      <c r="B32" s="890"/>
      <c r="C32" s="869" t="s">
        <v>1452</v>
      </c>
      <c r="D32" s="28">
        <v>120000</v>
      </c>
      <c r="E32" s="216" t="s">
        <v>920</v>
      </c>
      <c r="F32" s="29">
        <v>0.33</v>
      </c>
      <c r="G32" s="191">
        <v>59</v>
      </c>
      <c r="H32" s="29">
        <v>0.08</v>
      </c>
      <c r="I32" s="29">
        <v>0.12</v>
      </c>
      <c r="J32" s="29">
        <v>0.01</v>
      </c>
      <c r="K32" s="29">
        <v>0.1</v>
      </c>
      <c r="L32" s="29">
        <v>0.1</v>
      </c>
      <c r="M32" s="29">
        <v>0.34</v>
      </c>
      <c r="N32" s="29">
        <v>0.25</v>
      </c>
      <c r="O32" s="29">
        <v>0.19</v>
      </c>
      <c r="P32" s="191">
        <v>2</v>
      </c>
      <c r="Q32" s="191">
        <v>4</v>
      </c>
      <c r="R32" s="191">
        <v>60</v>
      </c>
      <c r="S32" s="29">
        <v>0.95</v>
      </c>
      <c r="T32" s="31">
        <v>19</v>
      </c>
      <c r="U32" s="29">
        <f t="shared" si="0"/>
        <v>1.52</v>
      </c>
      <c r="V32" s="870">
        <f t="shared" si="1"/>
        <v>758.1</v>
      </c>
      <c r="W32" s="870">
        <f t="shared" si="2"/>
        <v>878.1</v>
      </c>
      <c r="X32" s="907" t="s">
        <v>912</v>
      </c>
      <c r="Y32" s="39" t="s">
        <v>1453</v>
      </c>
    </row>
    <row r="33" spans="1:25" ht="12.75">
      <c r="A33" s="894" t="s">
        <v>1239</v>
      </c>
      <c r="B33" s="890"/>
      <c r="C33" s="869" t="s">
        <v>1482</v>
      </c>
      <c r="D33" s="28">
        <v>70625</v>
      </c>
      <c r="E33" s="216" t="s">
        <v>917</v>
      </c>
      <c r="F33" s="29">
        <v>0.31</v>
      </c>
      <c r="G33" s="191">
        <v>50</v>
      </c>
      <c r="H33" s="29">
        <v>0</v>
      </c>
      <c r="I33" s="29">
        <v>0.1</v>
      </c>
      <c r="J33" s="29">
        <v>0</v>
      </c>
      <c r="K33" s="29">
        <v>0.11</v>
      </c>
      <c r="L33" s="29">
        <v>0</v>
      </c>
      <c r="M33" s="29">
        <v>0.28999999999999998</v>
      </c>
      <c r="N33" s="29">
        <v>0.25</v>
      </c>
      <c r="O33" s="29">
        <v>0.15</v>
      </c>
      <c r="P33" s="191">
        <v>2</v>
      </c>
      <c r="Q33" s="191">
        <v>3</v>
      </c>
      <c r="R33" s="191">
        <v>18</v>
      </c>
      <c r="S33" s="29">
        <v>0.9</v>
      </c>
      <c r="T33" s="31">
        <v>18</v>
      </c>
      <c r="U33" s="29">
        <f t="shared" si="0"/>
        <v>1.21</v>
      </c>
      <c r="V33" s="870">
        <f t="shared" si="1"/>
        <v>642.47500000000002</v>
      </c>
      <c r="W33" s="870">
        <f t="shared" si="2"/>
        <v>713.1</v>
      </c>
      <c r="X33" s="907" t="s">
        <v>912</v>
      </c>
      <c r="Y33" s="39" t="s">
        <v>1483</v>
      </c>
    </row>
    <row r="34" spans="1:25" ht="12.75">
      <c r="A34" s="896" t="s">
        <v>1245</v>
      </c>
      <c r="B34" s="890"/>
      <c r="C34" s="869" t="s">
        <v>1535</v>
      </c>
      <c r="D34" s="28">
        <v>53280</v>
      </c>
      <c r="E34" s="216" t="s">
        <v>917</v>
      </c>
      <c r="F34" s="29">
        <v>0.24</v>
      </c>
      <c r="G34" s="191">
        <v>40</v>
      </c>
      <c r="H34" s="29">
        <v>0.11</v>
      </c>
      <c r="I34" s="29">
        <v>0.13</v>
      </c>
      <c r="J34" s="29">
        <v>0.05</v>
      </c>
      <c r="K34" s="29">
        <v>0.1</v>
      </c>
      <c r="L34" s="29">
        <v>7.0000000000000007E-2</v>
      </c>
      <c r="M34" s="29">
        <v>0.23</v>
      </c>
      <c r="N34" s="29">
        <v>0.16</v>
      </c>
      <c r="O34" s="29">
        <v>0.16</v>
      </c>
      <c r="P34" s="191">
        <v>0</v>
      </c>
      <c r="Q34" s="191">
        <v>2</v>
      </c>
      <c r="R34" s="191">
        <v>16</v>
      </c>
      <c r="S34" s="29">
        <v>1</v>
      </c>
      <c r="T34" s="31">
        <v>16</v>
      </c>
      <c r="U34" s="29">
        <f t="shared" si="0"/>
        <v>1.25</v>
      </c>
      <c r="V34" s="870">
        <f t="shared" si="1"/>
        <v>515.32000000000005</v>
      </c>
      <c r="W34" s="870">
        <f t="shared" si="2"/>
        <v>568.60000000000014</v>
      </c>
      <c r="X34" s="907" t="s">
        <v>912</v>
      </c>
      <c r="Y34" s="39" t="s">
        <v>1536</v>
      </c>
    </row>
    <row r="35" spans="1:25" ht="12.75">
      <c r="A35" s="893" t="s">
        <v>1234</v>
      </c>
      <c r="B35" s="890"/>
      <c r="C35" s="869" t="s">
        <v>1289</v>
      </c>
      <c r="D35" s="28">
        <v>48600</v>
      </c>
      <c r="E35" s="191" t="s">
        <v>917</v>
      </c>
      <c r="F35" s="29">
        <v>0.21</v>
      </c>
      <c r="G35" s="191">
        <v>39</v>
      </c>
      <c r="H35" s="29">
        <v>0.05</v>
      </c>
      <c r="I35" s="29">
        <v>0.03</v>
      </c>
      <c r="J35" s="29">
        <v>0.04</v>
      </c>
      <c r="K35" s="29">
        <v>0.06</v>
      </c>
      <c r="L35" s="29">
        <v>0</v>
      </c>
      <c r="M35" s="29">
        <v>0.35</v>
      </c>
      <c r="N35" s="29">
        <v>0.08</v>
      </c>
      <c r="O35" s="29">
        <v>0.14000000000000001</v>
      </c>
      <c r="P35" s="191">
        <v>1</v>
      </c>
      <c r="Q35" s="191">
        <v>2</v>
      </c>
      <c r="R35" s="191">
        <v>18</v>
      </c>
      <c r="S35" s="29">
        <v>1</v>
      </c>
      <c r="T35" s="31">
        <v>13</v>
      </c>
      <c r="U35" s="29">
        <f t="shared" si="0"/>
        <v>0.96</v>
      </c>
      <c r="V35" s="870">
        <f t="shared" si="1"/>
        <v>517.20000000000005</v>
      </c>
      <c r="W35" s="870">
        <f t="shared" si="2"/>
        <v>565.79999999999995</v>
      </c>
      <c r="X35" s="905" t="s">
        <v>1564</v>
      </c>
      <c r="Y35" s="39" t="s">
        <v>1290</v>
      </c>
    </row>
    <row r="36" spans="1:25" ht="12.75">
      <c r="A36" s="895" t="s">
        <v>1242</v>
      </c>
      <c r="B36" s="890"/>
      <c r="C36" s="869" t="s">
        <v>1243</v>
      </c>
      <c r="D36" s="28">
        <v>14130</v>
      </c>
      <c r="E36" s="191" t="s">
        <v>917</v>
      </c>
      <c r="F36" s="29">
        <v>0.01</v>
      </c>
      <c r="G36" s="191">
        <v>8</v>
      </c>
      <c r="H36" s="29">
        <v>0.11</v>
      </c>
      <c r="I36" s="29">
        <v>0.04</v>
      </c>
      <c r="J36" s="29">
        <v>0.04</v>
      </c>
      <c r="K36" s="29">
        <v>0</v>
      </c>
      <c r="L36" s="29">
        <v>0</v>
      </c>
      <c r="M36" s="29">
        <v>0.11</v>
      </c>
      <c r="N36" s="29">
        <v>0.01</v>
      </c>
      <c r="O36" s="29">
        <v>0.04</v>
      </c>
      <c r="P36" s="191">
        <v>0</v>
      </c>
      <c r="Q36" s="191">
        <v>0</v>
      </c>
      <c r="R36" s="191">
        <v>3</v>
      </c>
      <c r="S36" s="29">
        <v>1.1100000000000001</v>
      </c>
      <c r="T36" s="31">
        <v>3.86</v>
      </c>
      <c r="U36" s="29">
        <f t="shared" si="0"/>
        <v>0.36</v>
      </c>
      <c r="V36" s="870">
        <f t="shared" si="1"/>
        <v>190.91000000000003</v>
      </c>
      <c r="W36" s="870">
        <f t="shared" si="2"/>
        <v>205.04000000000002</v>
      </c>
      <c r="X36" s="906" t="s">
        <v>1565</v>
      </c>
      <c r="Y36" s="39" t="s">
        <v>1244</v>
      </c>
    </row>
    <row r="37" spans="1:25" ht="12.75">
      <c r="A37" s="889" t="s">
        <v>1225</v>
      </c>
      <c r="B37" s="890"/>
      <c r="C37" s="869" t="s">
        <v>1460</v>
      </c>
      <c r="D37" s="28">
        <v>99680</v>
      </c>
      <c r="E37" s="216" t="s">
        <v>920</v>
      </c>
      <c r="F37" s="29">
        <v>0.33</v>
      </c>
      <c r="G37" s="191">
        <v>59</v>
      </c>
      <c r="H37" s="29">
        <v>0.08</v>
      </c>
      <c r="I37" s="29">
        <v>7.0000000000000007E-2</v>
      </c>
      <c r="J37" s="29">
        <v>0.05</v>
      </c>
      <c r="K37" s="29">
        <v>0.1</v>
      </c>
      <c r="L37" s="29">
        <v>0.1</v>
      </c>
      <c r="M37" s="29">
        <v>0.34</v>
      </c>
      <c r="N37" s="29">
        <v>0.28000000000000003</v>
      </c>
      <c r="O37" s="29">
        <v>0.19</v>
      </c>
      <c r="P37" s="191">
        <v>1</v>
      </c>
      <c r="Q37" s="191">
        <v>3</v>
      </c>
      <c r="R37" s="191">
        <v>64</v>
      </c>
      <c r="S37" s="29">
        <v>0.95</v>
      </c>
      <c r="T37" s="31">
        <v>32</v>
      </c>
      <c r="U37" s="29">
        <f t="shared" si="0"/>
        <v>1.54</v>
      </c>
      <c r="V37" s="870">
        <f t="shared" si="1"/>
        <v>714.31999999999994</v>
      </c>
      <c r="W37" s="870">
        <f t="shared" si="2"/>
        <v>814</v>
      </c>
      <c r="X37" s="907" t="s">
        <v>912</v>
      </c>
      <c r="Y37" s="39" t="s">
        <v>1461</v>
      </c>
    </row>
    <row r="38" spans="1:25" ht="12.75">
      <c r="A38" s="889" t="s">
        <v>1225</v>
      </c>
      <c r="B38" s="890"/>
      <c r="C38" s="869" t="s">
        <v>1493</v>
      </c>
      <c r="D38" s="28">
        <v>65680</v>
      </c>
      <c r="E38" s="216" t="s">
        <v>917</v>
      </c>
      <c r="F38" s="29">
        <v>0.31</v>
      </c>
      <c r="G38" s="191">
        <v>50</v>
      </c>
      <c r="H38" s="29">
        <v>0.01</v>
      </c>
      <c r="I38" s="29">
        <v>7.0000000000000007E-2</v>
      </c>
      <c r="J38" s="29">
        <v>0.02</v>
      </c>
      <c r="K38" s="29">
        <v>0.06</v>
      </c>
      <c r="L38" s="29">
        <v>0</v>
      </c>
      <c r="M38" s="29">
        <v>0.28999999999999998</v>
      </c>
      <c r="N38" s="29">
        <v>0.28000000000000003</v>
      </c>
      <c r="O38" s="29">
        <v>0.15</v>
      </c>
      <c r="P38" s="191">
        <v>1</v>
      </c>
      <c r="Q38" s="191">
        <v>2</v>
      </c>
      <c r="R38" s="191">
        <v>18</v>
      </c>
      <c r="S38" s="29">
        <v>0.9</v>
      </c>
      <c r="T38" s="31">
        <v>18</v>
      </c>
      <c r="U38" s="29">
        <f t="shared" si="0"/>
        <v>1.19</v>
      </c>
      <c r="V38" s="870">
        <f t="shared" si="1"/>
        <v>587.92000000000007</v>
      </c>
      <c r="W38" s="870">
        <f t="shared" si="2"/>
        <v>653.60000000000014</v>
      </c>
      <c r="X38" s="907" t="s">
        <v>912</v>
      </c>
      <c r="Y38" s="39" t="s">
        <v>1494</v>
      </c>
    </row>
    <row r="39" spans="1:25" ht="12.75">
      <c r="A39" s="893" t="s">
        <v>1234</v>
      </c>
      <c r="B39" s="890"/>
      <c r="C39" s="869" t="s">
        <v>1262</v>
      </c>
      <c r="D39" s="28">
        <v>36340</v>
      </c>
      <c r="E39" s="191" t="s">
        <v>917</v>
      </c>
      <c r="F39" s="29">
        <v>0.12</v>
      </c>
      <c r="G39" s="191">
        <v>27</v>
      </c>
      <c r="H39" s="29">
        <v>0.02</v>
      </c>
      <c r="I39" s="29">
        <v>0.03</v>
      </c>
      <c r="J39" s="29">
        <v>0.02</v>
      </c>
      <c r="K39" s="29">
        <v>0.02</v>
      </c>
      <c r="L39" s="29">
        <v>0</v>
      </c>
      <c r="M39" s="29">
        <v>0.08</v>
      </c>
      <c r="N39" s="29">
        <v>0.06</v>
      </c>
      <c r="O39" s="29">
        <v>0.06</v>
      </c>
      <c r="P39" s="191">
        <v>1</v>
      </c>
      <c r="Q39" s="191">
        <v>2</v>
      </c>
      <c r="R39" s="191">
        <v>13</v>
      </c>
      <c r="S39" s="29">
        <v>1.05</v>
      </c>
      <c r="T39" s="31">
        <v>8</v>
      </c>
      <c r="U39" s="29">
        <f t="shared" si="0"/>
        <v>0.41000000000000003</v>
      </c>
      <c r="V39" s="870">
        <f t="shared" si="1"/>
        <v>372.55999999999995</v>
      </c>
      <c r="W39" s="870">
        <f t="shared" si="2"/>
        <v>408.9</v>
      </c>
      <c r="X39" s="906" t="s">
        <v>1565</v>
      </c>
      <c r="Y39" s="39" t="s">
        <v>1263</v>
      </c>
    </row>
    <row r="40" spans="1:25" ht="12.75">
      <c r="A40" s="893" t="s">
        <v>1234</v>
      </c>
      <c r="B40" s="890"/>
      <c r="C40" s="869" t="s">
        <v>1328</v>
      </c>
      <c r="D40" s="28">
        <v>50280</v>
      </c>
      <c r="E40" s="191" t="s">
        <v>917</v>
      </c>
      <c r="F40" s="29">
        <v>0.14000000000000001</v>
      </c>
      <c r="G40" s="191">
        <v>36</v>
      </c>
      <c r="H40" s="29">
        <v>0.1</v>
      </c>
      <c r="I40" s="29">
        <v>0.08</v>
      </c>
      <c r="J40" s="29">
        <v>0.04</v>
      </c>
      <c r="K40" s="29">
        <v>0.08</v>
      </c>
      <c r="L40" s="29">
        <v>0</v>
      </c>
      <c r="M40" s="29">
        <v>0.16</v>
      </c>
      <c r="N40" s="29">
        <v>0.06</v>
      </c>
      <c r="O40" s="29">
        <v>0.11</v>
      </c>
      <c r="P40" s="191">
        <v>1</v>
      </c>
      <c r="Q40" s="191">
        <v>3</v>
      </c>
      <c r="R40" s="191">
        <v>10</v>
      </c>
      <c r="S40" s="29">
        <v>1.05</v>
      </c>
      <c r="T40" s="31">
        <v>11</v>
      </c>
      <c r="U40" s="29">
        <f t="shared" si="0"/>
        <v>0.77</v>
      </c>
      <c r="V40" s="870">
        <f t="shared" si="1"/>
        <v>480.72</v>
      </c>
      <c r="W40" s="870">
        <f t="shared" si="2"/>
        <v>531</v>
      </c>
      <c r="X40" s="905" t="s">
        <v>1564</v>
      </c>
      <c r="Y40" s="39" t="s">
        <v>1329</v>
      </c>
    </row>
    <row r="41" spans="1:25" ht="12.75">
      <c r="A41" s="891" t="s">
        <v>1228</v>
      </c>
      <c r="B41" s="890" t="s">
        <v>1229</v>
      </c>
      <c r="C41" s="869" t="s">
        <v>1232</v>
      </c>
      <c r="D41" s="28">
        <v>11951</v>
      </c>
      <c r="E41" s="191" t="s">
        <v>917</v>
      </c>
      <c r="F41" s="29">
        <v>0.01</v>
      </c>
      <c r="G41" s="191">
        <v>8</v>
      </c>
      <c r="H41" s="29">
        <v>0.13</v>
      </c>
      <c r="I41" s="29">
        <v>0.04</v>
      </c>
      <c r="J41" s="29">
        <v>0.05</v>
      </c>
      <c r="K41" s="29">
        <v>0</v>
      </c>
      <c r="L41" s="29">
        <v>0</v>
      </c>
      <c r="M41" s="29">
        <v>0.12</v>
      </c>
      <c r="N41" s="29">
        <v>0.01</v>
      </c>
      <c r="O41" s="29">
        <v>0.05</v>
      </c>
      <c r="P41" s="191">
        <v>0</v>
      </c>
      <c r="Q41" s="191">
        <v>0</v>
      </c>
      <c r="R41" s="191">
        <v>8</v>
      </c>
      <c r="S41" s="29">
        <v>1.1100000000000001</v>
      </c>
      <c r="T41" s="31">
        <v>3.98</v>
      </c>
      <c r="U41" s="29">
        <f t="shared" si="0"/>
        <v>0.41000000000000003</v>
      </c>
      <c r="V41" s="870">
        <f t="shared" si="1"/>
        <v>205.26900000000003</v>
      </c>
      <c r="W41" s="870">
        <f t="shared" si="2"/>
        <v>217.22000000000003</v>
      </c>
      <c r="X41" s="906" t="s">
        <v>1565</v>
      </c>
      <c r="Y41" s="39" t="s">
        <v>1233</v>
      </c>
    </row>
    <row r="42" spans="1:25" ht="12.75">
      <c r="A42" s="896" t="s">
        <v>1245</v>
      </c>
      <c r="B42" s="890"/>
      <c r="C42" s="869" t="s">
        <v>1246</v>
      </c>
      <c r="D42" s="28">
        <v>10930</v>
      </c>
      <c r="E42" s="191" t="s">
        <v>917</v>
      </c>
      <c r="F42" s="29">
        <v>0.01</v>
      </c>
      <c r="G42" s="191">
        <v>8</v>
      </c>
      <c r="H42" s="29">
        <v>0.11</v>
      </c>
      <c r="I42" s="29">
        <v>0.05</v>
      </c>
      <c r="J42" s="29">
        <v>0.04</v>
      </c>
      <c r="K42" s="29">
        <v>0</v>
      </c>
      <c r="L42" s="29">
        <v>0</v>
      </c>
      <c r="M42" s="29">
        <v>0.11</v>
      </c>
      <c r="N42" s="29">
        <v>0.01</v>
      </c>
      <c r="O42" s="29">
        <v>0.04</v>
      </c>
      <c r="P42" s="191">
        <v>0</v>
      </c>
      <c r="Q42" s="191">
        <v>0</v>
      </c>
      <c r="R42" s="191">
        <v>3</v>
      </c>
      <c r="S42" s="29">
        <v>1.1100000000000001</v>
      </c>
      <c r="T42" s="31">
        <v>3.86</v>
      </c>
      <c r="U42" s="29">
        <f t="shared" si="0"/>
        <v>0.37</v>
      </c>
      <c r="V42" s="870">
        <f t="shared" si="1"/>
        <v>195.21</v>
      </c>
      <c r="W42" s="870">
        <f t="shared" si="2"/>
        <v>206.14000000000001</v>
      </c>
      <c r="X42" s="906" t="s">
        <v>1565</v>
      </c>
      <c r="Y42" s="39" t="s">
        <v>1247</v>
      </c>
    </row>
    <row r="43" spans="1:25" ht="12.75">
      <c r="A43" s="891" t="s">
        <v>1228</v>
      </c>
      <c r="B43" s="890" t="s">
        <v>1229</v>
      </c>
      <c r="C43" s="869" t="s">
        <v>1304</v>
      </c>
      <c r="D43" s="28">
        <v>128710</v>
      </c>
      <c r="E43" s="191" t="s">
        <v>917</v>
      </c>
      <c r="F43" s="29">
        <v>0.06</v>
      </c>
      <c r="G43" s="191">
        <v>38</v>
      </c>
      <c r="H43" s="29">
        <v>0.05</v>
      </c>
      <c r="I43" s="29">
        <v>0.13</v>
      </c>
      <c r="J43" s="29">
        <v>0.08</v>
      </c>
      <c r="K43" s="29">
        <v>7.0000000000000007E-2</v>
      </c>
      <c r="L43" s="29">
        <v>0.02</v>
      </c>
      <c r="M43" s="29">
        <v>0.24</v>
      </c>
      <c r="N43" s="29">
        <v>0.03</v>
      </c>
      <c r="O43" s="29">
        <v>7.0000000000000007E-2</v>
      </c>
      <c r="P43" s="191">
        <v>1</v>
      </c>
      <c r="Q43" s="191">
        <v>2</v>
      </c>
      <c r="R43" s="191">
        <v>14</v>
      </c>
      <c r="S43" s="29">
        <v>1</v>
      </c>
      <c r="T43" s="31">
        <v>9</v>
      </c>
      <c r="U43" s="29">
        <f t="shared" si="0"/>
        <v>0.75000000000000022</v>
      </c>
      <c r="V43" s="870">
        <f t="shared" si="1"/>
        <v>374.79</v>
      </c>
      <c r="W43" s="870">
        <f t="shared" si="2"/>
        <v>503.5</v>
      </c>
      <c r="X43" s="905" t="s">
        <v>1564</v>
      </c>
      <c r="Y43" s="39" t="s">
        <v>1305</v>
      </c>
    </row>
    <row r="44" spans="1:25" ht="12.75">
      <c r="A44" s="896" t="s">
        <v>1245</v>
      </c>
      <c r="B44" s="890"/>
      <c r="C44" s="869" t="s">
        <v>1291</v>
      </c>
      <c r="D44" s="28">
        <v>51300</v>
      </c>
      <c r="E44" s="191" t="s">
        <v>917</v>
      </c>
      <c r="F44" s="29">
        <v>0.21</v>
      </c>
      <c r="G44" s="191">
        <v>39</v>
      </c>
      <c r="H44" s="29">
        <v>0.13</v>
      </c>
      <c r="I44" s="29">
        <v>0.06</v>
      </c>
      <c r="J44" s="29">
        <v>0.05</v>
      </c>
      <c r="K44" s="29">
        <v>0.05</v>
      </c>
      <c r="L44" s="29">
        <v>0</v>
      </c>
      <c r="M44" s="29">
        <v>0.36</v>
      </c>
      <c r="N44" s="29">
        <v>0.19</v>
      </c>
      <c r="O44" s="29">
        <v>0.15</v>
      </c>
      <c r="P44" s="191">
        <v>2</v>
      </c>
      <c r="Q44" s="191">
        <v>2</v>
      </c>
      <c r="R44" s="191">
        <v>20</v>
      </c>
      <c r="S44" s="29">
        <v>1</v>
      </c>
      <c r="T44" s="31">
        <v>16</v>
      </c>
      <c r="U44" s="29">
        <f t="shared" si="0"/>
        <v>1.2</v>
      </c>
      <c r="V44" s="870">
        <f t="shared" si="1"/>
        <v>581.6</v>
      </c>
      <c r="W44" s="870">
        <f t="shared" si="2"/>
        <v>632.9</v>
      </c>
      <c r="X44" s="905" t="s">
        <v>1564</v>
      </c>
      <c r="Y44" s="39" t="s">
        <v>1292</v>
      </c>
    </row>
    <row r="45" spans="1:25" ht="12.75">
      <c r="A45" s="891" t="s">
        <v>1228</v>
      </c>
      <c r="B45" s="890" t="s">
        <v>1229</v>
      </c>
      <c r="C45" s="869" t="s">
        <v>1388</v>
      </c>
      <c r="D45" s="28">
        <v>44670</v>
      </c>
      <c r="E45" s="191" t="s">
        <v>917</v>
      </c>
      <c r="F45" s="29">
        <v>0.14000000000000001</v>
      </c>
      <c r="G45" s="191">
        <v>33</v>
      </c>
      <c r="H45" s="29">
        <v>0.16</v>
      </c>
      <c r="I45" s="29">
        <v>7.0000000000000007E-2</v>
      </c>
      <c r="J45" s="29">
        <v>0.06</v>
      </c>
      <c r="K45" s="29">
        <v>0.08</v>
      </c>
      <c r="L45" s="29">
        <v>7.0000000000000007E-2</v>
      </c>
      <c r="M45" s="29">
        <v>0.2</v>
      </c>
      <c r="N45" s="29">
        <v>0.15</v>
      </c>
      <c r="O45" s="29">
        <v>0.17</v>
      </c>
      <c r="P45" s="191">
        <v>0</v>
      </c>
      <c r="Q45" s="191">
        <v>0</v>
      </c>
      <c r="R45" s="191">
        <v>6</v>
      </c>
      <c r="S45" s="29">
        <v>1.07</v>
      </c>
      <c r="T45" s="31">
        <v>6</v>
      </c>
      <c r="U45" s="29">
        <f t="shared" si="0"/>
        <v>1.1000000000000001</v>
      </c>
      <c r="V45" s="870">
        <f t="shared" si="1"/>
        <v>407.73000000000008</v>
      </c>
      <c r="W45" s="870">
        <f t="shared" si="2"/>
        <v>452.40000000000003</v>
      </c>
      <c r="X45" s="905" t="s">
        <v>1564</v>
      </c>
      <c r="Y45" s="39" t="s">
        <v>1389</v>
      </c>
    </row>
    <row r="46" spans="1:25" ht="12.75">
      <c r="A46" s="895" t="s">
        <v>1242</v>
      </c>
      <c r="B46" s="890"/>
      <c r="C46" s="869" t="s">
        <v>1390</v>
      </c>
      <c r="D46" s="28">
        <v>44670</v>
      </c>
      <c r="E46" s="191" t="s">
        <v>917</v>
      </c>
      <c r="F46" s="29">
        <v>0.14000000000000001</v>
      </c>
      <c r="G46" s="191">
        <v>33</v>
      </c>
      <c r="H46" s="29">
        <v>0.14000000000000001</v>
      </c>
      <c r="I46" s="29">
        <v>0.05</v>
      </c>
      <c r="J46" s="29">
        <v>0.05</v>
      </c>
      <c r="K46" s="29">
        <v>0.08</v>
      </c>
      <c r="L46" s="29">
        <v>0</v>
      </c>
      <c r="M46" s="29">
        <v>0.2</v>
      </c>
      <c r="N46" s="29">
        <v>0.1</v>
      </c>
      <c r="O46" s="29">
        <v>0.17</v>
      </c>
      <c r="P46" s="191">
        <v>1</v>
      </c>
      <c r="Q46" s="191">
        <v>1</v>
      </c>
      <c r="R46" s="191">
        <v>15</v>
      </c>
      <c r="S46" s="29">
        <v>1.07</v>
      </c>
      <c r="T46" s="31">
        <v>15</v>
      </c>
      <c r="U46" s="29">
        <f t="shared" si="0"/>
        <v>0.93</v>
      </c>
      <c r="V46" s="870">
        <f t="shared" si="1"/>
        <v>444.53</v>
      </c>
      <c r="W46" s="870">
        <f t="shared" si="2"/>
        <v>489.2</v>
      </c>
      <c r="X46" s="905" t="s">
        <v>1564</v>
      </c>
      <c r="Y46" s="39" t="s">
        <v>1391</v>
      </c>
    </row>
    <row r="47" spans="1:25" ht="12.75">
      <c r="A47" s="896" t="s">
        <v>1245</v>
      </c>
      <c r="B47" s="890"/>
      <c r="C47" s="869" t="s">
        <v>1392</v>
      </c>
      <c r="D47" s="28">
        <v>44670</v>
      </c>
      <c r="E47" s="191" t="s">
        <v>917</v>
      </c>
      <c r="F47" s="29">
        <v>0.14000000000000001</v>
      </c>
      <c r="G47" s="191">
        <v>33</v>
      </c>
      <c r="H47" s="29">
        <v>0.17</v>
      </c>
      <c r="I47" s="29">
        <v>0.05</v>
      </c>
      <c r="J47" s="29">
        <v>0.05</v>
      </c>
      <c r="K47" s="29">
        <v>0.08</v>
      </c>
      <c r="L47" s="29">
        <v>0</v>
      </c>
      <c r="M47" s="29">
        <v>0.2</v>
      </c>
      <c r="N47" s="29">
        <v>0.13</v>
      </c>
      <c r="O47" s="29">
        <v>0.17</v>
      </c>
      <c r="P47" s="191">
        <v>1</v>
      </c>
      <c r="Q47" s="191">
        <v>3</v>
      </c>
      <c r="R47" s="191">
        <v>15</v>
      </c>
      <c r="S47" s="29">
        <v>1.07</v>
      </c>
      <c r="T47" s="31">
        <v>15</v>
      </c>
      <c r="U47" s="29">
        <f t="shared" si="0"/>
        <v>0.9900000000000001</v>
      </c>
      <c r="V47" s="870">
        <f t="shared" si="1"/>
        <v>513.83000000000004</v>
      </c>
      <c r="W47" s="870">
        <f t="shared" si="2"/>
        <v>558.5</v>
      </c>
      <c r="X47" s="905" t="s">
        <v>1564</v>
      </c>
      <c r="Y47" s="39" t="s">
        <v>1393</v>
      </c>
    </row>
    <row r="48" spans="1:25" ht="12.75">
      <c r="A48" s="891" t="s">
        <v>1228</v>
      </c>
      <c r="B48" s="890" t="s">
        <v>1229</v>
      </c>
      <c r="C48" s="869" t="s">
        <v>1394</v>
      </c>
      <c r="D48" s="28">
        <v>45370</v>
      </c>
      <c r="E48" s="191" t="s">
        <v>917</v>
      </c>
      <c r="F48" s="29">
        <v>0.14000000000000001</v>
      </c>
      <c r="G48" s="191">
        <v>33</v>
      </c>
      <c r="H48" s="29">
        <v>0.15</v>
      </c>
      <c r="I48" s="29">
        <v>0.05</v>
      </c>
      <c r="J48" s="29">
        <v>0.06</v>
      </c>
      <c r="K48" s="29">
        <v>0.08</v>
      </c>
      <c r="L48" s="29">
        <v>0.06</v>
      </c>
      <c r="M48" s="29">
        <v>0.2</v>
      </c>
      <c r="N48" s="29">
        <v>0.14000000000000001</v>
      </c>
      <c r="O48" s="29">
        <v>0.17</v>
      </c>
      <c r="P48" s="191">
        <v>0</v>
      </c>
      <c r="Q48" s="191">
        <v>0</v>
      </c>
      <c r="R48" s="191">
        <v>6</v>
      </c>
      <c r="S48" s="29">
        <v>1.07</v>
      </c>
      <c r="T48" s="31">
        <v>5</v>
      </c>
      <c r="U48" s="29">
        <f t="shared" si="0"/>
        <v>1.0500000000000003</v>
      </c>
      <c r="V48" s="870">
        <f t="shared" si="1"/>
        <v>401.63000000000005</v>
      </c>
      <c r="W48" s="870">
        <f t="shared" si="2"/>
        <v>447.00000000000006</v>
      </c>
      <c r="X48" s="905" t="s">
        <v>1564</v>
      </c>
      <c r="Y48" s="39" t="s">
        <v>1395</v>
      </c>
    </row>
    <row r="49" spans="1:25" ht="12.75">
      <c r="A49" s="893" t="s">
        <v>1234</v>
      </c>
      <c r="B49" s="890"/>
      <c r="C49" s="869" t="s">
        <v>1450</v>
      </c>
      <c r="D49" s="28">
        <v>100220</v>
      </c>
      <c r="E49" s="216" t="s">
        <v>920</v>
      </c>
      <c r="F49" s="29">
        <v>0.33</v>
      </c>
      <c r="G49" s="191">
        <v>59</v>
      </c>
      <c r="H49" s="29">
        <v>0.41</v>
      </c>
      <c r="I49" s="29">
        <v>7.0000000000000007E-2</v>
      </c>
      <c r="J49" s="29">
        <v>0.03</v>
      </c>
      <c r="K49" s="29">
        <v>0.1</v>
      </c>
      <c r="L49" s="29">
        <v>0.12</v>
      </c>
      <c r="M49" s="29">
        <v>0.34</v>
      </c>
      <c r="N49" s="29">
        <v>0.28000000000000003</v>
      </c>
      <c r="O49" s="29">
        <v>0.19</v>
      </c>
      <c r="P49" s="191">
        <v>1</v>
      </c>
      <c r="Q49" s="191">
        <v>3</v>
      </c>
      <c r="R49" s="191">
        <v>66</v>
      </c>
      <c r="S49" s="29">
        <v>0.95</v>
      </c>
      <c r="T49" s="31">
        <v>25</v>
      </c>
      <c r="U49" s="29">
        <f t="shared" si="0"/>
        <v>1.87</v>
      </c>
      <c r="V49" s="870">
        <f t="shared" si="1"/>
        <v>759.08</v>
      </c>
      <c r="W49" s="870">
        <f t="shared" si="2"/>
        <v>859.30000000000007</v>
      </c>
      <c r="X49" s="907" t="s">
        <v>912</v>
      </c>
      <c r="Y49" s="39" t="s">
        <v>1451</v>
      </c>
    </row>
    <row r="50" spans="1:25" ht="12.75">
      <c r="A50" s="896" t="s">
        <v>1245</v>
      </c>
      <c r="B50" s="890"/>
      <c r="C50" s="869" t="s">
        <v>1476</v>
      </c>
      <c r="D50" s="28">
        <v>59700</v>
      </c>
      <c r="E50" s="216" t="s">
        <v>917</v>
      </c>
      <c r="F50" s="29">
        <v>0.34</v>
      </c>
      <c r="G50" s="191">
        <v>54</v>
      </c>
      <c r="H50" s="29">
        <v>0.06</v>
      </c>
      <c r="I50" s="29">
        <v>0.16</v>
      </c>
      <c r="J50" s="29">
        <v>0.02</v>
      </c>
      <c r="K50" s="29">
        <v>0.09</v>
      </c>
      <c r="L50" s="29">
        <v>0</v>
      </c>
      <c r="M50" s="29">
        <v>0.24</v>
      </c>
      <c r="N50" s="29">
        <v>0.28000000000000003</v>
      </c>
      <c r="O50" s="29">
        <v>0.12</v>
      </c>
      <c r="P50" s="191">
        <v>2</v>
      </c>
      <c r="Q50" s="191">
        <v>3</v>
      </c>
      <c r="R50" s="191">
        <v>17</v>
      </c>
      <c r="S50" s="29">
        <v>0.9</v>
      </c>
      <c r="T50" s="31">
        <v>16</v>
      </c>
      <c r="U50" s="29">
        <f t="shared" si="0"/>
        <v>1.31</v>
      </c>
      <c r="V50" s="870">
        <f t="shared" si="1"/>
        <v>683.6</v>
      </c>
      <c r="W50" s="870">
        <f t="shared" si="2"/>
        <v>743.30000000000007</v>
      </c>
      <c r="X50" s="907" t="s">
        <v>912</v>
      </c>
      <c r="Y50" s="39" t="s">
        <v>1477</v>
      </c>
    </row>
    <row r="51" spans="1:25" ht="12.75">
      <c r="A51" s="891" t="s">
        <v>1228</v>
      </c>
      <c r="B51" s="890" t="s">
        <v>1229</v>
      </c>
      <c r="C51" s="869" t="s">
        <v>1269</v>
      </c>
      <c r="D51" s="28">
        <v>73000</v>
      </c>
      <c r="E51" s="191" t="s">
        <v>917</v>
      </c>
      <c r="F51" s="29">
        <v>0.24</v>
      </c>
      <c r="G51" s="191">
        <v>48</v>
      </c>
      <c r="H51" s="29">
        <v>0.03</v>
      </c>
      <c r="I51" s="29">
        <v>0.1</v>
      </c>
      <c r="J51" s="29">
        <v>0.04</v>
      </c>
      <c r="K51" s="29">
        <v>0.04</v>
      </c>
      <c r="L51" s="29">
        <v>7.0000000000000007E-2</v>
      </c>
      <c r="M51" s="29">
        <v>0.18</v>
      </c>
      <c r="N51" s="29">
        <v>0.19</v>
      </c>
      <c r="O51" s="29">
        <v>0.12</v>
      </c>
      <c r="P51" s="191">
        <v>3</v>
      </c>
      <c r="Q51" s="191">
        <v>5</v>
      </c>
      <c r="R51" s="191">
        <v>33</v>
      </c>
      <c r="S51" s="29">
        <v>1</v>
      </c>
      <c r="T51" s="31">
        <v>18.399999999999999</v>
      </c>
      <c r="U51" s="29">
        <f t="shared" si="0"/>
        <v>1.01</v>
      </c>
      <c r="V51" s="870">
        <f t="shared" si="1"/>
        <v>698.4</v>
      </c>
      <c r="W51" s="870">
        <f t="shared" si="2"/>
        <v>771.4</v>
      </c>
      <c r="X51" s="905" t="s">
        <v>1564</v>
      </c>
      <c r="Y51" s="39" t="s">
        <v>1270</v>
      </c>
    </row>
    <row r="52" spans="1:25" ht="12.75">
      <c r="A52" s="895" t="s">
        <v>1242</v>
      </c>
      <c r="B52" s="890"/>
      <c r="C52" s="869" t="s">
        <v>1533</v>
      </c>
      <c r="D52" s="28">
        <v>56280</v>
      </c>
      <c r="E52" s="216" t="s">
        <v>917</v>
      </c>
      <c r="F52" s="29">
        <v>0.24</v>
      </c>
      <c r="G52" s="191">
        <v>40</v>
      </c>
      <c r="H52" s="29">
        <v>0.06</v>
      </c>
      <c r="I52" s="29">
        <v>0.12</v>
      </c>
      <c r="J52" s="29">
        <v>0.15</v>
      </c>
      <c r="K52" s="29">
        <v>7.0000000000000007E-2</v>
      </c>
      <c r="L52" s="29">
        <v>0.05</v>
      </c>
      <c r="M52" s="29">
        <v>0.23</v>
      </c>
      <c r="N52" s="29">
        <v>0.18</v>
      </c>
      <c r="O52" s="29">
        <v>0.16</v>
      </c>
      <c r="P52" s="191">
        <v>0</v>
      </c>
      <c r="Q52" s="191">
        <v>2</v>
      </c>
      <c r="R52" s="191">
        <v>17</v>
      </c>
      <c r="S52" s="29">
        <v>1</v>
      </c>
      <c r="T52" s="31">
        <v>18</v>
      </c>
      <c r="U52" s="29">
        <f t="shared" si="0"/>
        <v>1.2599999999999998</v>
      </c>
      <c r="V52" s="870">
        <f t="shared" si="1"/>
        <v>514.22</v>
      </c>
      <c r="W52" s="870">
        <f t="shared" si="2"/>
        <v>570.5</v>
      </c>
      <c r="X52" s="907" t="s">
        <v>912</v>
      </c>
      <c r="Y52" s="39" t="s">
        <v>1534</v>
      </c>
    </row>
    <row r="53" spans="1:25" ht="12.75">
      <c r="A53" s="889" t="s">
        <v>1225</v>
      </c>
      <c r="B53" s="890"/>
      <c r="C53" s="869" t="s">
        <v>1537</v>
      </c>
      <c r="D53" s="28">
        <v>51280</v>
      </c>
      <c r="E53" s="216" t="s">
        <v>917</v>
      </c>
      <c r="F53" s="29">
        <v>0.24</v>
      </c>
      <c r="G53" s="191">
        <v>40</v>
      </c>
      <c r="H53" s="29">
        <v>0.1</v>
      </c>
      <c r="I53" s="29">
        <v>0.1</v>
      </c>
      <c r="J53" s="29">
        <v>0.03</v>
      </c>
      <c r="K53" s="29">
        <v>0.1</v>
      </c>
      <c r="L53" s="29">
        <v>0.04</v>
      </c>
      <c r="M53" s="29">
        <v>0.23</v>
      </c>
      <c r="N53" s="29">
        <v>0.11</v>
      </c>
      <c r="O53" s="29">
        <v>0.16</v>
      </c>
      <c r="P53" s="191">
        <v>0</v>
      </c>
      <c r="Q53" s="191">
        <v>2</v>
      </c>
      <c r="R53" s="191">
        <v>13</v>
      </c>
      <c r="S53" s="29">
        <v>1</v>
      </c>
      <c r="T53" s="31">
        <v>14</v>
      </c>
      <c r="U53" s="29">
        <f t="shared" si="0"/>
        <v>1.1099999999999999</v>
      </c>
      <c r="V53" s="870">
        <f t="shared" si="1"/>
        <v>496.41999999999996</v>
      </c>
      <c r="W53" s="870">
        <f t="shared" si="2"/>
        <v>547.70000000000005</v>
      </c>
      <c r="X53" s="907" t="s">
        <v>912</v>
      </c>
      <c r="Y53" s="39" t="s">
        <v>1538</v>
      </c>
    </row>
    <row r="54" spans="1:25" ht="12.75">
      <c r="A54" s="900" t="s">
        <v>1306</v>
      </c>
      <c r="B54" s="890"/>
      <c r="C54" s="869" t="s">
        <v>1307</v>
      </c>
      <c r="D54" s="28">
        <v>41280</v>
      </c>
      <c r="E54" s="191" t="s">
        <v>917</v>
      </c>
      <c r="F54" s="29">
        <v>0.14000000000000001</v>
      </c>
      <c r="G54" s="191">
        <v>38</v>
      </c>
      <c r="H54" s="29">
        <v>0.13</v>
      </c>
      <c r="I54" s="29">
        <v>0.09</v>
      </c>
      <c r="J54" s="29">
        <v>0.04</v>
      </c>
      <c r="K54" s="29">
        <v>0.08</v>
      </c>
      <c r="L54" s="29">
        <v>0</v>
      </c>
      <c r="M54" s="29">
        <v>0.16</v>
      </c>
      <c r="N54" s="29">
        <v>0.11</v>
      </c>
      <c r="O54" s="29">
        <v>0.14000000000000001</v>
      </c>
      <c r="P54" s="191">
        <v>0</v>
      </c>
      <c r="Q54" s="191">
        <v>1</v>
      </c>
      <c r="R54" s="191">
        <v>13</v>
      </c>
      <c r="S54" s="29">
        <v>1.05</v>
      </c>
      <c r="T54" s="31">
        <v>10</v>
      </c>
      <c r="U54" s="29">
        <f t="shared" si="0"/>
        <v>0.89</v>
      </c>
      <c r="V54" s="870">
        <f t="shared" si="1"/>
        <v>434.12</v>
      </c>
      <c r="W54" s="870">
        <f t="shared" si="2"/>
        <v>475.4</v>
      </c>
      <c r="X54" s="905" t="s">
        <v>1564</v>
      </c>
      <c r="Y54" s="39" t="s">
        <v>1308</v>
      </c>
    </row>
    <row r="55" spans="1:25" ht="12.75">
      <c r="A55" s="903" t="s">
        <v>1383</v>
      </c>
      <c r="B55" s="890"/>
      <c r="C55" s="869" t="s">
        <v>1384</v>
      </c>
      <c r="D55" s="28">
        <v>52080</v>
      </c>
      <c r="E55" s="191" t="s">
        <v>917</v>
      </c>
      <c r="F55" s="29">
        <v>0.09</v>
      </c>
      <c r="G55" s="191">
        <v>34</v>
      </c>
      <c r="H55" s="29">
        <v>0.31</v>
      </c>
      <c r="I55" s="29">
        <v>0.12</v>
      </c>
      <c r="J55" s="29">
        <v>0.08</v>
      </c>
      <c r="K55" s="29">
        <v>0.08</v>
      </c>
      <c r="L55" s="29">
        <v>0</v>
      </c>
      <c r="M55" s="29">
        <v>0.17</v>
      </c>
      <c r="N55" s="29">
        <v>0.16</v>
      </c>
      <c r="O55" s="29">
        <v>0.08</v>
      </c>
      <c r="P55" s="191">
        <v>2</v>
      </c>
      <c r="Q55" s="191">
        <v>3</v>
      </c>
      <c r="R55" s="191">
        <v>7</v>
      </c>
      <c r="S55" s="29">
        <v>1.07</v>
      </c>
      <c r="T55" s="31">
        <v>5.2</v>
      </c>
      <c r="U55" s="29">
        <f t="shared" si="0"/>
        <v>1.0900000000000001</v>
      </c>
      <c r="V55" s="870">
        <f t="shared" si="1"/>
        <v>541.62000000000012</v>
      </c>
      <c r="W55" s="870">
        <f t="shared" si="2"/>
        <v>593.69999999999993</v>
      </c>
      <c r="X55" s="905" t="s">
        <v>1564</v>
      </c>
      <c r="Y55" s="39" t="s">
        <v>1385</v>
      </c>
    </row>
    <row r="56" spans="1:25" ht="12.75">
      <c r="A56" s="896" t="s">
        <v>1245</v>
      </c>
      <c r="B56" s="890"/>
      <c r="C56" s="869" t="s">
        <v>1396</v>
      </c>
      <c r="D56" s="28">
        <v>58700</v>
      </c>
      <c r="E56" s="191" t="s">
        <v>917</v>
      </c>
      <c r="F56" s="29">
        <v>0.09</v>
      </c>
      <c r="G56" s="191">
        <v>33</v>
      </c>
      <c r="H56" s="29">
        <v>0.09</v>
      </c>
      <c r="I56" s="29">
        <v>0.02</v>
      </c>
      <c r="J56" s="29">
        <v>0.15</v>
      </c>
      <c r="K56" s="29">
        <v>0.05</v>
      </c>
      <c r="L56" s="29">
        <v>0</v>
      </c>
      <c r="M56" s="29">
        <v>0.17</v>
      </c>
      <c r="N56" s="29">
        <v>0.1</v>
      </c>
      <c r="O56" s="29">
        <v>7.0000000000000007E-2</v>
      </c>
      <c r="P56" s="191">
        <v>1</v>
      </c>
      <c r="Q56" s="191">
        <v>3</v>
      </c>
      <c r="R56" s="191">
        <v>25</v>
      </c>
      <c r="S56" s="29">
        <v>1.05</v>
      </c>
      <c r="T56" s="31">
        <v>11</v>
      </c>
      <c r="U56" s="29">
        <f t="shared" si="0"/>
        <v>0.73999999999999988</v>
      </c>
      <c r="V56" s="870">
        <f t="shared" si="1"/>
        <v>465.39999999999992</v>
      </c>
      <c r="W56" s="870">
        <f t="shared" si="2"/>
        <v>524.09999999999991</v>
      </c>
      <c r="X56" s="905" t="s">
        <v>1564</v>
      </c>
      <c r="Y56" s="39" t="s">
        <v>1397</v>
      </c>
    </row>
    <row r="57" spans="1:25" ht="12.75">
      <c r="A57" s="891" t="s">
        <v>1228</v>
      </c>
      <c r="B57" s="890" t="s">
        <v>1229</v>
      </c>
      <c r="C57" s="869" t="s">
        <v>1248</v>
      </c>
      <c r="D57" s="28">
        <v>9930</v>
      </c>
      <c r="E57" s="191" t="s">
        <v>917</v>
      </c>
      <c r="F57" s="29">
        <v>0.01</v>
      </c>
      <c r="G57" s="191">
        <v>8</v>
      </c>
      <c r="H57" s="29">
        <v>0.11</v>
      </c>
      <c r="I57" s="29">
        <v>0.04</v>
      </c>
      <c r="J57" s="29">
        <v>0.04</v>
      </c>
      <c r="K57" s="29">
        <v>0</v>
      </c>
      <c r="L57" s="29">
        <v>0</v>
      </c>
      <c r="M57" s="29">
        <v>0.11</v>
      </c>
      <c r="N57" s="29">
        <v>0.01</v>
      </c>
      <c r="O57" s="29">
        <v>0.04</v>
      </c>
      <c r="P57" s="191">
        <v>0</v>
      </c>
      <c r="Q57" s="191">
        <v>0</v>
      </c>
      <c r="R57" s="191">
        <v>3</v>
      </c>
      <c r="S57" s="29">
        <v>1.1100000000000001</v>
      </c>
      <c r="T57" s="31">
        <v>3.86</v>
      </c>
      <c r="U57" s="29">
        <f t="shared" si="0"/>
        <v>0.36</v>
      </c>
      <c r="V57" s="870">
        <f t="shared" si="1"/>
        <v>195.11</v>
      </c>
      <c r="W57" s="870">
        <f t="shared" si="2"/>
        <v>205.04000000000002</v>
      </c>
      <c r="X57" s="906" t="s">
        <v>1565</v>
      </c>
      <c r="Y57" s="39" t="s">
        <v>1249</v>
      </c>
    </row>
    <row r="58" spans="1:25" ht="12.75">
      <c r="A58" s="896" t="s">
        <v>1245</v>
      </c>
      <c r="B58" s="890"/>
      <c r="C58" s="869" t="s">
        <v>1521</v>
      </c>
      <c r="D58" s="28">
        <v>73700</v>
      </c>
      <c r="E58" s="216" t="s">
        <v>917</v>
      </c>
      <c r="F58" s="29">
        <v>0.28000000000000003</v>
      </c>
      <c r="G58" s="191">
        <v>45</v>
      </c>
      <c r="H58" s="29">
        <v>0.35</v>
      </c>
      <c r="I58" s="29">
        <v>0.14000000000000001</v>
      </c>
      <c r="J58" s="29">
        <v>0.15</v>
      </c>
      <c r="K58" s="29">
        <v>0.05</v>
      </c>
      <c r="L58" s="29">
        <v>0</v>
      </c>
      <c r="M58" s="29">
        <v>0.23</v>
      </c>
      <c r="N58" s="29">
        <v>0.21</v>
      </c>
      <c r="O58" s="29">
        <v>0.28999999999999998</v>
      </c>
      <c r="P58" s="191">
        <v>0</v>
      </c>
      <c r="Q58" s="191">
        <v>1</v>
      </c>
      <c r="R58" s="191">
        <v>15</v>
      </c>
      <c r="S58" s="29">
        <v>1</v>
      </c>
      <c r="T58" s="31">
        <v>17</v>
      </c>
      <c r="U58" s="29">
        <f t="shared" si="0"/>
        <v>1.7000000000000002</v>
      </c>
      <c r="V58" s="870">
        <f t="shared" si="1"/>
        <v>557.20000000000005</v>
      </c>
      <c r="W58" s="870">
        <f t="shared" si="2"/>
        <v>630.9</v>
      </c>
      <c r="X58" s="907" t="s">
        <v>912</v>
      </c>
      <c r="Y58" s="39" t="s">
        <v>1522</v>
      </c>
    </row>
    <row r="59" spans="1:25" ht="12.75">
      <c r="A59" s="893" t="s">
        <v>1234</v>
      </c>
      <c r="B59" s="890"/>
      <c r="C59" s="869" t="s">
        <v>1398</v>
      </c>
      <c r="D59" s="28">
        <v>56340</v>
      </c>
      <c r="E59" s="191" t="s">
        <v>917</v>
      </c>
      <c r="F59" s="29">
        <v>0.09</v>
      </c>
      <c r="G59" s="191">
        <v>33</v>
      </c>
      <c r="H59" s="29">
        <v>0.15</v>
      </c>
      <c r="I59" s="29">
        <v>0.13</v>
      </c>
      <c r="J59" s="29">
        <v>0.04</v>
      </c>
      <c r="K59" s="29">
        <v>0.05</v>
      </c>
      <c r="L59" s="29">
        <v>0</v>
      </c>
      <c r="M59" s="29">
        <v>0.12</v>
      </c>
      <c r="N59" s="29">
        <v>0.06</v>
      </c>
      <c r="O59" s="29">
        <v>0.05</v>
      </c>
      <c r="P59" s="191">
        <v>1</v>
      </c>
      <c r="Q59" s="191">
        <v>3</v>
      </c>
      <c r="R59" s="191">
        <v>31</v>
      </c>
      <c r="S59" s="29">
        <v>1.05</v>
      </c>
      <c r="T59" s="31">
        <v>17</v>
      </c>
      <c r="U59" s="29">
        <f t="shared" si="0"/>
        <v>0.69000000000000006</v>
      </c>
      <c r="V59" s="870">
        <f t="shared" si="1"/>
        <v>452.35999999999996</v>
      </c>
      <c r="W59" s="870">
        <f t="shared" si="2"/>
        <v>508.7</v>
      </c>
      <c r="X59" s="905" t="s">
        <v>1564</v>
      </c>
      <c r="Y59" s="39" t="s">
        <v>1399</v>
      </c>
    </row>
    <row r="60" spans="1:25" ht="12.75">
      <c r="A60" s="898" t="s">
        <v>1257</v>
      </c>
      <c r="B60" s="890"/>
      <c r="C60" s="869" t="s">
        <v>1400</v>
      </c>
      <c r="D60" s="28">
        <v>58280</v>
      </c>
      <c r="E60" s="191" t="s">
        <v>917</v>
      </c>
      <c r="F60" s="29">
        <v>0.09</v>
      </c>
      <c r="G60" s="191">
        <v>33</v>
      </c>
      <c r="H60" s="29">
        <v>0.04</v>
      </c>
      <c r="I60" s="29">
        <v>0.06</v>
      </c>
      <c r="J60" s="29">
        <v>0.03</v>
      </c>
      <c r="K60" s="29">
        <v>0.05</v>
      </c>
      <c r="L60" s="29">
        <v>0</v>
      </c>
      <c r="M60" s="29">
        <v>0.17</v>
      </c>
      <c r="N60" s="29">
        <v>0.16</v>
      </c>
      <c r="O60" s="29">
        <v>0.14000000000000001</v>
      </c>
      <c r="P60" s="191">
        <v>2</v>
      </c>
      <c r="Q60" s="191">
        <v>2</v>
      </c>
      <c r="R60" s="191">
        <v>27</v>
      </c>
      <c r="S60" s="29">
        <v>1.05</v>
      </c>
      <c r="T60" s="31">
        <v>13</v>
      </c>
      <c r="U60" s="29">
        <f t="shared" si="0"/>
        <v>0.74</v>
      </c>
      <c r="V60" s="870">
        <f t="shared" si="1"/>
        <v>477.52000000000004</v>
      </c>
      <c r="W60" s="870">
        <f t="shared" si="2"/>
        <v>535.79999999999995</v>
      </c>
      <c r="X60" s="905" t="s">
        <v>1564</v>
      </c>
      <c r="Y60" s="39" t="s">
        <v>1401</v>
      </c>
    </row>
    <row r="61" spans="1:25" ht="12.75">
      <c r="A61" s="893" t="s">
        <v>1234</v>
      </c>
      <c r="B61" s="890"/>
      <c r="C61" s="869" t="s">
        <v>1480</v>
      </c>
      <c r="D61" s="28">
        <v>63180</v>
      </c>
      <c r="E61" s="216" t="s">
        <v>917</v>
      </c>
      <c r="F61" s="29">
        <v>0.31</v>
      </c>
      <c r="G61" s="191">
        <v>50</v>
      </c>
      <c r="H61" s="29">
        <v>0.34</v>
      </c>
      <c r="I61" s="29">
        <v>0.05</v>
      </c>
      <c r="J61" s="29">
        <v>0</v>
      </c>
      <c r="K61" s="29">
        <v>0.06</v>
      </c>
      <c r="L61" s="29">
        <v>0.02</v>
      </c>
      <c r="M61" s="29">
        <v>0.28999999999999998</v>
      </c>
      <c r="N61" s="29">
        <v>0.28000000000000003</v>
      </c>
      <c r="O61" s="29">
        <v>0.15</v>
      </c>
      <c r="P61" s="191">
        <v>1</v>
      </c>
      <c r="Q61" s="191">
        <v>2</v>
      </c>
      <c r="R61" s="191">
        <v>20</v>
      </c>
      <c r="S61" s="29">
        <v>0.9</v>
      </c>
      <c r="T61" s="31">
        <v>20</v>
      </c>
      <c r="U61" s="29">
        <f t="shared" si="0"/>
        <v>1.5</v>
      </c>
      <c r="V61" s="870">
        <f t="shared" si="1"/>
        <v>624.52</v>
      </c>
      <c r="W61" s="870">
        <f t="shared" si="2"/>
        <v>687.7</v>
      </c>
      <c r="X61" s="907" t="s">
        <v>912</v>
      </c>
      <c r="Y61" s="39" t="s">
        <v>1481</v>
      </c>
    </row>
    <row r="62" spans="1:25" ht="12.75">
      <c r="A62" s="893" t="s">
        <v>1234</v>
      </c>
      <c r="B62" s="890"/>
      <c r="C62" s="869" t="s">
        <v>1330</v>
      </c>
      <c r="D62" s="28">
        <v>58500</v>
      </c>
      <c r="E62" s="191" t="s">
        <v>917</v>
      </c>
      <c r="F62" s="29">
        <v>0.12</v>
      </c>
      <c r="G62" s="191">
        <v>36</v>
      </c>
      <c r="H62" s="29">
        <v>0.15</v>
      </c>
      <c r="I62" s="29">
        <v>0.22</v>
      </c>
      <c r="J62" s="29">
        <v>0.05</v>
      </c>
      <c r="K62" s="29">
        <v>0.06</v>
      </c>
      <c r="L62" s="29">
        <v>7.0000000000000007E-2</v>
      </c>
      <c r="M62" s="29">
        <v>0.17</v>
      </c>
      <c r="N62" s="29">
        <v>0.11</v>
      </c>
      <c r="O62" s="29">
        <v>0.11</v>
      </c>
      <c r="P62" s="191">
        <v>1</v>
      </c>
      <c r="Q62" s="191">
        <v>3</v>
      </c>
      <c r="R62" s="191">
        <v>19</v>
      </c>
      <c r="S62" s="29">
        <v>1</v>
      </c>
      <c r="T62" s="31">
        <v>11.1</v>
      </c>
      <c r="U62" s="29">
        <f t="shared" si="0"/>
        <v>1.06</v>
      </c>
      <c r="V62" s="870">
        <f t="shared" si="1"/>
        <v>511.9</v>
      </c>
      <c r="W62" s="870">
        <f t="shared" si="2"/>
        <v>570.40000000000009</v>
      </c>
      <c r="X62" s="905" t="s">
        <v>1564</v>
      </c>
      <c r="Y62" s="39" t="s">
        <v>1331</v>
      </c>
    </row>
    <row r="63" spans="1:25" ht="12.75">
      <c r="A63" s="893" t="s">
        <v>1234</v>
      </c>
      <c r="B63" s="890"/>
      <c r="C63" s="869" t="s">
        <v>1509</v>
      </c>
      <c r="D63" s="28">
        <v>72700</v>
      </c>
      <c r="E63" s="216" t="s">
        <v>917</v>
      </c>
      <c r="F63" s="29">
        <v>0.28000000000000003</v>
      </c>
      <c r="G63" s="191">
        <v>45</v>
      </c>
      <c r="H63" s="29">
        <v>0.45</v>
      </c>
      <c r="I63" s="29">
        <v>0.15</v>
      </c>
      <c r="J63" s="29">
        <v>7.0000000000000007E-2</v>
      </c>
      <c r="K63" s="29">
        <v>0.03</v>
      </c>
      <c r="L63" s="29">
        <v>0</v>
      </c>
      <c r="M63" s="29">
        <v>0.23</v>
      </c>
      <c r="N63" s="29">
        <v>0.32</v>
      </c>
      <c r="O63" s="29">
        <v>0.28000000000000003</v>
      </c>
      <c r="P63" s="191">
        <v>0</v>
      </c>
      <c r="Q63" s="191">
        <v>1</v>
      </c>
      <c r="R63" s="191">
        <v>10</v>
      </c>
      <c r="S63" s="29">
        <v>1</v>
      </c>
      <c r="T63" s="31">
        <v>14</v>
      </c>
      <c r="U63" s="29">
        <f t="shared" si="0"/>
        <v>1.81</v>
      </c>
      <c r="V63" s="870">
        <f t="shared" si="1"/>
        <v>577.29999999999995</v>
      </c>
      <c r="W63" s="870">
        <f t="shared" si="2"/>
        <v>650</v>
      </c>
      <c r="X63" s="907" t="s">
        <v>912</v>
      </c>
      <c r="Y63" s="39" t="s">
        <v>1510</v>
      </c>
    </row>
    <row r="64" spans="1:25" ht="12.75">
      <c r="A64" s="898" t="s">
        <v>1257</v>
      </c>
      <c r="B64" s="890"/>
      <c r="C64" s="869" t="s">
        <v>1271</v>
      </c>
      <c r="D64" s="28">
        <v>118000</v>
      </c>
      <c r="E64" s="191" t="s">
        <v>917</v>
      </c>
      <c r="F64" s="29">
        <v>0.28000000000000003</v>
      </c>
      <c r="G64" s="191">
        <v>48</v>
      </c>
      <c r="H64" s="29">
        <v>0.63</v>
      </c>
      <c r="I64" s="29">
        <v>0.26</v>
      </c>
      <c r="J64" s="29">
        <v>0.11</v>
      </c>
      <c r="K64" s="29">
        <v>0.1</v>
      </c>
      <c r="L64" s="29">
        <v>0.15</v>
      </c>
      <c r="M64" s="29">
        <v>0.18</v>
      </c>
      <c r="N64" s="29">
        <v>0.16</v>
      </c>
      <c r="O64" s="29">
        <v>0.12</v>
      </c>
      <c r="P64" s="191">
        <v>3</v>
      </c>
      <c r="Q64" s="191">
        <v>5</v>
      </c>
      <c r="R64" s="191">
        <v>23</v>
      </c>
      <c r="S64" s="29">
        <v>1</v>
      </c>
      <c r="T64" s="31">
        <v>6.4</v>
      </c>
      <c r="U64" s="29">
        <f t="shared" si="0"/>
        <v>1.99</v>
      </c>
      <c r="V64" s="870">
        <f t="shared" si="1"/>
        <v>764.1</v>
      </c>
      <c r="W64" s="870">
        <f t="shared" si="2"/>
        <v>882.1</v>
      </c>
      <c r="X64" s="905" t="s">
        <v>1564</v>
      </c>
      <c r="Y64" s="39" t="s">
        <v>1272</v>
      </c>
    </row>
    <row r="65" spans="1:25" ht="12.75">
      <c r="A65" s="898" t="s">
        <v>1257</v>
      </c>
      <c r="B65" s="890"/>
      <c r="C65" s="869" t="s">
        <v>1293</v>
      </c>
      <c r="D65" s="28">
        <v>49600</v>
      </c>
      <c r="E65" s="191" t="s">
        <v>917</v>
      </c>
      <c r="F65" s="29">
        <v>0.21</v>
      </c>
      <c r="G65" s="191">
        <v>39</v>
      </c>
      <c r="H65" s="29">
        <v>7.0000000000000007E-2</v>
      </c>
      <c r="I65" s="29">
        <v>0.04</v>
      </c>
      <c r="J65" s="29">
        <v>0.04</v>
      </c>
      <c r="K65" s="29">
        <v>0.06</v>
      </c>
      <c r="L65" s="29">
        <v>0</v>
      </c>
      <c r="M65" s="29">
        <v>0.4</v>
      </c>
      <c r="N65" s="29">
        <v>0.17</v>
      </c>
      <c r="O65" s="29">
        <v>0.17</v>
      </c>
      <c r="P65" s="191">
        <v>1</v>
      </c>
      <c r="Q65" s="191">
        <v>3</v>
      </c>
      <c r="R65" s="191">
        <v>19</v>
      </c>
      <c r="S65" s="29">
        <v>1</v>
      </c>
      <c r="T65" s="31">
        <v>13</v>
      </c>
      <c r="U65" s="29">
        <f t="shared" si="0"/>
        <v>1.1600000000000001</v>
      </c>
      <c r="V65" s="870">
        <f t="shared" si="1"/>
        <v>584.5</v>
      </c>
      <c r="W65" s="870">
        <f t="shared" si="2"/>
        <v>634.1</v>
      </c>
      <c r="X65" s="905" t="s">
        <v>1564</v>
      </c>
      <c r="Y65" s="39" t="s">
        <v>1294</v>
      </c>
    </row>
    <row r="66" spans="1:25" ht="12.75">
      <c r="A66" s="898" t="s">
        <v>1257</v>
      </c>
      <c r="B66" s="890"/>
      <c r="C66" s="869" t="s">
        <v>1462</v>
      </c>
      <c r="D66" s="28">
        <v>112610</v>
      </c>
      <c r="E66" s="216" t="s">
        <v>920</v>
      </c>
      <c r="F66" s="29">
        <v>0.33</v>
      </c>
      <c r="G66" s="191">
        <v>59</v>
      </c>
      <c r="H66" s="29">
        <v>0.06</v>
      </c>
      <c r="I66" s="29">
        <v>0.19</v>
      </c>
      <c r="J66" s="29">
        <v>7.0000000000000007E-2</v>
      </c>
      <c r="K66" s="29">
        <v>0.1</v>
      </c>
      <c r="L66" s="29">
        <v>0.1</v>
      </c>
      <c r="M66" s="29">
        <v>0.35</v>
      </c>
      <c r="N66" s="29">
        <v>0.27</v>
      </c>
      <c r="O66" s="29">
        <v>0.18</v>
      </c>
      <c r="P66" s="191">
        <v>2</v>
      </c>
      <c r="Q66" s="191">
        <v>4</v>
      </c>
      <c r="R66" s="191">
        <v>62</v>
      </c>
      <c r="S66" s="29">
        <v>0.95</v>
      </c>
      <c r="T66" s="31">
        <v>24</v>
      </c>
      <c r="U66" s="29">
        <f t="shared" si="0"/>
        <v>1.6500000000000001</v>
      </c>
      <c r="V66" s="870">
        <f t="shared" si="1"/>
        <v>778.59</v>
      </c>
      <c r="W66" s="870">
        <f t="shared" si="2"/>
        <v>891.2</v>
      </c>
      <c r="X66" s="907" t="s">
        <v>912</v>
      </c>
      <c r="Y66" s="39" t="s">
        <v>1463</v>
      </c>
    </row>
    <row r="67" spans="1:25" ht="12.75">
      <c r="A67" s="898" t="s">
        <v>1257</v>
      </c>
      <c r="B67" s="890"/>
      <c r="C67" s="869" t="s">
        <v>1495</v>
      </c>
      <c r="D67" s="28">
        <v>73890</v>
      </c>
      <c r="E67" s="216" t="s">
        <v>917</v>
      </c>
      <c r="F67" s="29">
        <v>0.31</v>
      </c>
      <c r="G67" s="191">
        <v>50</v>
      </c>
      <c r="H67" s="29">
        <v>0</v>
      </c>
      <c r="I67" s="29">
        <v>0.18</v>
      </c>
      <c r="J67" s="29">
        <v>0.02</v>
      </c>
      <c r="K67" s="29">
        <v>7.0000000000000007E-2</v>
      </c>
      <c r="L67" s="29">
        <v>0</v>
      </c>
      <c r="M67" s="29">
        <v>0.3</v>
      </c>
      <c r="N67" s="29">
        <v>0.27</v>
      </c>
      <c r="O67" s="29">
        <v>0.14000000000000001</v>
      </c>
      <c r="P67" s="191">
        <v>1</v>
      </c>
      <c r="Q67" s="191">
        <v>2</v>
      </c>
      <c r="R67" s="191">
        <v>16</v>
      </c>
      <c r="S67" s="29">
        <v>0.9</v>
      </c>
      <c r="T67" s="31">
        <v>16</v>
      </c>
      <c r="U67" s="29">
        <f t="shared" si="0"/>
        <v>1.29</v>
      </c>
      <c r="V67" s="870">
        <f t="shared" si="1"/>
        <v>589.81000000000006</v>
      </c>
      <c r="W67" s="870">
        <f t="shared" si="2"/>
        <v>663.7</v>
      </c>
      <c r="X67" s="907" t="s">
        <v>912</v>
      </c>
      <c r="Y67" s="39" t="s">
        <v>1496</v>
      </c>
    </row>
    <row r="68" spans="1:25" ht="12.75">
      <c r="A68" s="898" t="s">
        <v>1257</v>
      </c>
      <c r="B68" s="890"/>
      <c r="C68" s="869" t="s">
        <v>1497</v>
      </c>
      <c r="D68" s="28">
        <v>70400</v>
      </c>
      <c r="E68" s="216" t="s">
        <v>917</v>
      </c>
      <c r="F68" s="29">
        <v>0.34</v>
      </c>
      <c r="G68" s="191">
        <v>50</v>
      </c>
      <c r="H68" s="29">
        <v>0.51</v>
      </c>
      <c r="I68" s="29">
        <v>0.05</v>
      </c>
      <c r="J68" s="29">
        <v>0.01</v>
      </c>
      <c r="K68" s="29">
        <v>0</v>
      </c>
      <c r="L68" s="29">
        <v>0</v>
      </c>
      <c r="M68" s="29">
        <v>0.33</v>
      </c>
      <c r="N68" s="29">
        <v>0.33</v>
      </c>
      <c r="O68" s="29">
        <v>0.16</v>
      </c>
      <c r="P68" s="191">
        <v>2</v>
      </c>
      <c r="Q68" s="191">
        <v>3</v>
      </c>
      <c r="R68" s="191">
        <v>17</v>
      </c>
      <c r="S68" s="29">
        <v>0.9</v>
      </c>
      <c r="T68" s="31">
        <v>19.399999999999999</v>
      </c>
      <c r="U68" s="29">
        <f t="shared" si="0"/>
        <v>1.7300000000000002</v>
      </c>
      <c r="V68" s="870">
        <f t="shared" si="1"/>
        <v>711.90000000000009</v>
      </c>
      <c r="W68" s="870">
        <f t="shared" si="2"/>
        <v>782.30000000000007</v>
      </c>
      <c r="X68" s="907" t="s">
        <v>912</v>
      </c>
      <c r="Y68" s="39" t="s">
        <v>1498</v>
      </c>
    </row>
    <row r="69" spans="1:25" ht="12.75">
      <c r="A69" s="898" t="s">
        <v>1257</v>
      </c>
      <c r="B69" s="890"/>
      <c r="C69" s="869" t="s">
        <v>1539</v>
      </c>
      <c r="D69" s="28">
        <v>53280</v>
      </c>
      <c r="E69" s="216" t="s">
        <v>917</v>
      </c>
      <c r="F69" s="29">
        <v>0.24</v>
      </c>
      <c r="G69" s="191">
        <v>40</v>
      </c>
      <c r="H69" s="29">
        <v>0.15</v>
      </c>
      <c r="I69" s="29">
        <v>0.15</v>
      </c>
      <c r="J69" s="29">
        <v>0.05</v>
      </c>
      <c r="K69" s="29">
        <v>0.09</v>
      </c>
      <c r="L69" s="29">
        <v>0.09</v>
      </c>
      <c r="M69" s="29">
        <v>0.23</v>
      </c>
      <c r="N69" s="29">
        <v>0.06</v>
      </c>
      <c r="O69" s="29">
        <v>0.16</v>
      </c>
      <c r="P69" s="191">
        <v>0</v>
      </c>
      <c r="Q69" s="191">
        <v>2</v>
      </c>
      <c r="R69" s="191">
        <v>16</v>
      </c>
      <c r="S69" s="29">
        <v>1</v>
      </c>
      <c r="T69" s="31">
        <v>17</v>
      </c>
      <c r="U69" s="29">
        <f t="shared" si="0"/>
        <v>1.2199999999999998</v>
      </c>
      <c r="V69" s="870">
        <f t="shared" si="1"/>
        <v>502.01999999999992</v>
      </c>
      <c r="W69" s="870">
        <f t="shared" si="2"/>
        <v>555.29999999999995</v>
      </c>
      <c r="X69" s="907" t="s">
        <v>912</v>
      </c>
      <c r="Y69" s="39" t="s">
        <v>1540</v>
      </c>
    </row>
    <row r="70" spans="1:25" ht="12.75">
      <c r="A70" s="898" t="s">
        <v>1257</v>
      </c>
      <c r="B70" s="890"/>
      <c r="C70" s="869" t="s">
        <v>1309</v>
      </c>
      <c r="D70" s="28">
        <v>38200</v>
      </c>
      <c r="E70" s="191" t="s">
        <v>917</v>
      </c>
      <c r="F70" s="29">
        <v>0.12</v>
      </c>
      <c r="G70" s="191">
        <v>38</v>
      </c>
      <c r="H70" s="29">
        <v>0.03</v>
      </c>
      <c r="I70" s="29">
        <v>0.06</v>
      </c>
      <c r="J70" s="29">
        <v>0.03</v>
      </c>
      <c r="K70" s="29">
        <v>0.03</v>
      </c>
      <c r="L70" s="29">
        <v>0</v>
      </c>
      <c r="M70" s="29">
        <v>0.16</v>
      </c>
      <c r="N70" s="29">
        <v>0.1</v>
      </c>
      <c r="O70" s="29">
        <v>0.12</v>
      </c>
      <c r="P70" s="191">
        <v>0</v>
      </c>
      <c r="Q70" s="191">
        <v>1</v>
      </c>
      <c r="R70" s="191">
        <v>13</v>
      </c>
      <c r="S70" s="29">
        <v>1.05</v>
      </c>
      <c r="T70" s="31">
        <v>9</v>
      </c>
      <c r="U70" s="29">
        <f t="shared" si="0"/>
        <v>0.65</v>
      </c>
      <c r="V70" s="870">
        <f t="shared" si="1"/>
        <v>407.30000000000007</v>
      </c>
      <c r="W70" s="870">
        <f t="shared" si="2"/>
        <v>445.50000000000006</v>
      </c>
      <c r="X70" s="905" t="s">
        <v>1564</v>
      </c>
      <c r="Y70" s="39" t="s">
        <v>1310</v>
      </c>
    </row>
    <row r="71" spans="1:25" ht="12.75">
      <c r="A71" s="898" t="s">
        <v>1257</v>
      </c>
      <c r="B71" s="890"/>
      <c r="C71" s="869" t="s">
        <v>1258</v>
      </c>
      <c r="D71" s="28">
        <v>34280</v>
      </c>
      <c r="E71" s="191" t="s">
        <v>917</v>
      </c>
      <c r="F71" s="29">
        <v>0.09</v>
      </c>
      <c r="G71" s="191">
        <v>23</v>
      </c>
      <c r="H71" s="29">
        <v>0.12</v>
      </c>
      <c r="I71" s="29">
        <v>0.03</v>
      </c>
      <c r="J71" s="29">
        <v>0.02</v>
      </c>
      <c r="K71" s="29">
        <v>0.05</v>
      </c>
      <c r="L71" s="29">
        <v>0</v>
      </c>
      <c r="M71" s="29">
        <v>0.11</v>
      </c>
      <c r="N71" s="29">
        <v>0.08</v>
      </c>
      <c r="O71" s="29">
        <v>7.0000000000000007E-2</v>
      </c>
      <c r="P71" s="191">
        <v>1</v>
      </c>
      <c r="Q71" s="191">
        <v>3</v>
      </c>
      <c r="R71" s="191">
        <v>15</v>
      </c>
      <c r="S71" s="29">
        <v>1.1100000000000001</v>
      </c>
      <c r="T71" s="31">
        <v>6</v>
      </c>
      <c r="U71" s="29">
        <f t="shared" si="0"/>
        <v>0.56999999999999995</v>
      </c>
      <c r="V71" s="870">
        <f t="shared" si="1"/>
        <v>414.92</v>
      </c>
      <c r="W71" s="870">
        <f t="shared" si="2"/>
        <v>449.2</v>
      </c>
      <c r="X71" s="906" t="s">
        <v>1565</v>
      </c>
      <c r="Y71" s="39" t="s">
        <v>1259</v>
      </c>
    </row>
    <row r="72" spans="1:25" ht="12.75">
      <c r="A72" s="898" t="s">
        <v>1257</v>
      </c>
      <c r="B72" s="890"/>
      <c r="C72" s="869" t="s">
        <v>1260</v>
      </c>
      <c r="D72" s="28">
        <v>28500</v>
      </c>
      <c r="E72" s="191" t="s">
        <v>917</v>
      </c>
      <c r="F72" s="29">
        <v>0.08</v>
      </c>
      <c r="G72" s="191">
        <v>23</v>
      </c>
      <c r="H72" s="29">
        <v>0.04</v>
      </c>
      <c r="I72" s="29">
        <v>0.1</v>
      </c>
      <c r="J72" s="29">
        <v>0.05</v>
      </c>
      <c r="K72" s="29">
        <v>7.0000000000000007E-2</v>
      </c>
      <c r="L72" s="29">
        <v>0</v>
      </c>
      <c r="M72" s="29">
        <v>0.08</v>
      </c>
      <c r="N72" s="29">
        <v>0.06</v>
      </c>
      <c r="O72" s="29">
        <v>0.06</v>
      </c>
      <c r="P72" s="191">
        <v>0</v>
      </c>
      <c r="Q72" s="191">
        <v>2</v>
      </c>
      <c r="R72" s="191">
        <v>10</v>
      </c>
      <c r="S72" s="29">
        <v>1.1100000000000001</v>
      </c>
      <c r="T72" s="31">
        <v>4</v>
      </c>
      <c r="U72" s="29">
        <f t="shared" si="0"/>
        <v>0.54</v>
      </c>
      <c r="V72" s="870">
        <f t="shared" si="1"/>
        <v>348.09999999999997</v>
      </c>
      <c r="W72" s="870">
        <f t="shared" si="2"/>
        <v>376.59999999999997</v>
      </c>
      <c r="X72" s="906" t="s">
        <v>1565</v>
      </c>
      <c r="Y72" s="39" t="s">
        <v>1261</v>
      </c>
    </row>
    <row r="73" spans="1:25" ht="12.75">
      <c r="A73" s="898" t="s">
        <v>1257</v>
      </c>
      <c r="B73" s="890"/>
      <c r="C73" s="869" t="s">
        <v>1311</v>
      </c>
      <c r="D73" s="28">
        <v>47000</v>
      </c>
      <c r="E73" s="191" t="s">
        <v>917</v>
      </c>
      <c r="F73" s="29">
        <v>0.11</v>
      </c>
      <c r="G73" s="191">
        <v>38</v>
      </c>
      <c r="H73" s="29">
        <v>0.13</v>
      </c>
      <c r="I73" s="29">
        <v>0.05</v>
      </c>
      <c r="J73" s="29">
        <v>0.04</v>
      </c>
      <c r="K73" s="29">
        <v>7.0000000000000007E-2</v>
      </c>
      <c r="L73" s="29">
        <v>0</v>
      </c>
      <c r="M73" s="29">
        <v>0.22</v>
      </c>
      <c r="N73" s="29">
        <v>0.13</v>
      </c>
      <c r="O73" s="29">
        <v>0.14000000000000001</v>
      </c>
      <c r="P73" s="191">
        <v>0</v>
      </c>
      <c r="Q73" s="191">
        <v>1</v>
      </c>
      <c r="R73" s="191">
        <v>15</v>
      </c>
      <c r="S73" s="29">
        <v>1.05</v>
      </c>
      <c r="T73" s="31">
        <v>11</v>
      </c>
      <c r="U73" s="29">
        <f t="shared" si="0"/>
        <v>0.89</v>
      </c>
      <c r="V73" s="870">
        <f t="shared" si="1"/>
        <v>433.9</v>
      </c>
      <c r="W73" s="870">
        <f t="shared" si="2"/>
        <v>480.9</v>
      </c>
      <c r="X73" s="905" t="s">
        <v>1564</v>
      </c>
      <c r="Y73" s="39" t="s">
        <v>1312</v>
      </c>
    </row>
    <row r="74" spans="1:25" ht="12.75">
      <c r="A74" s="898" t="s">
        <v>1257</v>
      </c>
      <c r="B74" s="890"/>
      <c r="C74" s="869" t="s">
        <v>1313</v>
      </c>
      <c r="D74" s="28">
        <v>43500</v>
      </c>
      <c r="E74" s="191" t="s">
        <v>917</v>
      </c>
      <c r="F74" s="29">
        <v>0.11</v>
      </c>
      <c r="G74" s="191">
        <v>38</v>
      </c>
      <c r="H74" s="29">
        <v>0.04</v>
      </c>
      <c r="I74" s="29">
        <v>7.0000000000000007E-2</v>
      </c>
      <c r="J74" s="29">
        <v>0.04</v>
      </c>
      <c r="K74" s="29">
        <v>0.08</v>
      </c>
      <c r="L74" s="29">
        <v>0</v>
      </c>
      <c r="M74" s="29">
        <v>0.11</v>
      </c>
      <c r="N74" s="29">
        <v>0.08</v>
      </c>
      <c r="O74" s="29">
        <v>0.12</v>
      </c>
      <c r="P74" s="191">
        <v>2</v>
      </c>
      <c r="Q74" s="191">
        <v>3</v>
      </c>
      <c r="R74" s="191">
        <v>19</v>
      </c>
      <c r="S74" s="29">
        <v>1.05</v>
      </c>
      <c r="T74" s="31">
        <v>7</v>
      </c>
      <c r="U74" s="29">
        <f t="shared" si="0"/>
        <v>0.65</v>
      </c>
      <c r="V74" s="870">
        <f t="shared" si="1"/>
        <v>522.79999999999995</v>
      </c>
      <c r="W74" s="870">
        <f t="shared" si="2"/>
        <v>566.29999999999995</v>
      </c>
      <c r="X74" s="905" t="s">
        <v>1564</v>
      </c>
      <c r="Y74" s="39" t="s">
        <v>1314</v>
      </c>
    </row>
    <row r="75" spans="1:25" ht="12.75">
      <c r="A75" s="898" t="s">
        <v>1257</v>
      </c>
      <c r="B75" s="890"/>
      <c r="C75" s="869" t="s">
        <v>1315</v>
      </c>
      <c r="D75" s="28">
        <v>51500</v>
      </c>
      <c r="E75" s="191" t="s">
        <v>917</v>
      </c>
      <c r="F75" s="29">
        <v>0.11</v>
      </c>
      <c r="G75" s="191">
        <v>38</v>
      </c>
      <c r="H75" s="29">
        <v>0.04</v>
      </c>
      <c r="I75" s="29">
        <v>7.0000000000000007E-2</v>
      </c>
      <c r="J75" s="29">
        <v>0.04</v>
      </c>
      <c r="K75" s="29">
        <v>0.08</v>
      </c>
      <c r="L75" s="29">
        <v>0</v>
      </c>
      <c r="M75" s="29">
        <v>0.16</v>
      </c>
      <c r="N75" s="29">
        <v>0.12</v>
      </c>
      <c r="O75" s="29">
        <v>0.12</v>
      </c>
      <c r="P75" s="191">
        <v>3</v>
      </c>
      <c r="Q75" s="191">
        <v>4</v>
      </c>
      <c r="R75" s="191">
        <v>27</v>
      </c>
      <c r="S75" s="29">
        <v>1</v>
      </c>
      <c r="T75" s="31">
        <v>12</v>
      </c>
      <c r="U75" s="29">
        <f t="shared" si="0"/>
        <v>0.74</v>
      </c>
      <c r="V75" s="870">
        <f t="shared" si="1"/>
        <v>590.79999999999995</v>
      </c>
      <c r="W75" s="870">
        <f t="shared" si="2"/>
        <v>642.29999999999995</v>
      </c>
      <c r="X75" s="905" t="s">
        <v>1564</v>
      </c>
      <c r="Y75" s="39" t="s">
        <v>1316</v>
      </c>
    </row>
    <row r="76" spans="1:25" ht="12.75">
      <c r="A76" s="898" t="s">
        <v>1257</v>
      </c>
      <c r="B76" s="890"/>
      <c r="C76" s="869" t="s">
        <v>1442</v>
      </c>
      <c r="D76" s="28">
        <v>158000</v>
      </c>
      <c r="E76" s="216" t="s">
        <v>920</v>
      </c>
      <c r="F76" s="29">
        <v>0.36</v>
      </c>
      <c r="G76" s="191">
        <v>72</v>
      </c>
      <c r="H76" s="29">
        <v>0.06</v>
      </c>
      <c r="I76" s="29">
        <v>0.19</v>
      </c>
      <c r="J76" s="29">
        <v>7.0000000000000007E-2</v>
      </c>
      <c r="K76" s="29">
        <v>0.13</v>
      </c>
      <c r="L76" s="29">
        <v>0.16</v>
      </c>
      <c r="M76" s="29">
        <v>0.37</v>
      </c>
      <c r="N76" s="29">
        <v>0.32</v>
      </c>
      <c r="O76" s="29">
        <v>0.22</v>
      </c>
      <c r="P76" s="191">
        <v>2</v>
      </c>
      <c r="Q76" s="191">
        <v>4</v>
      </c>
      <c r="R76" s="191">
        <v>67</v>
      </c>
      <c r="S76" s="29">
        <v>1</v>
      </c>
      <c r="T76" s="31">
        <v>33</v>
      </c>
      <c r="U76" s="29">
        <f t="shared" si="0"/>
        <v>1.88</v>
      </c>
      <c r="V76" s="870">
        <f t="shared" si="1"/>
        <v>837.1</v>
      </c>
      <c r="W76" s="870">
        <f t="shared" si="2"/>
        <v>995.1</v>
      </c>
      <c r="X76" s="907" t="s">
        <v>912</v>
      </c>
      <c r="Y76" s="39" t="s">
        <v>1443</v>
      </c>
    </row>
    <row r="77" spans="1:25" ht="12.75">
      <c r="A77" s="898" t="s">
        <v>1257</v>
      </c>
      <c r="B77" s="890"/>
      <c r="C77" s="869" t="s">
        <v>1273</v>
      </c>
      <c r="D77" s="28">
        <v>78000</v>
      </c>
      <c r="E77" s="191" t="s">
        <v>917</v>
      </c>
      <c r="F77" s="29">
        <v>0.24</v>
      </c>
      <c r="G77" s="191">
        <v>48</v>
      </c>
      <c r="H77" s="29">
        <v>0.47</v>
      </c>
      <c r="I77" s="29">
        <v>0.22</v>
      </c>
      <c r="J77" s="29">
        <v>0.04</v>
      </c>
      <c r="K77" s="29">
        <v>7.0000000000000007E-2</v>
      </c>
      <c r="L77" s="29">
        <v>0.12</v>
      </c>
      <c r="M77" s="29">
        <v>0.18</v>
      </c>
      <c r="N77" s="29">
        <v>0.13</v>
      </c>
      <c r="O77" s="29">
        <v>0.12</v>
      </c>
      <c r="P77" s="191">
        <v>2</v>
      </c>
      <c r="Q77" s="191">
        <v>4</v>
      </c>
      <c r="R77" s="191">
        <v>20</v>
      </c>
      <c r="S77" s="29">
        <v>1</v>
      </c>
      <c r="T77" s="31">
        <v>10.7</v>
      </c>
      <c r="U77" s="29">
        <f t="shared" si="0"/>
        <v>1.59</v>
      </c>
      <c r="V77" s="870">
        <f t="shared" si="1"/>
        <v>686.50000000000011</v>
      </c>
      <c r="W77" s="870">
        <f t="shared" si="2"/>
        <v>764.50000000000011</v>
      </c>
      <c r="X77" s="905" t="s">
        <v>1564</v>
      </c>
      <c r="Y77" s="39" t="s">
        <v>1274</v>
      </c>
    </row>
    <row r="78" spans="1:25" ht="12.75">
      <c r="A78" s="898" t="s">
        <v>1257</v>
      </c>
      <c r="B78" s="890"/>
      <c r="C78" s="869" t="s">
        <v>1275</v>
      </c>
      <c r="D78" s="28">
        <v>72000</v>
      </c>
      <c r="E78" s="191" t="s">
        <v>917</v>
      </c>
      <c r="F78" s="29">
        <v>0.24</v>
      </c>
      <c r="G78" s="191">
        <v>48</v>
      </c>
      <c r="H78" s="29">
        <v>0.27</v>
      </c>
      <c r="I78" s="29">
        <v>0.06</v>
      </c>
      <c r="J78" s="29">
        <v>0.04</v>
      </c>
      <c r="K78" s="29">
        <v>0.04</v>
      </c>
      <c r="L78" s="29">
        <v>7.0000000000000007E-2</v>
      </c>
      <c r="M78" s="29">
        <v>0.16</v>
      </c>
      <c r="N78" s="29">
        <v>0.12</v>
      </c>
      <c r="O78" s="29">
        <v>0.11</v>
      </c>
      <c r="P78" s="191">
        <v>2</v>
      </c>
      <c r="Q78" s="191">
        <v>4</v>
      </c>
      <c r="R78" s="191">
        <v>23</v>
      </c>
      <c r="S78" s="29">
        <v>1</v>
      </c>
      <c r="T78" s="31">
        <v>11</v>
      </c>
      <c r="U78" s="29">
        <f t="shared" si="0"/>
        <v>1.1099999999999999</v>
      </c>
      <c r="V78" s="870">
        <f t="shared" si="1"/>
        <v>638.80000000000007</v>
      </c>
      <c r="W78" s="870">
        <f t="shared" si="2"/>
        <v>710.80000000000007</v>
      </c>
      <c r="X78" s="905" t="s">
        <v>1564</v>
      </c>
      <c r="Y78" s="39" t="s">
        <v>1276</v>
      </c>
    </row>
    <row r="79" spans="1:25" ht="12.75">
      <c r="A79" s="898" t="s">
        <v>1257</v>
      </c>
      <c r="B79" s="890"/>
      <c r="C79" s="869" t="s">
        <v>1332</v>
      </c>
      <c r="D79" s="28">
        <v>59600</v>
      </c>
      <c r="E79" s="191" t="s">
        <v>917</v>
      </c>
      <c r="F79" s="29">
        <v>0.12</v>
      </c>
      <c r="G79" s="191">
        <v>36</v>
      </c>
      <c r="H79" s="29">
        <v>0.2</v>
      </c>
      <c r="I79" s="29">
        <v>0.2</v>
      </c>
      <c r="J79" s="29">
        <v>0.06</v>
      </c>
      <c r="K79" s="29">
        <v>0.08</v>
      </c>
      <c r="L79" s="29">
        <v>0.05</v>
      </c>
      <c r="M79" s="29">
        <v>0.16</v>
      </c>
      <c r="N79" s="29">
        <v>0.13</v>
      </c>
      <c r="O79" s="29">
        <v>7.0000000000000007E-2</v>
      </c>
      <c r="P79" s="191">
        <v>2</v>
      </c>
      <c r="Q79" s="191">
        <v>4</v>
      </c>
      <c r="R79" s="191">
        <v>21</v>
      </c>
      <c r="S79" s="29">
        <v>1</v>
      </c>
      <c r="T79" s="31">
        <v>10</v>
      </c>
      <c r="U79" s="29">
        <f t="shared" si="0"/>
        <v>1.0700000000000003</v>
      </c>
      <c r="V79" s="870">
        <f t="shared" si="1"/>
        <v>572.30000000000007</v>
      </c>
      <c r="W79" s="870">
        <f t="shared" si="2"/>
        <v>631.9</v>
      </c>
      <c r="X79" s="905" t="s">
        <v>1564</v>
      </c>
      <c r="Y79" s="39" t="s">
        <v>1333</v>
      </c>
    </row>
    <row r="80" spans="1:25" ht="12.75">
      <c r="A80" s="898" t="s">
        <v>1257</v>
      </c>
      <c r="B80" s="890"/>
      <c r="C80" s="869" t="s">
        <v>1523</v>
      </c>
      <c r="D80" s="28">
        <v>78700</v>
      </c>
      <c r="E80" s="216" t="s">
        <v>917</v>
      </c>
      <c r="F80" s="29">
        <v>0.28000000000000003</v>
      </c>
      <c r="G80" s="191">
        <v>45</v>
      </c>
      <c r="H80" s="29">
        <v>0.35</v>
      </c>
      <c r="I80" s="29">
        <v>0.21</v>
      </c>
      <c r="J80" s="29">
        <v>0.12</v>
      </c>
      <c r="K80" s="29">
        <v>0.05</v>
      </c>
      <c r="L80" s="29">
        <v>0</v>
      </c>
      <c r="M80" s="29">
        <v>0.23</v>
      </c>
      <c r="N80" s="29">
        <v>0.23</v>
      </c>
      <c r="O80" s="29">
        <v>0.27</v>
      </c>
      <c r="P80" s="191">
        <v>0</v>
      </c>
      <c r="Q80" s="191">
        <v>1</v>
      </c>
      <c r="R80" s="191">
        <v>14</v>
      </c>
      <c r="S80" s="29">
        <v>1</v>
      </c>
      <c r="T80" s="31">
        <v>18</v>
      </c>
      <c r="U80" s="29">
        <f t="shared" si="0"/>
        <v>1.74</v>
      </c>
      <c r="V80" s="870">
        <f t="shared" si="1"/>
        <v>554.6</v>
      </c>
      <c r="W80" s="870">
        <f t="shared" si="2"/>
        <v>633.30000000000007</v>
      </c>
      <c r="X80" s="907" t="s">
        <v>912</v>
      </c>
      <c r="Y80" s="39" t="s">
        <v>1524</v>
      </c>
    </row>
    <row r="81" spans="1:25" ht="12.75">
      <c r="A81" s="898" t="s">
        <v>1257</v>
      </c>
      <c r="B81" s="890"/>
      <c r="C81" s="869" t="s">
        <v>1507</v>
      </c>
      <c r="D81" s="28">
        <v>57500</v>
      </c>
      <c r="E81" s="216" t="s">
        <v>917</v>
      </c>
      <c r="F81" s="29">
        <v>0.24</v>
      </c>
      <c r="G81" s="191">
        <v>48</v>
      </c>
      <c r="H81" s="29">
        <v>0.12</v>
      </c>
      <c r="I81" s="29">
        <v>0.05</v>
      </c>
      <c r="J81" s="29">
        <v>0.03</v>
      </c>
      <c r="K81" s="29">
        <v>0.1</v>
      </c>
      <c r="L81" s="29">
        <v>0</v>
      </c>
      <c r="M81" s="29">
        <v>0.18</v>
      </c>
      <c r="N81" s="29">
        <v>0.18</v>
      </c>
      <c r="O81" s="29">
        <v>0.13</v>
      </c>
      <c r="P81" s="191">
        <v>0</v>
      </c>
      <c r="Q81" s="191">
        <v>1</v>
      </c>
      <c r="R81" s="191">
        <v>13</v>
      </c>
      <c r="S81" s="29">
        <v>1</v>
      </c>
      <c r="T81" s="31">
        <v>14</v>
      </c>
      <c r="U81" s="29">
        <f t="shared" si="0"/>
        <v>1.0299999999999998</v>
      </c>
      <c r="V81" s="870">
        <f t="shared" si="1"/>
        <v>490.5</v>
      </c>
      <c r="W81" s="870">
        <f t="shared" si="2"/>
        <v>548</v>
      </c>
      <c r="X81" s="907" t="s">
        <v>912</v>
      </c>
      <c r="Y81" s="39" t="s">
        <v>1508</v>
      </c>
    </row>
    <row r="82" spans="1:25" ht="12.75">
      <c r="A82" s="898" t="s">
        <v>1257</v>
      </c>
      <c r="B82" s="890"/>
      <c r="C82" s="869" t="s">
        <v>1414</v>
      </c>
      <c r="D82" s="28">
        <v>52700</v>
      </c>
      <c r="E82" s="191" t="s">
        <v>917</v>
      </c>
      <c r="F82" s="29">
        <v>0.11</v>
      </c>
      <c r="G82" s="191">
        <v>32</v>
      </c>
      <c r="H82" s="29">
        <v>0.36</v>
      </c>
      <c r="I82" s="29">
        <v>0.06</v>
      </c>
      <c r="J82" s="29">
        <v>0.1</v>
      </c>
      <c r="K82" s="29">
        <v>0.03</v>
      </c>
      <c r="L82" s="29">
        <v>0</v>
      </c>
      <c r="M82" s="29">
        <v>0.13</v>
      </c>
      <c r="N82" s="29">
        <v>0.08</v>
      </c>
      <c r="O82" s="29">
        <v>0.09</v>
      </c>
      <c r="P82" s="191">
        <v>2</v>
      </c>
      <c r="Q82" s="191">
        <v>4</v>
      </c>
      <c r="R82" s="191">
        <v>10</v>
      </c>
      <c r="S82" s="29">
        <v>1.05</v>
      </c>
      <c r="T82" s="31">
        <v>6.3</v>
      </c>
      <c r="U82" s="29">
        <f t="shared" si="0"/>
        <v>0.96</v>
      </c>
      <c r="V82" s="870">
        <f t="shared" si="1"/>
        <v>538.5</v>
      </c>
      <c r="W82" s="870">
        <f t="shared" si="2"/>
        <v>591.20000000000005</v>
      </c>
      <c r="X82" s="905" t="s">
        <v>1564</v>
      </c>
      <c r="Y82" s="39" t="s">
        <v>1415</v>
      </c>
    </row>
    <row r="83" spans="1:25" ht="12.75">
      <c r="A83" s="898" t="s">
        <v>1257</v>
      </c>
      <c r="B83" s="890"/>
      <c r="C83" s="869" t="s">
        <v>1499</v>
      </c>
      <c r="D83" s="28">
        <v>75200</v>
      </c>
      <c r="E83" s="216" t="s">
        <v>917</v>
      </c>
      <c r="F83" s="29">
        <v>0.34</v>
      </c>
      <c r="G83" s="191">
        <v>50</v>
      </c>
      <c r="H83" s="29">
        <v>0.5</v>
      </c>
      <c r="I83" s="29">
        <v>0.05</v>
      </c>
      <c r="J83" s="29">
        <v>0.01</v>
      </c>
      <c r="K83" s="29">
        <v>0.03</v>
      </c>
      <c r="L83" s="29">
        <v>0</v>
      </c>
      <c r="M83" s="29">
        <v>0.34</v>
      </c>
      <c r="N83" s="29">
        <v>0.35</v>
      </c>
      <c r="O83" s="29">
        <v>0.15</v>
      </c>
      <c r="P83" s="191">
        <v>1</v>
      </c>
      <c r="Q83" s="191">
        <v>2</v>
      </c>
      <c r="R83" s="191">
        <v>19</v>
      </c>
      <c r="S83" s="29">
        <v>0.9</v>
      </c>
      <c r="T83" s="31">
        <v>20.8</v>
      </c>
      <c r="U83" s="29">
        <f t="shared" si="0"/>
        <v>1.7700000000000002</v>
      </c>
      <c r="V83" s="870">
        <f t="shared" si="1"/>
        <v>653.9</v>
      </c>
      <c r="W83" s="870">
        <f t="shared" si="2"/>
        <v>729.1</v>
      </c>
      <c r="X83" s="907" t="s">
        <v>912</v>
      </c>
      <c r="Y83" s="39" t="s">
        <v>1500</v>
      </c>
    </row>
    <row r="84" spans="1:25" ht="12.75">
      <c r="A84" s="898" t="s">
        <v>1257</v>
      </c>
      <c r="B84" s="890"/>
      <c r="C84" s="869" t="s">
        <v>1478</v>
      </c>
      <c r="D84" s="28">
        <v>83000</v>
      </c>
      <c r="E84" s="216" t="s">
        <v>917</v>
      </c>
      <c r="F84" s="29">
        <v>0.34</v>
      </c>
      <c r="G84" s="191">
        <v>54</v>
      </c>
      <c r="H84" s="29">
        <v>0.53</v>
      </c>
      <c r="I84" s="29">
        <v>0.05</v>
      </c>
      <c r="J84" s="29">
        <v>0</v>
      </c>
      <c r="K84" s="29">
        <v>0.12</v>
      </c>
      <c r="L84" s="29">
        <v>0</v>
      </c>
      <c r="M84" s="29">
        <v>0.28999999999999998</v>
      </c>
      <c r="N84" s="29">
        <v>0.33</v>
      </c>
      <c r="O84" s="29">
        <v>0.15</v>
      </c>
      <c r="P84" s="191">
        <v>3</v>
      </c>
      <c r="Q84" s="191">
        <v>4</v>
      </c>
      <c r="R84" s="191">
        <v>18</v>
      </c>
      <c r="S84" s="29">
        <v>0.9</v>
      </c>
      <c r="T84" s="31">
        <v>20.2</v>
      </c>
      <c r="U84" s="29">
        <f t="shared" si="0"/>
        <v>1.81</v>
      </c>
      <c r="V84" s="870">
        <f t="shared" si="1"/>
        <v>783.8</v>
      </c>
      <c r="W84" s="870">
        <f t="shared" si="2"/>
        <v>866.8</v>
      </c>
      <c r="X84" s="907" t="s">
        <v>912</v>
      </c>
      <c r="Y84" s="39" t="s">
        <v>1479</v>
      </c>
    </row>
    <row r="85" spans="1:25" ht="12.75">
      <c r="A85" s="897" t="s">
        <v>1252</v>
      </c>
      <c r="B85" s="890"/>
      <c r="C85" s="869" t="s">
        <v>1253</v>
      </c>
      <c r="D85" s="28">
        <v>20530</v>
      </c>
      <c r="E85" s="191" t="s">
        <v>917</v>
      </c>
      <c r="F85" s="29">
        <v>7.0000000000000007E-2</v>
      </c>
      <c r="G85" s="191">
        <v>19</v>
      </c>
      <c r="H85" s="29">
        <v>0.04</v>
      </c>
      <c r="I85" s="29">
        <v>0.03</v>
      </c>
      <c r="J85" s="29">
        <v>0.03</v>
      </c>
      <c r="K85" s="29">
        <v>0</v>
      </c>
      <c r="L85" s="29">
        <v>0</v>
      </c>
      <c r="M85" s="29">
        <v>0.19</v>
      </c>
      <c r="N85" s="29">
        <v>0.01</v>
      </c>
      <c r="O85" s="29">
        <v>0.09</v>
      </c>
      <c r="P85" s="191">
        <v>1</v>
      </c>
      <c r="Q85" s="191">
        <v>1</v>
      </c>
      <c r="R85" s="191">
        <v>11</v>
      </c>
      <c r="S85" s="29">
        <v>1</v>
      </c>
      <c r="T85" s="31">
        <v>8</v>
      </c>
      <c r="U85" s="29">
        <f t="shared" si="0"/>
        <v>0.46</v>
      </c>
      <c r="V85" s="870">
        <f t="shared" si="1"/>
        <v>320.47000000000003</v>
      </c>
      <c r="W85" s="870">
        <f t="shared" si="2"/>
        <v>341</v>
      </c>
      <c r="X85" s="906" t="s">
        <v>1565</v>
      </c>
      <c r="Y85" s="39" t="s">
        <v>1254</v>
      </c>
    </row>
    <row r="86" spans="1:25" ht="12.75">
      <c r="A86" s="897" t="s">
        <v>1252</v>
      </c>
      <c r="B86" s="890"/>
      <c r="C86" s="869" t="s">
        <v>1464</v>
      </c>
      <c r="D86" s="28">
        <v>109510</v>
      </c>
      <c r="E86" s="216" t="s">
        <v>920</v>
      </c>
      <c r="F86" s="29">
        <v>0.33</v>
      </c>
      <c r="G86" s="191">
        <v>59</v>
      </c>
      <c r="H86" s="29">
        <v>0.11</v>
      </c>
      <c r="I86" s="29">
        <v>0.01</v>
      </c>
      <c r="J86" s="29">
        <v>0.12</v>
      </c>
      <c r="K86" s="29">
        <v>0.1</v>
      </c>
      <c r="L86" s="29">
        <v>0.14000000000000001</v>
      </c>
      <c r="M86" s="29">
        <v>0.35</v>
      </c>
      <c r="N86" s="29">
        <v>0.31</v>
      </c>
      <c r="O86" s="29">
        <v>0.19</v>
      </c>
      <c r="P86" s="191">
        <v>1</v>
      </c>
      <c r="Q86" s="191">
        <v>3</v>
      </c>
      <c r="R86" s="191">
        <v>62</v>
      </c>
      <c r="S86" s="29">
        <v>0.95</v>
      </c>
      <c r="T86" s="31">
        <v>28</v>
      </c>
      <c r="U86" s="29">
        <f t="shared" si="0"/>
        <v>1.66</v>
      </c>
      <c r="V86" s="870">
        <f t="shared" si="1"/>
        <v>723.29000000000008</v>
      </c>
      <c r="W86" s="870">
        <f t="shared" si="2"/>
        <v>832.80000000000007</v>
      </c>
      <c r="X86" s="907" t="s">
        <v>912</v>
      </c>
      <c r="Y86" s="39" t="s">
        <v>1465</v>
      </c>
    </row>
    <row r="87" spans="1:25" ht="12.75">
      <c r="A87" s="897" t="s">
        <v>1252</v>
      </c>
      <c r="B87" s="890"/>
      <c r="C87" s="869" t="s">
        <v>1501</v>
      </c>
      <c r="D87" s="28">
        <v>63480</v>
      </c>
      <c r="E87" s="216" t="s">
        <v>917</v>
      </c>
      <c r="F87" s="29">
        <v>0.31</v>
      </c>
      <c r="G87" s="191">
        <v>50</v>
      </c>
      <c r="H87" s="29">
        <v>0.03</v>
      </c>
      <c r="I87" s="29">
        <v>0</v>
      </c>
      <c r="J87" s="29">
        <v>7.0000000000000007E-2</v>
      </c>
      <c r="K87" s="29">
        <v>0.05</v>
      </c>
      <c r="L87" s="29">
        <v>0.04</v>
      </c>
      <c r="M87" s="29">
        <v>0.3</v>
      </c>
      <c r="N87" s="29">
        <v>0.31</v>
      </c>
      <c r="O87" s="29">
        <v>0.15</v>
      </c>
      <c r="P87" s="191">
        <v>1</v>
      </c>
      <c r="Q87" s="191">
        <v>2</v>
      </c>
      <c r="R87" s="191">
        <v>16</v>
      </c>
      <c r="S87" s="29">
        <v>0.9</v>
      </c>
      <c r="T87" s="31">
        <v>16</v>
      </c>
      <c r="U87" s="29">
        <f t="shared" si="0"/>
        <v>1.26</v>
      </c>
      <c r="V87" s="870">
        <f t="shared" si="1"/>
        <v>601.41999999999996</v>
      </c>
      <c r="W87" s="870">
        <f t="shared" si="2"/>
        <v>664.9</v>
      </c>
      <c r="X87" s="907" t="s">
        <v>912</v>
      </c>
      <c r="Y87" s="39" t="s">
        <v>1502</v>
      </c>
    </row>
    <row r="88" spans="1:25" ht="12.75">
      <c r="A88" s="897" t="s">
        <v>1252</v>
      </c>
      <c r="B88" s="890"/>
      <c r="C88" s="869" t="s">
        <v>1541</v>
      </c>
      <c r="D88" s="28">
        <v>55280</v>
      </c>
      <c r="E88" s="216" t="s">
        <v>917</v>
      </c>
      <c r="F88" s="29">
        <v>0.21</v>
      </c>
      <c r="G88" s="191">
        <v>40</v>
      </c>
      <c r="H88" s="29">
        <v>0.12</v>
      </c>
      <c r="I88" s="29">
        <v>0.13</v>
      </c>
      <c r="J88" s="29">
        <v>0.03</v>
      </c>
      <c r="K88" s="29">
        <v>0.09</v>
      </c>
      <c r="L88" s="29">
        <v>0.05</v>
      </c>
      <c r="M88" s="29">
        <v>0.23</v>
      </c>
      <c r="N88" s="29">
        <v>0.21</v>
      </c>
      <c r="O88" s="29">
        <v>0.16</v>
      </c>
      <c r="P88" s="191">
        <v>0</v>
      </c>
      <c r="Q88" s="191">
        <v>2</v>
      </c>
      <c r="R88" s="191">
        <v>16</v>
      </c>
      <c r="S88" s="29">
        <v>1</v>
      </c>
      <c r="T88" s="31">
        <v>15</v>
      </c>
      <c r="U88" s="29">
        <f t="shared" si="0"/>
        <v>1.23</v>
      </c>
      <c r="V88" s="870">
        <f t="shared" si="1"/>
        <v>513.92000000000007</v>
      </c>
      <c r="W88" s="870">
        <f t="shared" si="2"/>
        <v>569.20000000000005</v>
      </c>
      <c r="X88" s="907" t="s">
        <v>912</v>
      </c>
      <c r="Y88" s="39" t="s">
        <v>1542</v>
      </c>
    </row>
    <row r="89" spans="1:25" ht="12.75">
      <c r="A89" s="897" t="s">
        <v>1252</v>
      </c>
      <c r="B89" s="890"/>
      <c r="C89" s="869" t="s">
        <v>1444</v>
      </c>
      <c r="D89" s="28">
        <v>148000</v>
      </c>
      <c r="E89" s="216" t="s">
        <v>920</v>
      </c>
      <c r="F89" s="29">
        <v>0.36</v>
      </c>
      <c r="G89" s="191">
        <v>72</v>
      </c>
      <c r="H89" s="29">
        <v>0.11</v>
      </c>
      <c r="I89" s="29">
        <v>0.01</v>
      </c>
      <c r="J89" s="29">
        <v>0.12</v>
      </c>
      <c r="K89" s="29">
        <v>0.13</v>
      </c>
      <c r="L89" s="29">
        <v>0.16</v>
      </c>
      <c r="M89" s="29">
        <v>0.4</v>
      </c>
      <c r="N89" s="29">
        <v>0.45</v>
      </c>
      <c r="O89" s="29">
        <v>0.22</v>
      </c>
      <c r="P89" s="191">
        <v>2</v>
      </c>
      <c r="Q89" s="191">
        <v>4</v>
      </c>
      <c r="R89" s="191">
        <v>67</v>
      </c>
      <c r="S89" s="29">
        <v>1</v>
      </c>
      <c r="T89" s="31">
        <v>40</v>
      </c>
      <c r="U89" s="29">
        <f t="shared" si="0"/>
        <v>1.96</v>
      </c>
      <c r="V89" s="870">
        <f t="shared" si="1"/>
        <v>863.30000000000007</v>
      </c>
      <c r="W89" s="870">
        <f t="shared" si="2"/>
        <v>1011.3000000000001</v>
      </c>
      <c r="X89" s="907" t="s">
        <v>912</v>
      </c>
      <c r="Y89" s="39" t="s">
        <v>1445</v>
      </c>
    </row>
    <row r="90" spans="1:25" ht="12.75">
      <c r="A90" s="902" t="s">
        <v>1334</v>
      </c>
      <c r="B90" s="890"/>
      <c r="C90" s="869" t="s">
        <v>1466</v>
      </c>
      <c r="D90" s="28">
        <v>124280</v>
      </c>
      <c r="E90" s="216" t="s">
        <v>920</v>
      </c>
      <c r="F90" s="29">
        <v>0.33</v>
      </c>
      <c r="G90" s="191">
        <v>59</v>
      </c>
      <c r="H90" s="29">
        <v>0.08</v>
      </c>
      <c r="I90" s="29">
        <v>0.03</v>
      </c>
      <c r="J90" s="29">
        <v>0.08</v>
      </c>
      <c r="K90" s="29">
        <v>0.1</v>
      </c>
      <c r="L90" s="29">
        <v>0.2</v>
      </c>
      <c r="M90" s="29">
        <v>0.35</v>
      </c>
      <c r="N90" s="29">
        <v>0.31</v>
      </c>
      <c r="O90" s="29">
        <v>0.19</v>
      </c>
      <c r="P90" s="191">
        <v>2</v>
      </c>
      <c r="Q90" s="191">
        <v>4</v>
      </c>
      <c r="R90" s="191">
        <v>62</v>
      </c>
      <c r="S90" s="29">
        <v>0.95</v>
      </c>
      <c r="T90" s="31">
        <v>19</v>
      </c>
      <c r="U90" s="29">
        <f t="shared" si="0"/>
        <v>1.6700000000000002</v>
      </c>
      <c r="V90" s="870">
        <f t="shared" si="1"/>
        <v>778.61999999999989</v>
      </c>
      <c r="W90" s="870">
        <f t="shared" si="2"/>
        <v>902.89999999999986</v>
      </c>
      <c r="X90" s="907" t="s">
        <v>912</v>
      </c>
      <c r="Y90" s="39" t="s">
        <v>1467</v>
      </c>
    </row>
    <row r="91" spans="1:25" ht="12.75">
      <c r="A91" s="902" t="s">
        <v>1334</v>
      </c>
      <c r="B91" s="890"/>
      <c r="C91" s="869" t="s">
        <v>1503</v>
      </c>
      <c r="D91" s="28">
        <v>72580</v>
      </c>
      <c r="E91" s="216" t="s">
        <v>917</v>
      </c>
      <c r="F91" s="29">
        <v>0.31</v>
      </c>
      <c r="G91" s="191">
        <v>50</v>
      </c>
      <c r="H91" s="29">
        <v>0.01</v>
      </c>
      <c r="I91" s="29">
        <v>0.02</v>
      </c>
      <c r="J91" s="29">
        <v>0.03</v>
      </c>
      <c r="K91" s="29">
        <v>0.08</v>
      </c>
      <c r="L91" s="29">
        <v>0.1</v>
      </c>
      <c r="M91" s="29">
        <v>0.28999999999999998</v>
      </c>
      <c r="N91" s="29">
        <v>0.31</v>
      </c>
      <c r="O91" s="29">
        <v>0.16</v>
      </c>
      <c r="P91" s="191">
        <v>2</v>
      </c>
      <c r="Q91" s="191">
        <v>3</v>
      </c>
      <c r="R91" s="191">
        <v>17</v>
      </c>
      <c r="S91" s="29">
        <v>0.9</v>
      </c>
      <c r="T91" s="31">
        <v>17</v>
      </c>
      <c r="U91" s="29">
        <f t="shared" si="0"/>
        <v>1.31</v>
      </c>
      <c r="V91" s="870">
        <f t="shared" si="1"/>
        <v>657.82</v>
      </c>
      <c r="W91" s="870">
        <f t="shared" si="2"/>
        <v>730.4</v>
      </c>
      <c r="X91" s="907" t="s">
        <v>912</v>
      </c>
      <c r="Y91" s="39" t="s">
        <v>1504</v>
      </c>
    </row>
    <row r="92" spans="1:25" ht="12.75">
      <c r="A92" s="902" t="s">
        <v>1334</v>
      </c>
      <c r="B92" s="890"/>
      <c r="C92" s="869" t="s">
        <v>1543</v>
      </c>
      <c r="D92" s="28">
        <v>54280</v>
      </c>
      <c r="E92" s="216" t="s">
        <v>917</v>
      </c>
      <c r="F92" s="29">
        <v>0.24</v>
      </c>
      <c r="G92" s="191">
        <v>40</v>
      </c>
      <c r="H92" s="29">
        <v>0.06</v>
      </c>
      <c r="I92" s="29">
        <v>0.13</v>
      </c>
      <c r="J92" s="29">
        <v>0.04</v>
      </c>
      <c r="K92" s="29">
        <v>0.08</v>
      </c>
      <c r="L92" s="29">
        <v>0.14000000000000001</v>
      </c>
      <c r="M92" s="29">
        <v>0.23</v>
      </c>
      <c r="N92" s="29">
        <v>0.15</v>
      </c>
      <c r="O92" s="29">
        <v>0.16</v>
      </c>
      <c r="P92" s="191">
        <v>1</v>
      </c>
      <c r="Q92" s="191">
        <v>3</v>
      </c>
      <c r="R92" s="191">
        <v>16</v>
      </c>
      <c r="S92" s="29">
        <v>1</v>
      </c>
      <c r="T92" s="31">
        <v>16</v>
      </c>
      <c r="U92" s="29">
        <f t="shared" si="0"/>
        <v>1.23</v>
      </c>
      <c r="V92" s="870">
        <f t="shared" si="1"/>
        <v>571.21999999999991</v>
      </c>
      <c r="W92" s="870">
        <f t="shared" si="2"/>
        <v>625.49999999999989</v>
      </c>
      <c r="X92" s="907" t="s">
        <v>912</v>
      </c>
      <c r="Y92" s="39" t="s">
        <v>1544</v>
      </c>
    </row>
    <row r="93" spans="1:25" ht="12.75">
      <c r="A93" s="902" t="s">
        <v>1334</v>
      </c>
      <c r="B93" s="890"/>
      <c r="C93" s="869" t="s">
        <v>1446</v>
      </c>
      <c r="D93" s="28">
        <v>158000</v>
      </c>
      <c r="E93" s="216" t="s">
        <v>920</v>
      </c>
      <c r="F93" s="29">
        <v>0.36</v>
      </c>
      <c r="G93" s="191">
        <v>72</v>
      </c>
      <c r="H93" s="29">
        <v>0.08</v>
      </c>
      <c r="I93" s="29">
        <v>0.03</v>
      </c>
      <c r="J93" s="29">
        <v>0.08</v>
      </c>
      <c r="K93" s="29">
        <v>0.13</v>
      </c>
      <c r="L93" s="29">
        <v>0.16</v>
      </c>
      <c r="M93" s="29">
        <v>0.39</v>
      </c>
      <c r="N93" s="29">
        <v>0.41</v>
      </c>
      <c r="O93" s="29">
        <v>0.21</v>
      </c>
      <c r="P93" s="191">
        <v>2</v>
      </c>
      <c r="Q93" s="191">
        <v>4</v>
      </c>
      <c r="R93" s="191">
        <v>67</v>
      </c>
      <c r="S93" s="29">
        <v>1</v>
      </c>
      <c r="T93" s="31">
        <v>35</v>
      </c>
      <c r="U93" s="29">
        <f t="shared" si="0"/>
        <v>1.85</v>
      </c>
      <c r="V93" s="870">
        <f t="shared" si="1"/>
        <v>840.79999999999984</v>
      </c>
      <c r="W93" s="870">
        <f t="shared" si="2"/>
        <v>998.79999999999984</v>
      </c>
      <c r="X93" s="907" t="s">
        <v>912</v>
      </c>
      <c r="Y93" s="39" t="s">
        <v>1447</v>
      </c>
    </row>
    <row r="94" spans="1:25" ht="12.75">
      <c r="A94" s="902" t="s">
        <v>1334</v>
      </c>
      <c r="B94" s="890"/>
      <c r="C94" s="869" t="s">
        <v>1402</v>
      </c>
      <c r="D94" s="28">
        <v>44670</v>
      </c>
      <c r="E94" s="191" t="s">
        <v>917</v>
      </c>
      <c r="F94" s="29">
        <v>0.14000000000000001</v>
      </c>
      <c r="G94" s="191">
        <v>33</v>
      </c>
      <c r="H94" s="29">
        <v>0.17</v>
      </c>
      <c r="I94" s="29">
        <v>0.06</v>
      </c>
      <c r="J94" s="29">
        <v>0.06</v>
      </c>
      <c r="K94" s="29">
        <v>0.08</v>
      </c>
      <c r="L94" s="29">
        <v>7.0000000000000007E-2</v>
      </c>
      <c r="M94" s="29">
        <v>0.2</v>
      </c>
      <c r="N94" s="29">
        <v>0.18</v>
      </c>
      <c r="O94" s="29">
        <v>0.17</v>
      </c>
      <c r="P94" s="191">
        <v>2</v>
      </c>
      <c r="Q94" s="191">
        <v>4</v>
      </c>
      <c r="R94" s="191">
        <v>6</v>
      </c>
      <c r="S94" s="29">
        <v>1.07</v>
      </c>
      <c r="T94" s="31">
        <v>6</v>
      </c>
      <c r="U94" s="29">
        <f t="shared" si="0"/>
        <v>1.1300000000000001</v>
      </c>
      <c r="V94" s="870">
        <f t="shared" si="1"/>
        <v>593.73000000000013</v>
      </c>
      <c r="W94" s="870">
        <f t="shared" si="2"/>
        <v>638.40000000000009</v>
      </c>
      <c r="X94" s="905" t="s">
        <v>1564</v>
      </c>
      <c r="Y94" s="39" t="s">
        <v>1403</v>
      </c>
    </row>
    <row r="95" spans="1:25" ht="12.75">
      <c r="A95" s="902" t="s">
        <v>1334</v>
      </c>
      <c r="B95" s="890"/>
      <c r="C95" s="869" t="s">
        <v>1335</v>
      </c>
      <c r="D95" s="28">
        <v>68000</v>
      </c>
      <c r="E95" s="191" t="s">
        <v>917</v>
      </c>
      <c r="F95" s="29">
        <v>0.11</v>
      </c>
      <c r="G95" s="191">
        <v>36</v>
      </c>
      <c r="H95" s="29">
        <v>0.47</v>
      </c>
      <c r="I95" s="29">
        <v>7.0000000000000007E-2</v>
      </c>
      <c r="J95" s="29">
        <v>0.06</v>
      </c>
      <c r="K95" s="29">
        <v>0.12</v>
      </c>
      <c r="L95" s="29">
        <v>7.0000000000000007E-2</v>
      </c>
      <c r="M95" s="29">
        <v>0.06</v>
      </c>
      <c r="N95" s="29">
        <v>0.1</v>
      </c>
      <c r="O95" s="29">
        <v>0.06</v>
      </c>
      <c r="P95" s="191">
        <v>3</v>
      </c>
      <c r="Q95" s="191">
        <v>5</v>
      </c>
      <c r="R95" s="191">
        <v>22</v>
      </c>
      <c r="S95" s="29">
        <v>1</v>
      </c>
      <c r="T95" s="31">
        <v>5.9</v>
      </c>
      <c r="U95" s="29">
        <f t="shared" si="0"/>
        <v>1.1200000000000001</v>
      </c>
      <c r="V95" s="870">
        <f t="shared" si="1"/>
        <v>621.00000000000023</v>
      </c>
      <c r="W95" s="870">
        <f t="shared" si="2"/>
        <v>689.00000000000023</v>
      </c>
      <c r="X95" s="905" t="s">
        <v>1564</v>
      </c>
      <c r="Y95" s="39" t="s">
        <v>1336</v>
      </c>
    </row>
    <row r="96" spans="1:25" ht="12.75">
      <c r="A96" s="902" t="s">
        <v>1334</v>
      </c>
      <c r="B96" s="890"/>
      <c r="C96" s="869" t="s">
        <v>1337</v>
      </c>
      <c r="D96" s="28">
        <v>56400</v>
      </c>
      <c r="E96" s="191" t="s">
        <v>917</v>
      </c>
      <c r="F96" s="29">
        <v>0.12</v>
      </c>
      <c r="G96" s="191">
        <v>36</v>
      </c>
      <c r="H96" s="29">
        <v>0.14000000000000001</v>
      </c>
      <c r="I96" s="29">
        <v>0.18</v>
      </c>
      <c r="J96" s="29">
        <v>0.06</v>
      </c>
      <c r="K96" s="29">
        <v>0.12</v>
      </c>
      <c r="L96" s="29">
        <v>0.08</v>
      </c>
      <c r="M96" s="29">
        <v>0.17</v>
      </c>
      <c r="N96" s="29">
        <v>0.1</v>
      </c>
      <c r="O96" s="29">
        <v>0.1</v>
      </c>
      <c r="P96" s="191">
        <v>2</v>
      </c>
      <c r="Q96" s="191">
        <v>4</v>
      </c>
      <c r="R96" s="191">
        <v>18</v>
      </c>
      <c r="S96" s="29">
        <v>1</v>
      </c>
      <c r="T96" s="31">
        <v>9.3000000000000007</v>
      </c>
      <c r="U96" s="29">
        <f t="shared" si="0"/>
        <v>1.0699999999999998</v>
      </c>
      <c r="V96" s="870">
        <f t="shared" si="1"/>
        <v>574.09999999999991</v>
      </c>
      <c r="W96" s="870">
        <f t="shared" si="2"/>
        <v>630.5</v>
      </c>
      <c r="X96" s="905" t="s">
        <v>1564</v>
      </c>
      <c r="Y96" s="39" t="s">
        <v>1338</v>
      </c>
    </row>
    <row r="97" spans="1:25" ht="12.75">
      <c r="A97" s="902" t="s">
        <v>1334</v>
      </c>
      <c r="B97" s="890"/>
      <c r="C97" s="869" t="s">
        <v>1529</v>
      </c>
      <c r="D97" s="28">
        <v>71700</v>
      </c>
      <c r="E97" s="216" t="s">
        <v>917</v>
      </c>
      <c r="F97" s="29">
        <v>0.28000000000000003</v>
      </c>
      <c r="G97" s="191">
        <v>45</v>
      </c>
      <c r="H97" s="29">
        <v>0.31</v>
      </c>
      <c r="I97" s="29">
        <v>0.09</v>
      </c>
      <c r="J97" s="29">
        <v>0.08</v>
      </c>
      <c r="K97" s="29">
        <v>0.09</v>
      </c>
      <c r="L97" s="29">
        <v>0</v>
      </c>
      <c r="M97" s="29">
        <v>0.23</v>
      </c>
      <c r="N97" s="29">
        <v>0.21</v>
      </c>
      <c r="O97" s="29">
        <v>0.3</v>
      </c>
      <c r="P97" s="191">
        <v>0</v>
      </c>
      <c r="Q97" s="191">
        <v>1</v>
      </c>
      <c r="R97" s="191">
        <v>15</v>
      </c>
      <c r="S97" s="29">
        <v>1</v>
      </c>
      <c r="T97" s="31">
        <v>18</v>
      </c>
      <c r="U97" s="29">
        <f t="shared" si="0"/>
        <v>1.59</v>
      </c>
      <c r="V97" s="870">
        <f t="shared" si="1"/>
        <v>547</v>
      </c>
      <c r="W97" s="870">
        <f t="shared" si="2"/>
        <v>618.69999999999993</v>
      </c>
      <c r="X97" s="907" t="s">
        <v>912</v>
      </c>
      <c r="Y97" s="39" t="s">
        <v>1530</v>
      </c>
    </row>
    <row r="98" spans="1:25" ht="12.75">
      <c r="A98" s="902" t="s">
        <v>1334</v>
      </c>
      <c r="B98" s="890"/>
      <c r="C98" s="869" t="s">
        <v>1339</v>
      </c>
      <c r="D98" s="28">
        <v>45120</v>
      </c>
      <c r="E98" s="191" t="s">
        <v>917</v>
      </c>
      <c r="F98" s="29">
        <v>0.09</v>
      </c>
      <c r="G98" s="191">
        <v>36</v>
      </c>
      <c r="H98" s="29">
        <v>0.04</v>
      </c>
      <c r="I98" s="29">
        <v>0.02</v>
      </c>
      <c r="J98" s="29">
        <v>0.05</v>
      </c>
      <c r="K98" s="29">
        <v>0.11</v>
      </c>
      <c r="L98" s="29">
        <v>0</v>
      </c>
      <c r="M98" s="29">
        <v>0.1</v>
      </c>
      <c r="N98" s="29">
        <v>0.05</v>
      </c>
      <c r="O98" s="29">
        <v>7.0000000000000007E-2</v>
      </c>
      <c r="P98" s="191">
        <v>2</v>
      </c>
      <c r="Q98" s="191">
        <v>4</v>
      </c>
      <c r="R98" s="191">
        <v>10</v>
      </c>
      <c r="S98" s="29">
        <v>1.05</v>
      </c>
      <c r="T98" s="31">
        <v>8.1999999999999993</v>
      </c>
      <c r="U98" s="29">
        <f t="shared" si="0"/>
        <v>0.53</v>
      </c>
      <c r="V98" s="870">
        <f t="shared" si="1"/>
        <v>507.88</v>
      </c>
      <c r="W98" s="870">
        <f t="shared" si="2"/>
        <v>553</v>
      </c>
      <c r="X98" s="905" t="s">
        <v>1564</v>
      </c>
      <c r="Y98" s="39" t="s">
        <v>1340</v>
      </c>
    </row>
    <row r="99" spans="1:25" ht="12.75">
      <c r="A99" s="891" t="s">
        <v>1228</v>
      </c>
      <c r="B99" s="890" t="s">
        <v>1229</v>
      </c>
      <c r="C99" s="869" t="s">
        <v>1250</v>
      </c>
      <c r="D99" s="28">
        <v>23320</v>
      </c>
      <c r="E99" s="191" t="s">
        <v>917</v>
      </c>
      <c r="F99" s="29">
        <v>0.01</v>
      </c>
      <c r="G99" s="191">
        <v>15</v>
      </c>
      <c r="H99" s="29">
        <v>0.15</v>
      </c>
      <c r="I99" s="29">
        <v>0.06</v>
      </c>
      <c r="J99" s="29">
        <v>0.05</v>
      </c>
      <c r="K99" s="29">
        <v>0.03</v>
      </c>
      <c r="L99" s="29">
        <v>0.06</v>
      </c>
      <c r="M99" s="29">
        <v>0.11</v>
      </c>
      <c r="N99" s="29">
        <v>0.01</v>
      </c>
      <c r="O99" s="29">
        <v>7.0000000000000007E-2</v>
      </c>
      <c r="P99" s="191">
        <v>0</v>
      </c>
      <c r="Q99" s="191">
        <v>0</v>
      </c>
      <c r="R99" s="191">
        <v>5</v>
      </c>
      <c r="S99" s="29">
        <v>1.07</v>
      </c>
      <c r="T99" s="31">
        <v>5.22</v>
      </c>
      <c r="U99" s="29">
        <f t="shared" si="0"/>
        <v>0.55000000000000004</v>
      </c>
      <c r="V99" s="870">
        <f t="shared" si="1"/>
        <v>236.96</v>
      </c>
      <c r="W99" s="870">
        <f t="shared" si="2"/>
        <v>260.28000000000003</v>
      </c>
      <c r="X99" s="906" t="s">
        <v>1565</v>
      </c>
      <c r="Y99" s="39" t="s">
        <v>1251</v>
      </c>
    </row>
    <row r="100" spans="1:25" ht="12.75">
      <c r="A100" s="896" t="s">
        <v>1245</v>
      </c>
      <c r="B100" s="890"/>
      <c r="C100" s="869" t="s">
        <v>1458</v>
      </c>
      <c r="D100" s="28">
        <v>111222</v>
      </c>
      <c r="E100" s="216" t="s">
        <v>920</v>
      </c>
      <c r="F100" s="29">
        <v>0.33</v>
      </c>
      <c r="G100" s="191">
        <v>59</v>
      </c>
      <c r="H100" s="29">
        <v>0.1</v>
      </c>
      <c r="I100" s="29">
        <v>0.1</v>
      </c>
      <c r="J100" s="29">
        <v>0.13</v>
      </c>
      <c r="K100" s="29">
        <v>0.1</v>
      </c>
      <c r="L100" s="29">
        <v>0.12</v>
      </c>
      <c r="M100" s="29">
        <v>0.35</v>
      </c>
      <c r="N100" s="29">
        <v>0.28000000000000003</v>
      </c>
      <c r="O100" s="29">
        <v>0.19</v>
      </c>
      <c r="P100" s="191">
        <v>1</v>
      </c>
      <c r="Q100" s="191">
        <v>3</v>
      </c>
      <c r="R100" s="191">
        <v>60</v>
      </c>
      <c r="S100" s="29">
        <v>0.95</v>
      </c>
      <c r="T100" s="31">
        <v>32</v>
      </c>
      <c r="U100" s="29">
        <f t="shared" si="0"/>
        <v>1.7000000000000002</v>
      </c>
      <c r="V100" s="870">
        <f t="shared" si="1"/>
        <v>717.27800000000002</v>
      </c>
      <c r="W100" s="870">
        <f t="shared" si="2"/>
        <v>828.5</v>
      </c>
      <c r="X100" s="907" t="s">
        <v>912</v>
      </c>
      <c r="Y100" s="39" t="s">
        <v>1459</v>
      </c>
    </row>
    <row r="101" spans="1:25" ht="12.75">
      <c r="A101" s="893" t="s">
        <v>1234</v>
      </c>
      <c r="B101" s="890"/>
      <c r="C101" s="869" t="s">
        <v>1341</v>
      </c>
      <c r="D101" s="28">
        <v>64000</v>
      </c>
      <c r="E101" s="191" t="s">
        <v>917</v>
      </c>
      <c r="F101" s="29">
        <v>0.11</v>
      </c>
      <c r="G101" s="191">
        <v>36</v>
      </c>
      <c r="H101" s="29">
        <v>0.47</v>
      </c>
      <c r="I101" s="29">
        <v>7.0000000000000007E-2</v>
      </c>
      <c r="J101" s="29">
        <v>0.04</v>
      </c>
      <c r="K101" s="29">
        <v>0.06</v>
      </c>
      <c r="L101" s="29">
        <v>7.0000000000000007E-2</v>
      </c>
      <c r="M101" s="29">
        <v>0.06</v>
      </c>
      <c r="N101" s="29">
        <v>0.11</v>
      </c>
      <c r="O101" s="29">
        <v>7.0000000000000007E-2</v>
      </c>
      <c r="P101" s="191">
        <v>2</v>
      </c>
      <c r="Q101" s="191">
        <v>4</v>
      </c>
      <c r="R101" s="191">
        <v>23</v>
      </c>
      <c r="S101" s="29">
        <v>1</v>
      </c>
      <c r="T101" s="31">
        <v>5.6</v>
      </c>
      <c r="U101" s="29">
        <f t="shared" si="0"/>
        <v>1.0600000000000003</v>
      </c>
      <c r="V101" s="870">
        <f t="shared" si="1"/>
        <v>561.50000000000023</v>
      </c>
      <c r="W101" s="870">
        <f t="shared" si="2"/>
        <v>625.50000000000023</v>
      </c>
      <c r="X101" s="905" t="s">
        <v>1564</v>
      </c>
      <c r="Y101" s="39" t="s">
        <v>1342</v>
      </c>
    </row>
    <row r="102" spans="1:25" ht="12.75">
      <c r="A102" s="895" t="s">
        <v>1242</v>
      </c>
      <c r="B102" s="890"/>
      <c r="C102" s="869" t="s">
        <v>1343</v>
      </c>
      <c r="D102" s="28">
        <v>78000</v>
      </c>
      <c r="E102" s="191" t="s">
        <v>917</v>
      </c>
      <c r="F102" s="29">
        <v>0.11</v>
      </c>
      <c r="G102" s="191">
        <v>36</v>
      </c>
      <c r="H102" s="29">
        <v>0.47</v>
      </c>
      <c r="I102" s="29">
        <v>0.09</v>
      </c>
      <c r="J102" s="29">
        <v>0.05</v>
      </c>
      <c r="K102" s="29">
        <v>7.0000000000000007E-2</v>
      </c>
      <c r="L102" s="29">
        <v>0.16</v>
      </c>
      <c r="M102" s="29">
        <v>0.18</v>
      </c>
      <c r="N102" s="29">
        <v>0.14000000000000001</v>
      </c>
      <c r="O102" s="29">
        <v>0.08</v>
      </c>
      <c r="P102" s="191">
        <v>3</v>
      </c>
      <c r="Q102" s="191">
        <v>5</v>
      </c>
      <c r="R102" s="191">
        <v>20</v>
      </c>
      <c r="S102" s="29">
        <v>1</v>
      </c>
      <c r="T102" s="31">
        <v>5.7</v>
      </c>
      <c r="U102" s="29">
        <f t="shared" si="0"/>
        <v>1.3500000000000003</v>
      </c>
      <c r="V102" s="870">
        <f t="shared" si="1"/>
        <v>650.70000000000005</v>
      </c>
      <c r="W102" s="870">
        <f t="shared" si="2"/>
        <v>728.70000000000016</v>
      </c>
      <c r="X102" s="905" t="s">
        <v>1564</v>
      </c>
      <c r="Y102" s="39" t="s">
        <v>1344</v>
      </c>
    </row>
    <row r="103" spans="1:25" ht="12.75">
      <c r="A103" s="895" t="s">
        <v>1242</v>
      </c>
      <c r="B103" s="890"/>
      <c r="C103" s="869" t="s">
        <v>1345</v>
      </c>
      <c r="D103" s="28">
        <v>68000</v>
      </c>
      <c r="E103" s="191" t="s">
        <v>917</v>
      </c>
      <c r="F103" s="29">
        <v>0.11</v>
      </c>
      <c r="G103" s="191">
        <v>36</v>
      </c>
      <c r="H103" s="29">
        <v>0.38</v>
      </c>
      <c r="I103" s="29">
        <v>0.1</v>
      </c>
      <c r="J103" s="29">
        <v>0.06</v>
      </c>
      <c r="K103" s="29">
        <v>0.03</v>
      </c>
      <c r="L103" s="29">
        <v>0.1</v>
      </c>
      <c r="M103" s="29">
        <v>0.17</v>
      </c>
      <c r="N103" s="29">
        <v>0.17</v>
      </c>
      <c r="O103" s="29">
        <v>0.1</v>
      </c>
      <c r="P103" s="191">
        <v>2</v>
      </c>
      <c r="Q103" s="191">
        <v>4</v>
      </c>
      <c r="R103" s="191">
        <v>20</v>
      </c>
      <c r="S103" s="29">
        <v>1</v>
      </c>
      <c r="T103" s="31">
        <v>5.9</v>
      </c>
      <c r="U103" s="29">
        <f t="shared" si="0"/>
        <v>1.2200000000000002</v>
      </c>
      <c r="V103" s="870">
        <f t="shared" si="1"/>
        <v>589.79999999999995</v>
      </c>
      <c r="W103" s="870">
        <f t="shared" si="2"/>
        <v>657.8</v>
      </c>
      <c r="X103" s="905" t="s">
        <v>1564</v>
      </c>
      <c r="Y103" s="39" t="s">
        <v>1346</v>
      </c>
    </row>
    <row r="104" spans="1:25" ht="12.75">
      <c r="A104" s="895" t="s">
        <v>1242</v>
      </c>
      <c r="B104" s="890"/>
      <c r="C104" s="869" t="s">
        <v>1347</v>
      </c>
      <c r="D104" s="28">
        <v>62400</v>
      </c>
      <c r="E104" s="191" t="s">
        <v>917</v>
      </c>
      <c r="F104" s="29">
        <v>0.12</v>
      </c>
      <c r="G104" s="191">
        <v>36</v>
      </c>
      <c r="H104" s="29">
        <v>0.11</v>
      </c>
      <c r="I104" s="29">
        <v>0.18</v>
      </c>
      <c r="J104" s="29">
        <v>0.04</v>
      </c>
      <c r="K104" s="29">
        <v>0.04</v>
      </c>
      <c r="L104" s="29">
        <v>0.08</v>
      </c>
      <c r="M104" s="29">
        <v>0.17</v>
      </c>
      <c r="N104" s="29">
        <v>0.16</v>
      </c>
      <c r="O104" s="29">
        <v>0.11</v>
      </c>
      <c r="P104" s="191">
        <v>1</v>
      </c>
      <c r="Q104" s="191">
        <v>3</v>
      </c>
      <c r="R104" s="191">
        <v>20</v>
      </c>
      <c r="S104" s="29">
        <v>1</v>
      </c>
      <c r="T104" s="31">
        <v>10</v>
      </c>
      <c r="U104" s="29">
        <f t="shared" si="0"/>
        <v>1.01</v>
      </c>
      <c r="V104" s="870">
        <f t="shared" si="1"/>
        <v>509.1</v>
      </c>
      <c r="W104" s="870">
        <f t="shared" si="2"/>
        <v>571.49999999999989</v>
      </c>
      <c r="X104" s="905" t="s">
        <v>1564</v>
      </c>
      <c r="Y104" s="39" t="s">
        <v>1348</v>
      </c>
    </row>
    <row r="105" spans="1:25" ht="12.75">
      <c r="A105" s="895" t="s">
        <v>1242</v>
      </c>
      <c r="B105" s="890"/>
      <c r="C105" s="869" t="s">
        <v>1295</v>
      </c>
      <c r="D105" s="28">
        <v>52600</v>
      </c>
      <c r="E105" s="191" t="s">
        <v>917</v>
      </c>
      <c r="F105" s="29">
        <v>0.21</v>
      </c>
      <c r="G105" s="191">
        <v>39</v>
      </c>
      <c r="H105" s="29">
        <v>0.06</v>
      </c>
      <c r="I105" s="29">
        <v>0.05</v>
      </c>
      <c r="J105" s="29">
        <v>0.04</v>
      </c>
      <c r="K105" s="29">
        <v>0.06</v>
      </c>
      <c r="L105" s="29">
        <v>0</v>
      </c>
      <c r="M105" s="29">
        <v>0.4</v>
      </c>
      <c r="N105" s="29">
        <v>0.12</v>
      </c>
      <c r="O105" s="29">
        <v>0.17</v>
      </c>
      <c r="P105" s="191">
        <v>1</v>
      </c>
      <c r="Q105" s="191">
        <v>1</v>
      </c>
      <c r="R105" s="191">
        <v>17</v>
      </c>
      <c r="S105" s="29">
        <v>1</v>
      </c>
      <c r="T105" s="31">
        <v>12</v>
      </c>
      <c r="U105" s="29">
        <f t="shared" si="0"/>
        <v>1.1100000000000001</v>
      </c>
      <c r="V105" s="870">
        <f t="shared" si="1"/>
        <v>510.50000000000006</v>
      </c>
      <c r="W105" s="870">
        <f t="shared" si="2"/>
        <v>563.1</v>
      </c>
      <c r="X105" s="905" t="s">
        <v>1564</v>
      </c>
      <c r="Y105" s="39" t="s">
        <v>1296</v>
      </c>
    </row>
    <row r="106" spans="1:25" ht="12.75">
      <c r="A106" s="895" t="s">
        <v>1242</v>
      </c>
      <c r="B106" s="890"/>
      <c r="C106" s="869" t="s">
        <v>1547</v>
      </c>
      <c r="D106" s="28">
        <v>65700</v>
      </c>
      <c r="E106" s="216" t="s">
        <v>917</v>
      </c>
      <c r="F106" s="29">
        <v>0.24</v>
      </c>
      <c r="G106" s="191">
        <v>39</v>
      </c>
      <c r="H106" s="29">
        <v>0.16</v>
      </c>
      <c r="I106" s="29">
        <v>0.03</v>
      </c>
      <c r="J106" s="29">
        <v>0.02</v>
      </c>
      <c r="K106" s="29">
        <v>0.04</v>
      </c>
      <c r="L106" s="29">
        <v>0</v>
      </c>
      <c r="M106" s="29">
        <v>0.45</v>
      </c>
      <c r="N106" s="29">
        <v>0.19</v>
      </c>
      <c r="O106" s="29">
        <v>0.19</v>
      </c>
      <c r="P106" s="191">
        <v>1</v>
      </c>
      <c r="Q106" s="191">
        <v>3</v>
      </c>
      <c r="R106" s="191">
        <v>11</v>
      </c>
      <c r="S106" s="29">
        <v>1</v>
      </c>
      <c r="T106" s="31">
        <v>8.5</v>
      </c>
      <c r="U106" s="29">
        <f t="shared" si="0"/>
        <v>1.3199999999999998</v>
      </c>
      <c r="V106" s="870">
        <f t="shared" si="1"/>
        <v>593.29999999999995</v>
      </c>
      <c r="W106" s="870">
        <f t="shared" si="2"/>
        <v>659</v>
      </c>
      <c r="X106" s="907" t="s">
        <v>912</v>
      </c>
      <c r="Y106" s="39" t="s">
        <v>1548</v>
      </c>
    </row>
    <row r="107" spans="1:25" ht="12.75">
      <c r="A107" s="895" t="s">
        <v>1242</v>
      </c>
      <c r="B107" s="890"/>
      <c r="C107" s="869" t="s">
        <v>1349</v>
      </c>
      <c r="D107" s="28">
        <v>55000</v>
      </c>
      <c r="E107" s="191" t="s">
        <v>917</v>
      </c>
      <c r="F107" s="29">
        <v>0.09</v>
      </c>
      <c r="G107" s="191">
        <v>36</v>
      </c>
      <c r="H107" s="29">
        <v>0.25</v>
      </c>
      <c r="I107" s="29">
        <v>0.1</v>
      </c>
      <c r="J107" s="29">
        <v>0.05</v>
      </c>
      <c r="K107" s="29">
        <v>0.03</v>
      </c>
      <c r="L107" s="29">
        <v>0</v>
      </c>
      <c r="M107" s="29">
        <v>0.27</v>
      </c>
      <c r="N107" s="29">
        <v>0.21</v>
      </c>
      <c r="O107" s="29">
        <v>0.14000000000000001</v>
      </c>
      <c r="P107" s="191">
        <v>0</v>
      </c>
      <c r="Q107" s="191">
        <v>0</v>
      </c>
      <c r="R107" s="191">
        <v>8</v>
      </c>
      <c r="S107" s="29">
        <v>1.05</v>
      </c>
      <c r="T107" s="31">
        <v>11</v>
      </c>
      <c r="U107" s="29">
        <f t="shared" si="0"/>
        <v>1.1399999999999999</v>
      </c>
      <c r="V107" s="870">
        <f t="shared" si="1"/>
        <v>416.3</v>
      </c>
      <c r="W107" s="870">
        <f t="shared" si="2"/>
        <v>471.3</v>
      </c>
      <c r="X107" s="905" t="s">
        <v>1564</v>
      </c>
      <c r="Y107" s="39" t="s">
        <v>1350</v>
      </c>
    </row>
    <row r="108" spans="1:25" ht="12.75">
      <c r="A108" s="895" t="s">
        <v>1242</v>
      </c>
      <c r="B108" s="890"/>
      <c r="C108" s="869" t="s">
        <v>1553</v>
      </c>
      <c r="D108" s="28">
        <v>70280</v>
      </c>
      <c r="E108" s="216" t="s">
        <v>920</v>
      </c>
      <c r="F108" s="29">
        <v>0.14000000000000001</v>
      </c>
      <c r="G108" s="191">
        <v>31</v>
      </c>
      <c r="H108" s="29">
        <v>0.1</v>
      </c>
      <c r="I108" s="29">
        <v>0.05</v>
      </c>
      <c r="J108" s="29">
        <v>0.03</v>
      </c>
      <c r="K108" s="29">
        <v>0.04</v>
      </c>
      <c r="L108" s="29">
        <v>0</v>
      </c>
      <c r="M108" s="29">
        <v>0.18</v>
      </c>
      <c r="N108" s="29">
        <v>0.16</v>
      </c>
      <c r="O108" s="29">
        <v>0.14000000000000001</v>
      </c>
      <c r="P108" s="191">
        <v>2</v>
      </c>
      <c r="Q108" s="191">
        <v>3</v>
      </c>
      <c r="R108" s="191">
        <v>65</v>
      </c>
      <c r="S108" s="29">
        <v>0.95</v>
      </c>
      <c r="T108" s="31">
        <v>21</v>
      </c>
      <c r="U108" s="29">
        <f t="shared" si="0"/>
        <v>0.84000000000000008</v>
      </c>
      <c r="V108" s="870">
        <f t="shared" si="1"/>
        <v>521.92000000000007</v>
      </c>
      <c r="W108" s="870">
        <f t="shared" si="2"/>
        <v>592.19999999999993</v>
      </c>
      <c r="X108" s="907" t="s">
        <v>912</v>
      </c>
      <c r="Y108" s="39" t="s">
        <v>1554</v>
      </c>
    </row>
    <row r="109" spans="1:25" ht="12.75">
      <c r="A109" s="895" t="s">
        <v>1242</v>
      </c>
      <c r="B109" s="890"/>
      <c r="C109" s="869" t="s">
        <v>1351</v>
      </c>
      <c r="D109" s="28">
        <v>46280</v>
      </c>
      <c r="E109" s="191" t="s">
        <v>917</v>
      </c>
      <c r="F109" s="29">
        <v>0.14000000000000001</v>
      </c>
      <c r="G109" s="191">
        <v>36</v>
      </c>
      <c r="H109" s="29">
        <v>0.1</v>
      </c>
      <c r="I109" s="29">
        <v>0.05</v>
      </c>
      <c r="J109" s="29">
        <v>0.03</v>
      </c>
      <c r="K109" s="29">
        <v>0.04</v>
      </c>
      <c r="L109" s="29">
        <v>0</v>
      </c>
      <c r="M109" s="29">
        <v>0.18</v>
      </c>
      <c r="N109" s="29">
        <v>0.16</v>
      </c>
      <c r="O109" s="29">
        <v>0.14000000000000001</v>
      </c>
      <c r="P109" s="191">
        <v>0</v>
      </c>
      <c r="Q109" s="191">
        <v>0</v>
      </c>
      <c r="R109" s="191">
        <v>9</v>
      </c>
      <c r="S109" s="29">
        <v>1.05</v>
      </c>
      <c r="T109" s="31">
        <v>11</v>
      </c>
      <c r="U109" s="29">
        <f t="shared" si="0"/>
        <v>0.84000000000000008</v>
      </c>
      <c r="V109" s="870">
        <f t="shared" si="1"/>
        <v>384.92</v>
      </c>
      <c r="W109" s="870">
        <f t="shared" si="2"/>
        <v>431.2</v>
      </c>
      <c r="X109" s="905" t="s">
        <v>1564</v>
      </c>
      <c r="Y109" s="39" t="s">
        <v>1352</v>
      </c>
    </row>
    <row r="110" spans="1:25" ht="12.75">
      <c r="A110" s="895" t="s">
        <v>1242</v>
      </c>
      <c r="B110" s="890"/>
      <c r="C110" s="869" t="s">
        <v>1404</v>
      </c>
      <c r="D110" s="28">
        <v>59280</v>
      </c>
      <c r="E110" s="191" t="s">
        <v>917</v>
      </c>
      <c r="F110" s="29">
        <v>0.14000000000000001</v>
      </c>
      <c r="G110" s="191">
        <v>33</v>
      </c>
      <c r="H110" s="29">
        <v>0.09</v>
      </c>
      <c r="I110" s="29">
        <v>0.05</v>
      </c>
      <c r="J110" s="29">
        <v>0.03</v>
      </c>
      <c r="K110" s="29">
        <v>0.05</v>
      </c>
      <c r="L110" s="29">
        <v>0</v>
      </c>
      <c r="M110" s="29">
        <v>0.18</v>
      </c>
      <c r="N110" s="29">
        <v>0.15</v>
      </c>
      <c r="O110" s="29">
        <v>0.14000000000000001</v>
      </c>
      <c r="P110" s="191">
        <v>2</v>
      </c>
      <c r="Q110" s="191">
        <v>2</v>
      </c>
      <c r="R110" s="191">
        <v>24</v>
      </c>
      <c r="S110" s="29">
        <v>1.05</v>
      </c>
      <c r="T110" s="31">
        <v>14</v>
      </c>
      <c r="U110" s="29">
        <f t="shared" si="0"/>
        <v>0.83000000000000007</v>
      </c>
      <c r="V110" s="870">
        <f t="shared" si="1"/>
        <v>486.92</v>
      </c>
      <c r="W110" s="870">
        <f t="shared" si="2"/>
        <v>546.20000000000005</v>
      </c>
      <c r="X110" s="905" t="s">
        <v>1564</v>
      </c>
      <c r="Y110" s="39" t="s">
        <v>1405</v>
      </c>
    </row>
    <row r="111" spans="1:25" ht="12.75">
      <c r="A111" s="895" t="s">
        <v>1242</v>
      </c>
      <c r="B111" s="890"/>
      <c r="C111" s="869" t="s">
        <v>1353</v>
      </c>
      <c r="D111" s="28">
        <v>42500</v>
      </c>
      <c r="E111" s="191" t="s">
        <v>917</v>
      </c>
      <c r="F111" s="29">
        <v>0.09</v>
      </c>
      <c r="G111" s="191">
        <v>36</v>
      </c>
      <c r="H111" s="29">
        <v>0.21</v>
      </c>
      <c r="I111" s="29">
        <v>0.09</v>
      </c>
      <c r="J111" s="29">
        <v>0.04</v>
      </c>
      <c r="K111" s="29">
        <v>0.06</v>
      </c>
      <c r="L111" s="29">
        <v>0</v>
      </c>
      <c r="M111" s="29">
        <v>0.11</v>
      </c>
      <c r="N111" s="29">
        <v>0.06</v>
      </c>
      <c r="O111" s="29">
        <v>7.0000000000000007E-2</v>
      </c>
      <c r="P111" s="191">
        <v>0</v>
      </c>
      <c r="Q111" s="191">
        <v>2</v>
      </c>
      <c r="R111" s="191">
        <v>6</v>
      </c>
      <c r="S111" s="29">
        <v>1.1100000000000001</v>
      </c>
      <c r="T111" s="31">
        <v>5.3</v>
      </c>
      <c r="U111" s="29">
        <f t="shared" si="0"/>
        <v>0.73000000000000009</v>
      </c>
      <c r="V111" s="870">
        <f t="shared" si="1"/>
        <v>419.20000000000005</v>
      </c>
      <c r="W111" s="870">
        <f t="shared" si="2"/>
        <v>461.70000000000005</v>
      </c>
      <c r="X111" s="905" t="s">
        <v>1564</v>
      </c>
      <c r="Y111" s="39" t="s">
        <v>1354</v>
      </c>
    </row>
    <row r="112" spans="1:25" ht="12.75">
      <c r="A112" s="895" t="s">
        <v>1242</v>
      </c>
      <c r="B112" s="890"/>
      <c r="C112" s="869" t="s">
        <v>1297</v>
      </c>
      <c r="D112" s="28">
        <v>51700</v>
      </c>
      <c r="E112" s="191" t="s">
        <v>917</v>
      </c>
      <c r="F112" s="29">
        <v>0.24</v>
      </c>
      <c r="G112" s="191">
        <v>39</v>
      </c>
      <c r="H112" s="29">
        <v>0.35</v>
      </c>
      <c r="I112" s="29">
        <v>0.09</v>
      </c>
      <c r="J112" s="29">
        <v>0.05</v>
      </c>
      <c r="K112" s="29">
        <v>0.15</v>
      </c>
      <c r="L112" s="29">
        <v>0</v>
      </c>
      <c r="M112" s="29">
        <v>0.18</v>
      </c>
      <c r="N112" s="29">
        <v>0.16</v>
      </c>
      <c r="O112" s="29">
        <v>0.13</v>
      </c>
      <c r="P112" s="191">
        <v>1</v>
      </c>
      <c r="Q112" s="191">
        <v>2</v>
      </c>
      <c r="R112" s="191">
        <v>10</v>
      </c>
      <c r="S112" s="29">
        <v>1.05</v>
      </c>
      <c r="T112" s="31">
        <v>7.75</v>
      </c>
      <c r="U112" s="29">
        <f t="shared" si="0"/>
        <v>1.3499999999999999</v>
      </c>
      <c r="V112" s="870">
        <f t="shared" si="1"/>
        <v>552.95000000000005</v>
      </c>
      <c r="W112" s="870">
        <f t="shared" si="2"/>
        <v>604.65</v>
      </c>
      <c r="X112" s="905" t="s">
        <v>1564</v>
      </c>
      <c r="Y112" s="39" t="s">
        <v>1298</v>
      </c>
    </row>
    <row r="113" spans="1:25" ht="12.75">
      <c r="A113" s="895" t="s">
        <v>1242</v>
      </c>
      <c r="B113" s="890"/>
      <c r="C113" s="869" t="s">
        <v>1484</v>
      </c>
      <c r="D113" s="28">
        <v>73200</v>
      </c>
      <c r="E113" s="216" t="s">
        <v>917</v>
      </c>
      <c r="F113" s="29">
        <v>0.34</v>
      </c>
      <c r="G113" s="191">
        <v>50</v>
      </c>
      <c r="H113" s="29">
        <v>0.13</v>
      </c>
      <c r="I113" s="29">
        <v>0.13</v>
      </c>
      <c r="J113" s="29">
        <v>0</v>
      </c>
      <c r="K113" s="29">
        <v>0.01</v>
      </c>
      <c r="L113" s="29">
        <v>0</v>
      </c>
      <c r="M113" s="29">
        <v>0.27</v>
      </c>
      <c r="N113" s="29">
        <v>0.33</v>
      </c>
      <c r="O113" s="29">
        <v>0.14000000000000001</v>
      </c>
      <c r="P113" s="191">
        <v>1</v>
      </c>
      <c r="Q113" s="191">
        <v>2</v>
      </c>
      <c r="R113" s="191">
        <v>19</v>
      </c>
      <c r="S113" s="29">
        <v>0.9</v>
      </c>
      <c r="T113" s="31">
        <v>21</v>
      </c>
      <c r="U113" s="29">
        <f t="shared" si="0"/>
        <v>1.3500000000000003</v>
      </c>
      <c r="V113" s="870">
        <f t="shared" si="1"/>
        <v>600.49999999999989</v>
      </c>
      <c r="W113" s="870">
        <f t="shared" si="2"/>
        <v>673.69999999999993</v>
      </c>
      <c r="X113" s="907" t="s">
        <v>912</v>
      </c>
      <c r="Y113" s="39" t="s">
        <v>1485</v>
      </c>
    </row>
    <row r="114" spans="1:25" ht="12.75">
      <c r="A114" s="895" t="s">
        <v>1242</v>
      </c>
      <c r="B114" s="890"/>
      <c r="C114" s="869" t="s">
        <v>1484</v>
      </c>
      <c r="D114" s="28">
        <v>70580</v>
      </c>
      <c r="E114" s="216" t="s">
        <v>917</v>
      </c>
      <c r="F114" s="29">
        <v>0.31</v>
      </c>
      <c r="G114" s="191">
        <v>50</v>
      </c>
      <c r="H114" s="29">
        <v>0.13</v>
      </c>
      <c r="I114" s="29">
        <v>0.13</v>
      </c>
      <c r="J114" s="29">
        <v>0</v>
      </c>
      <c r="K114" s="29">
        <v>0.01</v>
      </c>
      <c r="L114" s="29">
        <v>0</v>
      </c>
      <c r="M114" s="29">
        <v>0.27</v>
      </c>
      <c r="N114" s="29">
        <v>0.33</v>
      </c>
      <c r="O114" s="29">
        <v>0.14000000000000001</v>
      </c>
      <c r="P114" s="191">
        <v>1</v>
      </c>
      <c r="Q114" s="191">
        <v>2</v>
      </c>
      <c r="R114" s="191">
        <v>19</v>
      </c>
      <c r="S114" s="29">
        <v>0.9</v>
      </c>
      <c r="T114" s="31">
        <v>19</v>
      </c>
      <c r="U114" s="29">
        <f t="shared" si="0"/>
        <v>1.3200000000000003</v>
      </c>
      <c r="V114" s="870">
        <f t="shared" si="1"/>
        <v>599.12</v>
      </c>
      <c r="W114" s="870">
        <f t="shared" si="2"/>
        <v>669.69999999999993</v>
      </c>
      <c r="X114" s="907" t="s">
        <v>912</v>
      </c>
      <c r="Y114" s="39" t="s">
        <v>1486</v>
      </c>
    </row>
    <row r="115" spans="1:25" ht="12.75">
      <c r="A115" s="895" t="s">
        <v>1242</v>
      </c>
      <c r="B115" s="890"/>
      <c r="C115" s="869" t="s">
        <v>1454</v>
      </c>
      <c r="D115" s="28">
        <v>101080</v>
      </c>
      <c r="E115" s="216" t="s">
        <v>920</v>
      </c>
      <c r="F115" s="29">
        <v>0.34</v>
      </c>
      <c r="G115" s="191">
        <v>59</v>
      </c>
      <c r="H115" s="29">
        <v>0.21</v>
      </c>
      <c r="I115" s="29">
        <v>0.13</v>
      </c>
      <c r="J115" s="29">
        <v>0.05</v>
      </c>
      <c r="K115" s="29">
        <v>0.1</v>
      </c>
      <c r="L115" s="29">
        <v>0.1</v>
      </c>
      <c r="M115" s="29">
        <v>0.32</v>
      </c>
      <c r="N115" s="29">
        <v>0.33</v>
      </c>
      <c r="O115" s="29">
        <v>0.17</v>
      </c>
      <c r="P115" s="191">
        <v>1</v>
      </c>
      <c r="Q115" s="191">
        <v>3</v>
      </c>
      <c r="R115" s="191">
        <v>65</v>
      </c>
      <c r="S115" s="29">
        <v>0.95</v>
      </c>
      <c r="T115" s="31">
        <v>30</v>
      </c>
      <c r="U115" s="29">
        <f t="shared" si="0"/>
        <v>1.75</v>
      </c>
      <c r="V115" s="870">
        <f t="shared" si="1"/>
        <v>740.82</v>
      </c>
      <c r="W115" s="870">
        <f t="shared" si="2"/>
        <v>841.9</v>
      </c>
      <c r="X115" s="907" t="s">
        <v>912</v>
      </c>
      <c r="Y115" s="39" t="s">
        <v>1455</v>
      </c>
    </row>
    <row r="116" spans="1:25" ht="12.75">
      <c r="A116" s="895" t="s">
        <v>1242</v>
      </c>
      <c r="B116" s="890"/>
      <c r="C116" s="869" t="s">
        <v>1438</v>
      </c>
      <c r="D116" s="28">
        <v>163000</v>
      </c>
      <c r="E116" s="216" t="s">
        <v>920</v>
      </c>
      <c r="F116" s="29">
        <v>0.36</v>
      </c>
      <c r="G116" s="191">
        <v>72</v>
      </c>
      <c r="H116" s="29">
        <v>0.21</v>
      </c>
      <c r="I116" s="29">
        <v>0.13</v>
      </c>
      <c r="J116" s="29">
        <v>0.05</v>
      </c>
      <c r="K116" s="29">
        <v>0.13</v>
      </c>
      <c r="L116" s="29">
        <v>0.16</v>
      </c>
      <c r="M116" s="29">
        <v>0.42</v>
      </c>
      <c r="N116" s="29">
        <v>0.38</v>
      </c>
      <c r="O116" s="29">
        <v>0.22</v>
      </c>
      <c r="P116" s="191">
        <v>2</v>
      </c>
      <c r="Q116" s="191">
        <v>4</v>
      </c>
      <c r="R116" s="191">
        <v>70</v>
      </c>
      <c r="S116" s="29">
        <v>1</v>
      </c>
      <c r="T116" s="31">
        <v>37</v>
      </c>
      <c r="U116" s="29">
        <f t="shared" si="0"/>
        <v>2.06</v>
      </c>
      <c r="V116" s="870">
        <f t="shared" si="1"/>
        <v>860.8</v>
      </c>
      <c r="W116" s="870">
        <f t="shared" si="2"/>
        <v>1023.8</v>
      </c>
      <c r="X116" s="907" t="s">
        <v>912</v>
      </c>
      <c r="Y116" s="39" t="s">
        <v>1439</v>
      </c>
    </row>
    <row r="117" spans="1:25" ht="12.75">
      <c r="A117" s="895" t="s">
        <v>1242</v>
      </c>
      <c r="B117" s="890"/>
      <c r="C117" s="869" t="s">
        <v>1487</v>
      </c>
      <c r="D117" s="28">
        <v>73400</v>
      </c>
      <c r="E117" s="216" t="s">
        <v>917</v>
      </c>
      <c r="F117" s="29">
        <v>0.34</v>
      </c>
      <c r="G117" s="191">
        <v>50</v>
      </c>
      <c r="H117" s="29">
        <v>0.24</v>
      </c>
      <c r="I117" s="29">
        <v>0.03</v>
      </c>
      <c r="J117" s="29">
        <v>0</v>
      </c>
      <c r="K117" s="29">
        <v>0</v>
      </c>
      <c r="L117" s="29">
        <v>0.1</v>
      </c>
      <c r="M117" s="29">
        <v>0.37</v>
      </c>
      <c r="N117" s="29">
        <v>0.38</v>
      </c>
      <c r="O117" s="29">
        <v>0.14000000000000001</v>
      </c>
      <c r="P117" s="191">
        <v>0</v>
      </c>
      <c r="Q117" s="191">
        <v>1</v>
      </c>
      <c r="R117" s="191">
        <v>19</v>
      </c>
      <c r="S117" s="29">
        <v>0.9</v>
      </c>
      <c r="T117" s="31">
        <v>23</v>
      </c>
      <c r="U117" s="29">
        <f t="shared" si="0"/>
        <v>1.6000000000000003</v>
      </c>
      <c r="V117" s="870">
        <f t="shared" si="1"/>
        <v>579.29999999999995</v>
      </c>
      <c r="W117" s="870">
        <f t="shared" si="2"/>
        <v>652.69999999999993</v>
      </c>
      <c r="X117" s="907" t="s">
        <v>912</v>
      </c>
      <c r="Y117" s="39" t="s">
        <v>1488</v>
      </c>
    </row>
    <row r="118" spans="1:25" ht="12.75">
      <c r="A118" s="895" t="s">
        <v>1242</v>
      </c>
      <c r="B118" s="890"/>
      <c r="C118" s="869" t="s">
        <v>1489</v>
      </c>
      <c r="D118" s="28">
        <v>83900</v>
      </c>
      <c r="E118" s="216" t="s">
        <v>917</v>
      </c>
      <c r="F118" s="29">
        <v>0.34</v>
      </c>
      <c r="G118" s="191">
        <v>50</v>
      </c>
      <c r="H118" s="29">
        <v>0.03</v>
      </c>
      <c r="I118" s="29">
        <v>0.04</v>
      </c>
      <c r="J118" s="29">
        <v>0</v>
      </c>
      <c r="K118" s="29">
        <v>0.08</v>
      </c>
      <c r="L118" s="29">
        <v>0</v>
      </c>
      <c r="M118" s="29">
        <v>0.41</v>
      </c>
      <c r="N118" s="29">
        <v>0.41</v>
      </c>
      <c r="O118" s="29">
        <v>0.14000000000000001</v>
      </c>
      <c r="P118" s="191">
        <v>1</v>
      </c>
      <c r="Q118" s="191">
        <v>2</v>
      </c>
      <c r="R118" s="191">
        <v>20</v>
      </c>
      <c r="S118" s="29">
        <v>0.9</v>
      </c>
      <c r="T118" s="31">
        <v>25</v>
      </c>
      <c r="U118" s="29">
        <f t="shared" si="0"/>
        <v>1.45</v>
      </c>
      <c r="V118" s="870">
        <f t="shared" si="1"/>
        <v>617.59999999999991</v>
      </c>
      <c r="W118" s="870">
        <f t="shared" si="2"/>
        <v>701.49999999999989</v>
      </c>
      <c r="X118" s="907" t="s">
        <v>912</v>
      </c>
      <c r="Y118" s="39" t="s">
        <v>1490</v>
      </c>
    </row>
    <row r="119" spans="1:25" ht="12.75">
      <c r="A119" s="895" t="s">
        <v>1242</v>
      </c>
      <c r="B119" s="890"/>
      <c r="C119" s="869" t="s">
        <v>1474</v>
      </c>
      <c r="D119" s="28">
        <v>81300</v>
      </c>
      <c r="E119" s="216" t="s">
        <v>917</v>
      </c>
      <c r="F119" s="29">
        <v>0.34</v>
      </c>
      <c r="G119" s="191">
        <v>54</v>
      </c>
      <c r="H119" s="29">
        <v>0.53</v>
      </c>
      <c r="I119" s="29">
        <v>0.14000000000000001</v>
      </c>
      <c r="J119" s="29">
        <v>0.01</v>
      </c>
      <c r="K119" s="29">
        <v>0.11</v>
      </c>
      <c r="L119" s="29">
        <v>0.05</v>
      </c>
      <c r="M119" s="29">
        <v>0.28000000000000003</v>
      </c>
      <c r="N119" s="29">
        <v>0.28999999999999998</v>
      </c>
      <c r="O119" s="29">
        <v>0.12</v>
      </c>
      <c r="P119" s="191">
        <v>3</v>
      </c>
      <c r="Q119" s="191">
        <v>4</v>
      </c>
      <c r="R119" s="191">
        <v>18</v>
      </c>
      <c r="S119" s="29">
        <v>0.9</v>
      </c>
      <c r="T119" s="31">
        <v>18</v>
      </c>
      <c r="U119" s="29">
        <f t="shared" si="0"/>
        <v>1.8700000000000003</v>
      </c>
      <c r="V119" s="870">
        <f t="shared" si="1"/>
        <v>787.1</v>
      </c>
      <c r="W119" s="870">
        <f t="shared" si="2"/>
        <v>868.4</v>
      </c>
      <c r="X119" s="907" t="s">
        <v>912</v>
      </c>
      <c r="Y119" s="39" t="s">
        <v>1475</v>
      </c>
    </row>
    <row r="120" spans="1:25" ht="12.75">
      <c r="A120" s="895" t="s">
        <v>1242</v>
      </c>
      <c r="B120" s="890"/>
      <c r="C120" s="869" t="s">
        <v>1513</v>
      </c>
      <c r="D120" s="28">
        <v>67800</v>
      </c>
      <c r="E120" s="216" t="s">
        <v>917</v>
      </c>
      <c r="F120" s="29">
        <v>0.28000000000000003</v>
      </c>
      <c r="G120" s="191">
        <v>45</v>
      </c>
      <c r="H120" s="29">
        <v>0.5</v>
      </c>
      <c r="I120" s="29">
        <v>0.03</v>
      </c>
      <c r="J120" s="29">
        <v>0.05</v>
      </c>
      <c r="K120" s="29">
        <v>0.08</v>
      </c>
      <c r="L120" s="29">
        <v>0</v>
      </c>
      <c r="M120" s="29">
        <v>0.2</v>
      </c>
      <c r="N120" s="29">
        <v>0.25</v>
      </c>
      <c r="O120" s="29">
        <v>0.14000000000000001</v>
      </c>
      <c r="P120" s="191">
        <v>1</v>
      </c>
      <c r="Q120" s="191">
        <v>2</v>
      </c>
      <c r="R120" s="191">
        <v>15</v>
      </c>
      <c r="S120" s="29">
        <v>1</v>
      </c>
      <c r="T120" s="31">
        <v>11.3</v>
      </c>
      <c r="U120" s="29">
        <f t="shared" si="0"/>
        <v>1.53</v>
      </c>
      <c r="V120" s="870">
        <f t="shared" si="1"/>
        <v>597.49999999999989</v>
      </c>
      <c r="W120" s="870">
        <f t="shared" si="2"/>
        <v>665.3</v>
      </c>
      <c r="X120" s="907" t="s">
        <v>912</v>
      </c>
      <c r="Y120" s="39" t="s">
        <v>1514</v>
      </c>
    </row>
    <row r="121" spans="1:25" ht="12.75">
      <c r="A121" s="895" t="s">
        <v>1242</v>
      </c>
      <c r="B121" s="890"/>
      <c r="C121" s="869" t="s">
        <v>1515</v>
      </c>
      <c r="D121" s="28">
        <v>79960</v>
      </c>
      <c r="E121" s="216" t="s">
        <v>917</v>
      </c>
      <c r="F121" s="29">
        <v>0.3</v>
      </c>
      <c r="G121" s="191">
        <v>45</v>
      </c>
      <c r="H121" s="29">
        <v>0.5</v>
      </c>
      <c r="I121" s="29">
        <v>0.12</v>
      </c>
      <c r="J121" s="29">
        <v>0.09</v>
      </c>
      <c r="K121" s="29">
        <v>7.0000000000000007E-2</v>
      </c>
      <c r="L121" s="29">
        <v>0</v>
      </c>
      <c r="M121" s="29">
        <v>0.25</v>
      </c>
      <c r="N121" s="29">
        <v>0.33</v>
      </c>
      <c r="O121" s="29">
        <v>0.24</v>
      </c>
      <c r="P121" s="191">
        <v>0</v>
      </c>
      <c r="Q121" s="191">
        <v>1</v>
      </c>
      <c r="R121" s="191">
        <v>16</v>
      </c>
      <c r="S121" s="29">
        <v>1</v>
      </c>
      <c r="T121" s="31">
        <v>20</v>
      </c>
      <c r="U121" s="29">
        <f t="shared" si="0"/>
        <v>1.9000000000000001</v>
      </c>
      <c r="V121" s="870">
        <f t="shared" si="1"/>
        <v>580.83999999999992</v>
      </c>
      <c r="W121" s="870">
        <f t="shared" si="2"/>
        <v>660.80000000000007</v>
      </c>
      <c r="X121" s="907" t="s">
        <v>912</v>
      </c>
      <c r="Y121" s="39" t="s">
        <v>1516</v>
      </c>
    </row>
    <row r="122" spans="1:25" ht="12.75">
      <c r="A122" s="895" t="s">
        <v>1242</v>
      </c>
      <c r="B122" s="890"/>
      <c r="C122" s="869" t="s">
        <v>1519</v>
      </c>
      <c r="D122" s="28">
        <v>125280</v>
      </c>
      <c r="E122" s="216" t="s">
        <v>920</v>
      </c>
      <c r="F122" s="29">
        <v>0.3</v>
      </c>
      <c r="G122" s="191">
        <v>45</v>
      </c>
      <c r="H122" s="29">
        <v>0.5</v>
      </c>
      <c r="I122" s="29">
        <v>0.12</v>
      </c>
      <c r="J122" s="29">
        <v>0.09</v>
      </c>
      <c r="K122" s="29">
        <v>7.0000000000000007E-2</v>
      </c>
      <c r="L122" s="29">
        <v>0</v>
      </c>
      <c r="M122" s="29">
        <v>0.25</v>
      </c>
      <c r="N122" s="29">
        <v>0.33</v>
      </c>
      <c r="O122" s="29">
        <v>0.24</v>
      </c>
      <c r="P122" s="191">
        <v>2</v>
      </c>
      <c r="Q122" s="191">
        <v>4</v>
      </c>
      <c r="R122" s="191">
        <v>62</v>
      </c>
      <c r="S122" s="29">
        <v>0.95</v>
      </c>
      <c r="T122" s="31">
        <v>27</v>
      </c>
      <c r="U122" s="29">
        <f t="shared" si="0"/>
        <v>1.9000000000000001</v>
      </c>
      <c r="V122" s="870">
        <f t="shared" si="1"/>
        <v>719.5200000000001</v>
      </c>
      <c r="W122" s="870">
        <f t="shared" si="2"/>
        <v>844.80000000000007</v>
      </c>
      <c r="X122" s="907" t="s">
        <v>912</v>
      </c>
      <c r="Y122" s="39" t="s">
        <v>1520</v>
      </c>
    </row>
    <row r="123" spans="1:25" ht="12.75">
      <c r="A123" s="895" t="s">
        <v>1242</v>
      </c>
      <c r="B123" s="890"/>
      <c r="C123" s="869" t="s">
        <v>1517</v>
      </c>
      <c r="D123" s="28">
        <v>85800</v>
      </c>
      <c r="E123" s="216" t="s">
        <v>917</v>
      </c>
      <c r="F123" s="29">
        <v>0.28000000000000003</v>
      </c>
      <c r="G123" s="191">
        <v>45</v>
      </c>
      <c r="H123" s="29">
        <v>0.38</v>
      </c>
      <c r="I123" s="29">
        <v>0.03</v>
      </c>
      <c r="J123" s="29">
        <v>7.0000000000000007E-2</v>
      </c>
      <c r="K123" s="29">
        <v>0.08</v>
      </c>
      <c r="L123" s="29">
        <v>0</v>
      </c>
      <c r="M123" s="29">
        <v>0.26</v>
      </c>
      <c r="N123" s="29">
        <v>0.25</v>
      </c>
      <c r="O123" s="29">
        <v>0.27</v>
      </c>
      <c r="P123" s="191">
        <v>2</v>
      </c>
      <c r="Q123" s="191">
        <v>3</v>
      </c>
      <c r="R123" s="191">
        <v>13</v>
      </c>
      <c r="S123" s="29">
        <v>1</v>
      </c>
      <c r="T123" s="31">
        <v>16.399999999999999</v>
      </c>
      <c r="U123" s="29">
        <f t="shared" si="0"/>
        <v>1.62</v>
      </c>
      <c r="V123" s="870">
        <f t="shared" si="1"/>
        <v>659.39999999999986</v>
      </c>
      <c r="W123" s="870">
        <f t="shared" si="2"/>
        <v>745.19999999999993</v>
      </c>
      <c r="X123" s="907" t="s">
        <v>912</v>
      </c>
      <c r="Y123" s="39" t="s">
        <v>1518</v>
      </c>
    </row>
    <row r="124" spans="1:25" ht="12.75">
      <c r="A124" s="891" t="s">
        <v>1228</v>
      </c>
      <c r="B124" s="890" t="s">
        <v>1229</v>
      </c>
      <c r="C124" s="869" t="s">
        <v>1230</v>
      </c>
      <c r="D124" s="28">
        <v>15951</v>
      </c>
      <c r="E124" s="191" t="s">
        <v>917</v>
      </c>
      <c r="F124" s="29">
        <v>0.01</v>
      </c>
      <c r="G124" s="191">
        <v>8</v>
      </c>
      <c r="H124" s="29">
        <v>0.13</v>
      </c>
      <c r="I124" s="29">
        <v>0.04</v>
      </c>
      <c r="J124" s="29">
        <v>0.05</v>
      </c>
      <c r="K124" s="29">
        <v>0</v>
      </c>
      <c r="L124" s="29">
        <v>0</v>
      </c>
      <c r="M124" s="29">
        <v>0.12</v>
      </c>
      <c r="N124" s="29">
        <v>0.01</v>
      </c>
      <c r="O124" s="29">
        <v>0.04</v>
      </c>
      <c r="P124" s="191">
        <v>0</v>
      </c>
      <c r="Q124" s="191">
        <v>0</v>
      </c>
      <c r="R124" s="191">
        <v>15</v>
      </c>
      <c r="S124" s="29">
        <v>1.3</v>
      </c>
      <c r="T124" s="31">
        <v>4</v>
      </c>
      <c r="U124" s="29">
        <f t="shared" si="0"/>
        <v>0.4</v>
      </c>
      <c r="V124" s="870">
        <f t="shared" si="1"/>
        <v>225.24900000000002</v>
      </c>
      <c r="W124" s="870">
        <f t="shared" si="2"/>
        <v>241.20000000000002</v>
      </c>
      <c r="X124" s="906" t="s">
        <v>1565</v>
      </c>
      <c r="Y124" s="39" t="s">
        <v>1231</v>
      </c>
    </row>
    <row r="125" spans="1:25" ht="12.75">
      <c r="A125" s="901" t="s">
        <v>1317</v>
      </c>
      <c r="B125" s="890"/>
      <c r="C125" s="869" t="s">
        <v>1468</v>
      </c>
      <c r="D125" s="28">
        <v>110660</v>
      </c>
      <c r="E125" s="216" t="s">
        <v>920</v>
      </c>
      <c r="F125" s="29">
        <v>0.33</v>
      </c>
      <c r="G125" s="191">
        <v>59</v>
      </c>
      <c r="H125" s="29">
        <v>0</v>
      </c>
      <c r="I125" s="29">
        <v>0.1</v>
      </c>
      <c r="J125" s="29">
        <v>0.01</v>
      </c>
      <c r="K125" s="29">
        <v>0.1</v>
      </c>
      <c r="L125" s="29">
        <v>0</v>
      </c>
      <c r="M125" s="29">
        <v>0.28999999999999998</v>
      </c>
      <c r="N125" s="29">
        <v>0.25</v>
      </c>
      <c r="O125" s="29">
        <v>0.19</v>
      </c>
      <c r="P125" s="191">
        <v>2</v>
      </c>
      <c r="Q125" s="191">
        <v>4</v>
      </c>
      <c r="R125" s="191">
        <v>65</v>
      </c>
      <c r="S125" s="29">
        <v>0.95</v>
      </c>
      <c r="T125" s="31">
        <v>29</v>
      </c>
      <c r="U125" s="29">
        <f t="shared" si="0"/>
        <v>1.27</v>
      </c>
      <c r="V125" s="870">
        <f t="shared" si="1"/>
        <v>730.44</v>
      </c>
      <c r="W125" s="870">
        <f t="shared" si="2"/>
        <v>841.1</v>
      </c>
      <c r="X125" s="907" t="s">
        <v>912</v>
      </c>
      <c r="Y125" s="39" t="s">
        <v>1469</v>
      </c>
    </row>
    <row r="126" spans="1:25" ht="12.75">
      <c r="A126" s="901" t="s">
        <v>1317</v>
      </c>
      <c r="B126" s="890"/>
      <c r="C126" s="869" t="s">
        <v>1318</v>
      </c>
      <c r="D126" s="28">
        <v>41340</v>
      </c>
      <c r="E126" s="191" t="s">
        <v>917</v>
      </c>
      <c r="F126" s="29">
        <v>0.12</v>
      </c>
      <c r="G126" s="191">
        <v>38</v>
      </c>
      <c r="H126" s="29">
        <v>0.02</v>
      </c>
      <c r="I126" s="29">
        <v>0.04</v>
      </c>
      <c r="J126" s="29">
        <v>0.03</v>
      </c>
      <c r="K126" s="29">
        <v>0.03</v>
      </c>
      <c r="L126" s="29">
        <v>0</v>
      </c>
      <c r="M126" s="29">
        <v>0.22</v>
      </c>
      <c r="N126" s="29">
        <v>0.15</v>
      </c>
      <c r="O126" s="29">
        <v>0.12</v>
      </c>
      <c r="P126" s="191">
        <v>0</v>
      </c>
      <c r="Q126" s="191">
        <v>1</v>
      </c>
      <c r="R126" s="191">
        <v>11</v>
      </c>
      <c r="S126" s="29">
        <v>1.05</v>
      </c>
      <c r="T126" s="31">
        <v>10</v>
      </c>
      <c r="U126" s="29">
        <f t="shared" si="0"/>
        <v>0.73</v>
      </c>
      <c r="V126" s="870">
        <f t="shared" si="1"/>
        <v>419.85999999999996</v>
      </c>
      <c r="W126" s="870">
        <f t="shared" si="2"/>
        <v>461.2</v>
      </c>
      <c r="X126" s="905" t="s">
        <v>1564</v>
      </c>
      <c r="Y126" s="39" t="s">
        <v>1319</v>
      </c>
    </row>
    <row r="127" spans="1:25" ht="12.75">
      <c r="A127" s="901" t="s">
        <v>1317</v>
      </c>
      <c r="B127" s="890"/>
      <c r="C127" s="869" t="s">
        <v>1355</v>
      </c>
      <c r="D127" s="28">
        <v>59000</v>
      </c>
      <c r="E127" s="191" t="s">
        <v>917</v>
      </c>
      <c r="F127" s="29">
        <v>0.11</v>
      </c>
      <c r="G127" s="191">
        <v>36</v>
      </c>
      <c r="H127" s="29">
        <v>0.27</v>
      </c>
      <c r="I127" s="29">
        <v>0.12</v>
      </c>
      <c r="J127" s="29">
        <v>0.05</v>
      </c>
      <c r="K127" s="29">
        <v>0.06</v>
      </c>
      <c r="L127" s="29">
        <v>7.0000000000000007E-2</v>
      </c>
      <c r="M127" s="29">
        <v>0.14000000000000001</v>
      </c>
      <c r="N127" s="29">
        <v>0.15</v>
      </c>
      <c r="O127" s="29">
        <v>0.09</v>
      </c>
      <c r="P127" s="191">
        <v>2</v>
      </c>
      <c r="Q127" s="191">
        <v>4</v>
      </c>
      <c r="R127" s="191">
        <v>20</v>
      </c>
      <c r="S127" s="29">
        <v>1</v>
      </c>
      <c r="T127" s="31">
        <v>6.1</v>
      </c>
      <c r="U127" s="29">
        <f t="shared" si="0"/>
        <v>1.06</v>
      </c>
      <c r="V127" s="870">
        <f t="shared" si="1"/>
        <v>575.60000000000014</v>
      </c>
      <c r="W127" s="870">
        <f t="shared" si="2"/>
        <v>634.60000000000014</v>
      </c>
      <c r="X127" s="905" t="s">
        <v>1564</v>
      </c>
      <c r="Y127" s="39" t="s">
        <v>1356</v>
      </c>
    </row>
    <row r="128" spans="1:25" ht="12.75">
      <c r="A128" s="903" t="s">
        <v>1383</v>
      </c>
      <c r="B128" s="890"/>
      <c r="C128" s="869" t="s">
        <v>1456</v>
      </c>
      <c r="D128" s="28">
        <v>135000</v>
      </c>
      <c r="E128" s="216" t="s">
        <v>920</v>
      </c>
      <c r="F128" s="29">
        <v>0.31</v>
      </c>
      <c r="G128" s="191">
        <v>59</v>
      </c>
      <c r="H128" s="29">
        <v>0.11</v>
      </c>
      <c r="I128" s="29">
        <v>0.1</v>
      </c>
      <c r="J128" s="29">
        <v>0.05</v>
      </c>
      <c r="K128" s="29">
        <v>0.1</v>
      </c>
      <c r="L128" s="29">
        <v>0.02</v>
      </c>
      <c r="M128" s="29">
        <v>0.34</v>
      </c>
      <c r="N128" s="29">
        <v>0.25</v>
      </c>
      <c r="O128" s="29">
        <v>0.19</v>
      </c>
      <c r="P128" s="191">
        <v>2</v>
      </c>
      <c r="Q128" s="191">
        <v>4</v>
      </c>
      <c r="R128" s="191">
        <v>64</v>
      </c>
      <c r="S128" s="29">
        <v>0.95</v>
      </c>
      <c r="T128" s="31">
        <v>21</v>
      </c>
      <c r="U128" s="29">
        <f t="shared" si="0"/>
        <v>1.47</v>
      </c>
      <c r="V128" s="870">
        <f t="shared" si="1"/>
        <v>737.80000000000007</v>
      </c>
      <c r="W128" s="870">
        <f t="shared" si="2"/>
        <v>872.80000000000007</v>
      </c>
      <c r="X128" s="907" t="s">
        <v>912</v>
      </c>
      <c r="Y128" s="39" t="s">
        <v>1457</v>
      </c>
    </row>
    <row r="129" spans="1:25" ht="12.75">
      <c r="A129" s="896" t="s">
        <v>1245</v>
      </c>
      <c r="B129" s="890"/>
      <c r="C129" s="869" t="s">
        <v>1357</v>
      </c>
      <c r="D129" s="28">
        <v>56450</v>
      </c>
      <c r="E129" s="191" t="s">
        <v>917</v>
      </c>
      <c r="F129" s="29">
        <v>0.13</v>
      </c>
      <c r="G129" s="191">
        <v>36</v>
      </c>
      <c r="H129" s="29">
        <v>0.12</v>
      </c>
      <c r="I129" s="29">
        <v>0.05</v>
      </c>
      <c r="J129" s="29">
        <v>0.05</v>
      </c>
      <c r="K129" s="29">
        <v>0.06</v>
      </c>
      <c r="L129" s="29">
        <v>0</v>
      </c>
      <c r="M129" s="29">
        <v>0.14000000000000001</v>
      </c>
      <c r="N129" s="29">
        <v>0.1</v>
      </c>
      <c r="O129" s="29">
        <v>0.1</v>
      </c>
      <c r="P129" s="191">
        <v>0</v>
      </c>
      <c r="Q129" s="191">
        <v>0</v>
      </c>
      <c r="R129" s="191">
        <v>10</v>
      </c>
      <c r="S129" s="29">
        <v>1.05</v>
      </c>
      <c r="T129" s="31">
        <v>11.9</v>
      </c>
      <c r="U129" s="29">
        <f t="shared" si="0"/>
        <v>0.75</v>
      </c>
      <c r="V129" s="870">
        <f t="shared" si="1"/>
        <v>351.45</v>
      </c>
      <c r="W129" s="870">
        <f t="shared" si="2"/>
        <v>407.90000000000003</v>
      </c>
      <c r="X129" s="905" t="s">
        <v>1564</v>
      </c>
      <c r="Y129" s="39" t="s">
        <v>1358</v>
      </c>
    </row>
    <row r="130" spans="1:25" ht="12.75">
      <c r="A130" s="889" t="s">
        <v>1225</v>
      </c>
      <c r="B130" s="890"/>
      <c r="C130" s="869" t="s">
        <v>1359</v>
      </c>
      <c r="D130" s="28">
        <v>58400</v>
      </c>
      <c r="E130" s="191" t="s">
        <v>917</v>
      </c>
      <c r="F130" s="29">
        <v>0.14000000000000001</v>
      </c>
      <c r="G130" s="191">
        <v>36</v>
      </c>
      <c r="H130" s="29">
        <v>0.15</v>
      </c>
      <c r="I130" s="29">
        <v>0.17</v>
      </c>
      <c r="J130" s="29">
        <v>0.05</v>
      </c>
      <c r="K130" s="29">
        <v>0.08</v>
      </c>
      <c r="L130" s="29">
        <v>0.1</v>
      </c>
      <c r="M130" s="29">
        <v>0.17</v>
      </c>
      <c r="N130" s="29">
        <v>0.11</v>
      </c>
      <c r="O130" s="29">
        <v>0.11</v>
      </c>
      <c r="P130" s="191">
        <v>2</v>
      </c>
      <c r="Q130" s="191">
        <v>4</v>
      </c>
      <c r="R130" s="191">
        <v>18</v>
      </c>
      <c r="S130" s="29">
        <v>1</v>
      </c>
      <c r="T130" s="31">
        <v>9.4</v>
      </c>
      <c r="U130" s="29">
        <f t="shared" si="0"/>
        <v>1.08</v>
      </c>
      <c r="V130" s="870">
        <f t="shared" si="1"/>
        <v>576.70000000000005</v>
      </c>
      <c r="W130" s="870">
        <f t="shared" si="2"/>
        <v>635.1</v>
      </c>
      <c r="X130" s="905" t="s">
        <v>1564</v>
      </c>
      <c r="Y130" s="39" t="s">
        <v>1360</v>
      </c>
    </row>
    <row r="131" spans="1:25" ht="12.75">
      <c r="A131" s="900" t="s">
        <v>1306</v>
      </c>
      <c r="B131" s="890"/>
      <c r="C131" s="869" t="s">
        <v>1406</v>
      </c>
      <c r="D131" s="28">
        <v>44670</v>
      </c>
      <c r="E131" s="191" t="s">
        <v>917</v>
      </c>
      <c r="F131" s="29">
        <v>0.14000000000000001</v>
      </c>
      <c r="G131" s="191">
        <v>33</v>
      </c>
      <c r="H131" s="29">
        <v>0.18</v>
      </c>
      <c r="I131" s="29">
        <v>0.06</v>
      </c>
      <c r="J131" s="29">
        <v>0.06</v>
      </c>
      <c r="K131" s="29">
        <v>0.08</v>
      </c>
      <c r="L131" s="29">
        <v>7.0000000000000007E-2</v>
      </c>
      <c r="M131" s="29">
        <v>0.2</v>
      </c>
      <c r="N131" s="29">
        <v>0.11</v>
      </c>
      <c r="O131" s="29">
        <v>0.17</v>
      </c>
      <c r="P131" s="191">
        <v>1</v>
      </c>
      <c r="Q131" s="191">
        <v>1</v>
      </c>
      <c r="R131" s="191">
        <v>6</v>
      </c>
      <c r="S131" s="29">
        <v>1.07</v>
      </c>
      <c r="T131" s="31">
        <v>6</v>
      </c>
      <c r="U131" s="29">
        <f t="shared" si="0"/>
        <v>1.07</v>
      </c>
      <c r="V131" s="870">
        <f t="shared" si="1"/>
        <v>460.83000000000004</v>
      </c>
      <c r="W131" s="870">
        <f t="shared" si="2"/>
        <v>505.50000000000006</v>
      </c>
      <c r="X131" s="905" t="s">
        <v>1564</v>
      </c>
      <c r="Y131" s="39" t="s">
        <v>1407</v>
      </c>
    </row>
    <row r="132" spans="1:25" ht="12.75">
      <c r="A132" s="897" t="s">
        <v>1252</v>
      </c>
      <c r="B132" s="890"/>
      <c r="C132" s="869" t="s">
        <v>1525</v>
      </c>
      <c r="D132" s="28">
        <v>70700</v>
      </c>
      <c r="E132" s="216" t="s">
        <v>917</v>
      </c>
      <c r="F132" s="29">
        <v>0.28000000000000003</v>
      </c>
      <c r="G132" s="191">
        <v>45</v>
      </c>
      <c r="H132" s="29">
        <v>0.41</v>
      </c>
      <c r="I132" s="29">
        <v>0.15</v>
      </c>
      <c r="J132" s="29">
        <v>0.09</v>
      </c>
      <c r="K132" s="29">
        <v>0.05</v>
      </c>
      <c r="L132" s="29">
        <v>0</v>
      </c>
      <c r="M132" s="29">
        <v>0.23</v>
      </c>
      <c r="N132" s="29">
        <v>0.28000000000000003</v>
      </c>
      <c r="O132" s="29">
        <v>0.24</v>
      </c>
      <c r="P132" s="191">
        <v>0</v>
      </c>
      <c r="Q132" s="191">
        <v>1</v>
      </c>
      <c r="R132" s="191">
        <v>15</v>
      </c>
      <c r="S132" s="29">
        <v>1</v>
      </c>
      <c r="T132" s="31">
        <v>18</v>
      </c>
      <c r="U132" s="29">
        <f t="shared" si="0"/>
        <v>1.73</v>
      </c>
      <c r="V132" s="870">
        <f t="shared" si="1"/>
        <v>564.29999999999995</v>
      </c>
      <c r="W132" s="870">
        <f t="shared" si="2"/>
        <v>635</v>
      </c>
      <c r="X132" s="907" t="s">
        <v>912</v>
      </c>
      <c r="Y132" s="39" t="s">
        <v>1526</v>
      </c>
    </row>
    <row r="133" spans="1:25" ht="12.75">
      <c r="A133" s="897" t="s">
        <v>1252</v>
      </c>
      <c r="B133" s="890"/>
      <c r="C133" s="869" t="s">
        <v>1527</v>
      </c>
      <c r="D133" s="28">
        <v>115700</v>
      </c>
      <c r="E133" s="216" t="s">
        <v>920</v>
      </c>
      <c r="F133" s="29">
        <v>0.28000000000000003</v>
      </c>
      <c r="G133" s="191">
        <v>45</v>
      </c>
      <c r="H133" s="29">
        <v>0.41</v>
      </c>
      <c r="I133" s="29">
        <v>0.15</v>
      </c>
      <c r="J133" s="29">
        <v>0.09</v>
      </c>
      <c r="K133" s="29">
        <v>0.06</v>
      </c>
      <c r="L133" s="29">
        <v>0</v>
      </c>
      <c r="M133" s="29">
        <v>0.23</v>
      </c>
      <c r="N133" s="29">
        <v>0.28000000000000003</v>
      </c>
      <c r="O133" s="29">
        <v>0.24</v>
      </c>
      <c r="P133" s="191">
        <v>2</v>
      </c>
      <c r="Q133" s="191">
        <v>4</v>
      </c>
      <c r="R133" s="191">
        <v>61</v>
      </c>
      <c r="S133" s="29">
        <v>0.95</v>
      </c>
      <c r="T133" s="31">
        <v>26</v>
      </c>
      <c r="U133" s="29">
        <f t="shared" si="0"/>
        <v>1.74</v>
      </c>
      <c r="V133" s="870">
        <f t="shared" si="1"/>
        <v>703.4</v>
      </c>
      <c r="W133" s="870">
        <f t="shared" si="2"/>
        <v>819.1</v>
      </c>
      <c r="X133" s="907" t="s">
        <v>912</v>
      </c>
      <c r="Y133" s="39" t="s">
        <v>1528</v>
      </c>
    </row>
    <row r="134" spans="1:25" ht="12.75">
      <c r="A134" s="903" t="s">
        <v>1383</v>
      </c>
      <c r="B134" s="890"/>
      <c r="C134" s="869" t="s">
        <v>1422</v>
      </c>
      <c r="D134" s="28">
        <v>96500</v>
      </c>
      <c r="E134" s="191" t="s">
        <v>917</v>
      </c>
      <c r="F134" s="29">
        <v>0.01</v>
      </c>
      <c r="G134" s="191">
        <v>8</v>
      </c>
      <c r="H134" s="29">
        <v>0.82</v>
      </c>
      <c r="I134" s="29">
        <v>0.28000000000000003</v>
      </c>
      <c r="J134" s="29">
        <v>7.0000000000000007E-2</v>
      </c>
      <c r="K134" s="29">
        <v>0.1</v>
      </c>
      <c r="L134" s="29">
        <v>0.13</v>
      </c>
      <c r="M134" s="29">
        <v>7.0000000000000007E-2</v>
      </c>
      <c r="N134" s="29">
        <v>0.06</v>
      </c>
      <c r="O134" s="29">
        <v>0.01</v>
      </c>
      <c r="P134" s="191">
        <v>3</v>
      </c>
      <c r="Q134" s="191">
        <v>5</v>
      </c>
      <c r="R134" s="191">
        <v>12</v>
      </c>
      <c r="S134" s="29">
        <v>1</v>
      </c>
      <c r="T134" s="31">
        <v>5.73</v>
      </c>
      <c r="U134" s="29">
        <f t="shared" si="0"/>
        <v>1.5500000000000005</v>
      </c>
      <c r="V134" s="870">
        <f t="shared" si="1"/>
        <v>473.77000000000004</v>
      </c>
      <c r="W134" s="870">
        <f t="shared" si="2"/>
        <v>570.2700000000001</v>
      </c>
      <c r="X134" s="905" t="s">
        <v>1564</v>
      </c>
      <c r="Y134" s="39" t="s">
        <v>1423</v>
      </c>
    </row>
    <row r="135" spans="1:25" ht="12.75">
      <c r="A135" s="903" t="s">
        <v>1383</v>
      </c>
      <c r="B135" s="890"/>
      <c r="C135" s="869" t="s">
        <v>1424</v>
      </c>
      <c r="D135" s="28">
        <v>121480</v>
      </c>
      <c r="E135" s="191" t="s">
        <v>917</v>
      </c>
      <c r="F135" s="29">
        <v>0.08</v>
      </c>
      <c r="G135" s="191">
        <v>8</v>
      </c>
      <c r="H135" s="29">
        <v>0.76</v>
      </c>
      <c r="I135" s="29">
        <v>0.26</v>
      </c>
      <c r="J135" s="29">
        <v>0.17</v>
      </c>
      <c r="K135" s="29">
        <v>0.1</v>
      </c>
      <c r="L135" s="29">
        <v>0.13</v>
      </c>
      <c r="M135" s="29">
        <v>0.12</v>
      </c>
      <c r="N135" s="29">
        <v>0.11</v>
      </c>
      <c r="O135" s="29">
        <v>0.1</v>
      </c>
      <c r="P135" s="191">
        <v>3</v>
      </c>
      <c r="Q135" s="191">
        <v>5</v>
      </c>
      <c r="R135" s="191">
        <v>13</v>
      </c>
      <c r="S135" s="29">
        <v>1</v>
      </c>
      <c r="T135" s="31">
        <v>6.13</v>
      </c>
      <c r="U135" s="29">
        <f t="shared" si="0"/>
        <v>1.8300000000000003</v>
      </c>
      <c r="V135" s="870">
        <f t="shared" si="1"/>
        <v>503.59000000000009</v>
      </c>
      <c r="W135" s="870">
        <f t="shared" si="2"/>
        <v>625.07000000000005</v>
      </c>
      <c r="X135" s="905" t="s">
        <v>1564</v>
      </c>
      <c r="Y135" s="39" t="s">
        <v>1425</v>
      </c>
    </row>
    <row r="136" spans="1:25" ht="12.75">
      <c r="A136" s="903" t="s">
        <v>1383</v>
      </c>
      <c r="B136" s="890"/>
      <c r="C136" s="869" t="s">
        <v>1426</v>
      </c>
      <c r="D136" s="28">
        <v>102780</v>
      </c>
      <c r="E136" s="191" t="s">
        <v>917</v>
      </c>
      <c r="F136" s="29">
        <v>0.01</v>
      </c>
      <c r="G136" s="191">
        <v>8</v>
      </c>
      <c r="H136" s="29">
        <v>0.63</v>
      </c>
      <c r="I136" s="29">
        <v>0.35</v>
      </c>
      <c r="J136" s="29">
        <v>7.0000000000000007E-2</v>
      </c>
      <c r="K136" s="29">
        <v>0.1</v>
      </c>
      <c r="L136" s="29">
        <v>0.22</v>
      </c>
      <c r="M136" s="29">
        <v>7.0000000000000007E-2</v>
      </c>
      <c r="N136" s="29">
        <v>0.08</v>
      </c>
      <c r="O136" s="29">
        <v>0.01</v>
      </c>
      <c r="P136" s="191">
        <v>3</v>
      </c>
      <c r="Q136" s="191">
        <v>5</v>
      </c>
      <c r="R136" s="191">
        <v>12</v>
      </c>
      <c r="S136" s="29">
        <v>1</v>
      </c>
      <c r="T136" s="31">
        <v>5.73</v>
      </c>
      <c r="U136" s="29">
        <f t="shared" si="0"/>
        <v>1.5400000000000003</v>
      </c>
      <c r="V136" s="870">
        <f t="shared" si="1"/>
        <v>468.19</v>
      </c>
      <c r="W136" s="870">
        <f t="shared" si="2"/>
        <v>570.97</v>
      </c>
      <c r="X136" s="905" t="s">
        <v>1564</v>
      </c>
      <c r="Y136" s="39" t="s">
        <v>1427</v>
      </c>
    </row>
    <row r="137" spans="1:25" ht="12.75">
      <c r="A137" s="903" t="s">
        <v>1383</v>
      </c>
      <c r="B137" s="890"/>
      <c r="C137" s="869" t="s">
        <v>1555</v>
      </c>
      <c r="D137" s="28">
        <v>164995</v>
      </c>
      <c r="E137" s="216" t="s">
        <v>920</v>
      </c>
      <c r="F137" s="29">
        <v>0.09</v>
      </c>
      <c r="G137" s="191">
        <v>31</v>
      </c>
      <c r="H137" s="29">
        <v>0.52</v>
      </c>
      <c r="I137" s="29">
        <v>0.21</v>
      </c>
      <c r="J137" s="29">
        <v>0.12</v>
      </c>
      <c r="K137" s="29">
        <v>0.11</v>
      </c>
      <c r="L137" s="29">
        <v>0.12</v>
      </c>
      <c r="M137" s="29">
        <v>0.17</v>
      </c>
      <c r="N137" s="29">
        <v>0.31</v>
      </c>
      <c r="O137" s="29">
        <v>0.09</v>
      </c>
      <c r="P137" s="191">
        <v>3</v>
      </c>
      <c r="Q137" s="191">
        <v>5</v>
      </c>
      <c r="R137" s="191">
        <v>64</v>
      </c>
      <c r="S137" s="29">
        <v>0.95</v>
      </c>
      <c r="T137" s="31">
        <v>28</v>
      </c>
      <c r="U137" s="29">
        <f t="shared" si="0"/>
        <v>1.7400000000000002</v>
      </c>
      <c r="V137" s="870">
        <f t="shared" si="1"/>
        <v>611.80500000000018</v>
      </c>
      <c r="W137" s="870">
        <f t="shared" si="2"/>
        <v>776.80000000000018</v>
      </c>
      <c r="X137" s="907" t="s">
        <v>912</v>
      </c>
      <c r="Y137" s="39" t="s">
        <v>1556</v>
      </c>
    </row>
    <row r="138" spans="1:25" ht="12.75">
      <c r="A138" s="903" t="s">
        <v>1383</v>
      </c>
      <c r="B138" s="890"/>
      <c r="C138" s="869" t="s">
        <v>1428</v>
      </c>
      <c r="D138" s="28">
        <v>135720</v>
      </c>
      <c r="E138" s="191" t="s">
        <v>917</v>
      </c>
      <c r="F138" s="29">
        <v>0.08</v>
      </c>
      <c r="G138" s="191">
        <v>8</v>
      </c>
      <c r="H138" s="29">
        <v>0.95</v>
      </c>
      <c r="I138" s="29">
        <v>0.2</v>
      </c>
      <c r="J138" s="29">
        <v>7.0000000000000007E-2</v>
      </c>
      <c r="K138" s="29">
        <v>0.1</v>
      </c>
      <c r="L138" s="29">
        <v>0.13</v>
      </c>
      <c r="M138" s="29">
        <v>0.2</v>
      </c>
      <c r="N138" s="29">
        <v>0.11</v>
      </c>
      <c r="O138" s="29">
        <v>0.1</v>
      </c>
      <c r="P138" s="191">
        <v>3</v>
      </c>
      <c r="Q138" s="191">
        <v>5</v>
      </c>
      <c r="R138" s="191">
        <v>15</v>
      </c>
      <c r="S138" s="29">
        <v>1</v>
      </c>
      <c r="T138" s="31">
        <v>7.08</v>
      </c>
      <c r="U138" s="29">
        <f t="shared" si="0"/>
        <v>1.9400000000000004</v>
      </c>
      <c r="V138" s="870">
        <f t="shared" si="1"/>
        <v>509.70000000000005</v>
      </c>
      <c r="W138" s="870">
        <f t="shared" si="2"/>
        <v>645.42000000000007</v>
      </c>
      <c r="X138" s="905" t="s">
        <v>1564</v>
      </c>
      <c r="Y138" s="39" t="s">
        <v>1429</v>
      </c>
    </row>
    <row r="139" spans="1:25" ht="12.75">
      <c r="A139" s="903" t="s">
        <v>1383</v>
      </c>
      <c r="B139" s="890"/>
      <c r="C139" s="869" t="s">
        <v>1430</v>
      </c>
      <c r="D139" s="28">
        <v>112780</v>
      </c>
      <c r="E139" s="191" t="s">
        <v>917</v>
      </c>
      <c r="F139" s="29">
        <v>0.08</v>
      </c>
      <c r="G139" s="191">
        <v>8</v>
      </c>
      <c r="H139" s="29">
        <v>0.63</v>
      </c>
      <c r="I139" s="29">
        <v>0.3</v>
      </c>
      <c r="J139" s="29">
        <v>7.0000000000000007E-2</v>
      </c>
      <c r="K139" s="29">
        <v>0.1</v>
      </c>
      <c r="L139" s="29">
        <v>0.27</v>
      </c>
      <c r="M139" s="29">
        <v>0.12</v>
      </c>
      <c r="N139" s="29">
        <v>0.11</v>
      </c>
      <c r="O139" s="29">
        <v>0.1</v>
      </c>
      <c r="P139" s="191">
        <v>3</v>
      </c>
      <c r="Q139" s="191">
        <v>5</v>
      </c>
      <c r="R139" s="191">
        <v>13</v>
      </c>
      <c r="S139" s="29">
        <v>1</v>
      </c>
      <c r="T139" s="31">
        <v>6.23</v>
      </c>
      <c r="U139" s="29">
        <f t="shared" si="0"/>
        <v>1.7800000000000005</v>
      </c>
      <c r="V139" s="870">
        <f t="shared" si="1"/>
        <v>506.69000000000005</v>
      </c>
      <c r="W139" s="870">
        <f t="shared" si="2"/>
        <v>619.47000000000014</v>
      </c>
      <c r="X139" s="905" t="s">
        <v>1564</v>
      </c>
      <c r="Y139" s="39" t="s">
        <v>1431</v>
      </c>
    </row>
    <row r="140" spans="1:25" ht="12.75">
      <c r="A140" s="903" t="s">
        <v>1383</v>
      </c>
      <c r="B140" s="890"/>
      <c r="C140" s="869" t="s">
        <v>1432</v>
      </c>
      <c r="D140" s="28">
        <v>106000</v>
      </c>
      <c r="E140" s="191" t="s">
        <v>917</v>
      </c>
      <c r="F140" s="29">
        <v>0.01</v>
      </c>
      <c r="G140" s="191">
        <v>8</v>
      </c>
      <c r="H140" s="29">
        <v>0.52</v>
      </c>
      <c r="I140" s="29">
        <v>0.25</v>
      </c>
      <c r="J140" s="29">
        <v>0.13</v>
      </c>
      <c r="K140" s="29">
        <v>0.19</v>
      </c>
      <c r="L140" s="29">
        <v>0.13</v>
      </c>
      <c r="M140" s="29">
        <v>7.0000000000000007E-2</v>
      </c>
      <c r="N140" s="29">
        <v>0.13</v>
      </c>
      <c r="O140" s="29">
        <v>0.01</v>
      </c>
      <c r="P140" s="191">
        <v>3</v>
      </c>
      <c r="Q140" s="191">
        <v>5</v>
      </c>
      <c r="R140" s="191">
        <v>12</v>
      </c>
      <c r="S140" s="29">
        <v>1</v>
      </c>
      <c r="T140" s="31">
        <v>11.26</v>
      </c>
      <c r="U140" s="29">
        <f t="shared" si="0"/>
        <v>1.4400000000000004</v>
      </c>
      <c r="V140" s="870">
        <f t="shared" si="1"/>
        <v>452.94</v>
      </c>
      <c r="W140" s="870">
        <f t="shared" si="2"/>
        <v>558.93999999999994</v>
      </c>
      <c r="X140" s="905" t="s">
        <v>1564</v>
      </c>
      <c r="Y140" s="39" t="s">
        <v>1433</v>
      </c>
    </row>
    <row r="141" spans="1:25" ht="12.75">
      <c r="A141" s="902" t="s">
        <v>1334</v>
      </c>
      <c r="B141" s="890"/>
      <c r="C141" s="869" t="s">
        <v>1408</v>
      </c>
      <c r="D141" s="28">
        <v>58120</v>
      </c>
      <c r="E141" s="191" t="s">
        <v>917</v>
      </c>
      <c r="F141" s="29">
        <v>0.09</v>
      </c>
      <c r="G141" s="191">
        <v>33</v>
      </c>
      <c r="H141" s="29">
        <v>0.04</v>
      </c>
      <c r="I141" s="29">
        <v>0.02</v>
      </c>
      <c r="J141" s="29">
        <v>0.05</v>
      </c>
      <c r="K141" s="29">
        <v>0.05</v>
      </c>
      <c r="L141" s="29">
        <v>0</v>
      </c>
      <c r="M141" s="29">
        <v>0.1</v>
      </c>
      <c r="N141" s="29">
        <v>0.05</v>
      </c>
      <c r="O141" s="29">
        <v>7.0000000000000007E-2</v>
      </c>
      <c r="P141" s="191">
        <v>3</v>
      </c>
      <c r="Q141" s="191">
        <v>5</v>
      </c>
      <c r="R141" s="191">
        <v>25</v>
      </c>
      <c r="S141" s="29">
        <v>1.05</v>
      </c>
      <c r="T141" s="31">
        <v>10.199999999999999</v>
      </c>
      <c r="U141" s="29">
        <f t="shared" si="0"/>
        <v>0.47</v>
      </c>
      <c r="V141" s="870">
        <f t="shared" si="1"/>
        <v>546.28000000000009</v>
      </c>
      <c r="W141" s="870">
        <f t="shared" si="2"/>
        <v>604.4</v>
      </c>
      <c r="X141" s="905" t="s">
        <v>1564</v>
      </c>
      <c r="Y141" s="39" t="s">
        <v>1409</v>
      </c>
    </row>
    <row r="142" spans="1:25" ht="12.75">
      <c r="A142" s="889" t="s">
        <v>1225</v>
      </c>
      <c r="B142" s="890"/>
      <c r="C142" s="869" t="s">
        <v>1410</v>
      </c>
      <c r="D142" s="28">
        <v>53280</v>
      </c>
      <c r="E142" s="191" t="s">
        <v>917</v>
      </c>
      <c r="F142" s="29">
        <v>0.09</v>
      </c>
      <c r="G142" s="191">
        <v>33</v>
      </c>
      <c r="H142" s="29">
        <v>0.14000000000000001</v>
      </c>
      <c r="I142" s="29">
        <v>0.12</v>
      </c>
      <c r="J142" s="29">
        <v>0.04</v>
      </c>
      <c r="K142" s="29">
        <v>0.05</v>
      </c>
      <c r="L142" s="29">
        <v>0</v>
      </c>
      <c r="M142" s="29">
        <v>0.12</v>
      </c>
      <c r="N142" s="29">
        <v>0.05</v>
      </c>
      <c r="O142" s="29">
        <v>0.05</v>
      </c>
      <c r="P142" s="191">
        <v>2</v>
      </c>
      <c r="Q142" s="191">
        <v>3</v>
      </c>
      <c r="R142" s="191">
        <v>21</v>
      </c>
      <c r="S142" s="29">
        <v>1.05</v>
      </c>
      <c r="T142" s="31">
        <v>9.1999999999999993</v>
      </c>
      <c r="U142" s="29">
        <f t="shared" si="0"/>
        <v>0.66</v>
      </c>
      <c r="V142" s="870">
        <f t="shared" si="1"/>
        <v>479.01999999999992</v>
      </c>
      <c r="W142" s="870">
        <f t="shared" si="2"/>
        <v>532.29999999999995</v>
      </c>
      <c r="X142" s="905" t="s">
        <v>1564</v>
      </c>
      <c r="Y142" s="39" t="s">
        <v>1411</v>
      </c>
    </row>
    <row r="143" spans="1:25" ht="12.75">
      <c r="A143" s="889" t="s">
        <v>1225</v>
      </c>
      <c r="B143" s="890"/>
      <c r="C143" s="869" t="s">
        <v>1226</v>
      </c>
      <c r="D143" s="28">
        <v>22930</v>
      </c>
      <c r="E143" s="191" t="s">
        <v>917</v>
      </c>
      <c r="F143" s="29">
        <v>0.01</v>
      </c>
      <c r="G143" s="191">
        <v>8</v>
      </c>
      <c r="H143" s="29">
        <v>0.14000000000000001</v>
      </c>
      <c r="I143" s="29">
        <v>0.04</v>
      </c>
      <c r="J143" s="29">
        <v>0.05</v>
      </c>
      <c r="K143" s="29">
        <v>0</v>
      </c>
      <c r="L143" s="29">
        <v>0</v>
      </c>
      <c r="M143" s="29">
        <v>0.13</v>
      </c>
      <c r="N143" s="29">
        <v>0.01</v>
      </c>
      <c r="O143" s="29">
        <v>7.0000000000000007E-2</v>
      </c>
      <c r="P143" s="191">
        <v>1</v>
      </c>
      <c r="Q143" s="191">
        <v>1</v>
      </c>
      <c r="R143" s="191">
        <v>28</v>
      </c>
      <c r="S143" s="29">
        <v>1.1100000000000001</v>
      </c>
      <c r="T143" s="31">
        <v>4</v>
      </c>
      <c r="U143" s="29">
        <f t="shared" si="0"/>
        <v>0.45000000000000007</v>
      </c>
      <c r="V143" s="870">
        <f t="shared" si="1"/>
        <v>281.37</v>
      </c>
      <c r="W143" s="870">
        <f t="shared" si="2"/>
        <v>304.29999999999995</v>
      </c>
      <c r="X143" s="906" t="s">
        <v>1565</v>
      </c>
      <c r="Y143" s="39" t="s">
        <v>1227</v>
      </c>
    </row>
    <row r="144" spans="1:25" ht="12.75">
      <c r="A144" s="899" t="s">
        <v>1299</v>
      </c>
      <c r="B144" s="890"/>
      <c r="C144" s="869" t="s">
        <v>1448</v>
      </c>
      <c r="D144" s="28">
        <v>109510</v>
      </c>
      <c r="E144" s="216" t="s">
        <v>920</v>
      </c>
      <c r="F144" s="29">
        <v>0.34</v>
      </c>
      <c r="G144" s="191">
        <v>61</v>
      </c>
      <c r="H144" s="29">
        <v>0.16</v>
      </c>
      <c r="I144" s="29">
        <v>0.1</v>
      </c>
      <c r="J144" s="29">
        <v>7.0000000000000007E-2</v>
      </c>
      <c r="K144" s="29">
        <v>0.1</v>
      </c>
      <c r="L144" s="29">
        <v>0.17</v>
      </c>
      <c r="M144" s="29">
        <v>0.35</v>
      </c>
      <c r="N144" s="29">
        <v>0.31</v>
      </c>
      <c r="O144" s="29">
        <v>0.19</v>
      </c>
      <c r="P144" s="191">
        <v>2</v>
      </c>
      <c r="Q144" s="191">
        <v>4</v>
      </c>
      <c r="R144" s="191">
        <v>64</v>
      </c>
      <c r="S144" s="29">
        <v>0.99</v>
      </c>
      <c r="T144" s="31">
        <v>28</v>
      </c>
      <c r="U144" s="29">
        <f t="shared" si="0"/>
        <v>1.79</v>
      </c>
      <c r="V144" s="870">
        <f t="shared" si="1"/>
        <v>814.49000000000012</v>
      </c>
      <c r="W144" s="870">
        <f t="shared" si="2"/>
        <v>924.00000000000011</v>
      </c>
      <c r="X144" s="907" t="s">
        <v>912</v>
      </c>
      <c r="Y144" s="39" t="s">
        <v>1449</v>
      </c>
    </row>
    <row r="145" spans="1:25" ht="12.75">
      <c r="A145" s="899" t="s">
        <v>1299</v>
      </c>
      <c r="B145" s="890"/>
      <c r="C145" s="869" t="s">
        <v>1472</v>
      </c>
      <c r="D145" s="28">
        <v>68880</v>
      </c>
      <c r="E145" s="216" t="s">
        <v>917</v>
      </c>
      <c r="F145" s="29">
        <v>0.33</v>
      </c>
      <c r="G145" s="191">
        <v>56</v>
      </c>
      <c r="H145" s="29">
        <v>0.08</v>
      </c>
      <c r="I145" s="29">
        <v>0.09</v>
      </c>
      <c r="J145" s="29">
        <v>0.02</v>
      </c>
      <c r="K145" s="29">
        <v>0</v>
      </c>
      <c r="L145" s="29">
        <v>7.0000000000000007E-2</v>
      </c>
      <c r="M145" s="29">
        <v>0.28999999999999998</v>
      </c>
      <c r="N145" s="29">
        <v>0.28000000000000003</v>
      </c>
      <c r="O145" s="29">
        <v>0.15</v>
      </c>
      <c r="P145" s="191">
        <v>2</v>
      </c>
      <c r="Q145" s="191">
        <v>3</v>
      </c>
      <c r="R145" s="191">
        <v>17</v>
      </c>
      <c r="S145" s="29">
        <v>0.94</v>
      </c>
      <c r="T145" s="31">
        <v>17</v>
      </c>
      <c r="U145" s="29">
        <f t="shared" si="0"/>
        <v>1.31</v>
      </c>
      <c r="V145" s="870">
        <f t="shared" si="1"/>
        <v>693.72</v>
      </c>
      <c r="W145" s="870">
        <f t="shared" si="2"/>
        <v>762.6</v>
      </c>
      <c r="X145" s="907" t="s">
        <v>912</v>
      </c>
      <c r="Y145" s="39" t="s">
        <v>1473</v>
      </c>
    </row>
    <row r="146" spans="1:25" ht="12.75">
      <c r="A146" s="899" t="s">
        <v>1299</v>
      </c>
      <c r="B146" s="890"/>
      <c r="C146" s="869" t="s">
        <v>1545</v>
      </c>
      <c r="D146" s="28">
        <v>57280</v>
      </c>
      <c r="E146" s="216" t="s">
        <v>917</v>
      </c>
      <c r="F146" s="29">
        <v>0.24</v>
      </c>
      <c r="G146" s="191">
        <v>40</v>
      </c>
      <c r="H146" s="29">
        <v>0.16</v>
      </c>
      <c r="I146" s="29">
        <v>0.13</v>
      </c>
      <c r="J146" s="29">
        <v>0.04</v>
      </c>
      <c r="K146" s="29">
        <v>0.08</v>
      </c>
      <c r="L146" s="29">
        <v>0.04</v>
      </c>
      <c r="M146" s="29">
        <v>0.23</v>
      </c>
      <c r="N146" s="29">
        <v>0.23</v>
      </c>
      <c r="O146" s="29">
        <v>0.16</v>
      </c>
      <c r="P146" s="191">
        <v>1</v>
      </c>
      <c r="Q146" s="191">
        <v>3</v>
      </c>
      <c r="R146" s="191">
        <v>17</v>
      </c>
      <c r="S146" s="29">
        <v>1</v>
      </c>
      <c r="T146" s="31">
        <v>16</v>
      </c>
      <c r="U146" s="29">
        <f t="shared" si="0"/>
        <v>1.31</v>
      </c>
      <c r="V146" s="870">
        <f t="shared" si="1"/>
        <v>585.21999999999991</v>
      </c>
      <c r="W146" s="870">
        <f t="shared" si="2"/>
        <v>642.49999999999989</v>
      </c>
      <c r="X146" s="907" t="s">
        <v>912</v>
      </c>
      <c r="Y146" s="39" t="s">
        <v>1546</v>
      </c>
    </row>
    <row r="147" spans="1:25" ht="12.75">
      <c r="A147" s="899" t="s">
        <v>1299</v>
      </c>
      <c r="B147" s="890"/>
      <c r="C147" s="869" t="s">
        <v>1300</v>
      </c>
      <c r="D147" s="28">
        <v>39280</v>
      </c>
      <c r="E147" s="191" t="s">
        <v>917</v>
      </c>
      <c r="F147" s="29">
        <v>0.12</v>
      </c>
      <c r="G147" s="191">
        <v>39</v>
      </c>
      <c r="H147" s="29">
        <v>0.04</v>
      </c>
      <c r="I147" s="29">
        <v>0.09</v>
      </c>
      <c r="J147" s="29">
        <v>0.03</v>
      </c>
      <c r="K147" s="29">
        <v>7.0000000000000007E-2</v>
      </c>
      <c r="L147" s="29">
        <v>0</v>
      </c>
      <c r="M147" s="29">
        <v>0.11</v>
      </c>
      <c r="N147" s="29">
        <v>0.11</v>
      </c>
      <c r="O147" s="29">
        <v>7.0000000000000007E-2</v>
      </c>
      <c r="P147" s="191">
        <v>1</v>
      </c>
      <c r="Q147" s="191">
        <v>2</v>
      </c>
      <c r="R147" s="191">
        <v>12</v>
      </c>
      <c r="S147" s="29">
        <v>1.1000000000000001</v>
      </c>
      <c r="T147" s="31">
        <v>9</v>
      </c>
      <c r="U147" s="29">
        <f t="shared" si="0"/>
        <v>0.64</v>
      </c>
      <c r="V147" s="870">
        <f t="shared" si="1"/>
        <v>466.02</v>
      </c>
      <c r="W147" s="870">
        <f t="shared" si="2"/>
        <v>505.29999999999995</v>
      </c>
      <c r="X147" s="905" t="s">
        <v>1564</v>
      </c>
      <c r="Y147" s="39" t="s">
        <v>1301</v>
      </c>
    </row>
    <row r="148" spans="1:25" ht="12.75">
      <c r="A148" s="899" t="s">
        <v>1299</v>
      </c>
      <c r="B148" s="890"/>
      <c r="C148" s="869" t="s">
        <v>1412</v>
      </c>
      <c r="D148" s="28">
        <v>41500</v>
      </c>
      <c r="E148" s="191" t="s">
        <v>917</v>
      </c>
      <c r="F148" s="29">
        <v>0.12</v>
      </c>
      <c r="G148" s="191">
        <v>33</v>
      </c>
      <c r="H148" s="29">
        <v>0.15</v>
      </c>
      <c r="I148" s="29">
        <v>0.09</v>
      </c>
      <c r="J148" s="29">
        <v>0.05</v>
      </c>
      <c r="K148" s="29">
        <v>0.08</v>
      </c>
      <c r="L148" s="29">
        <v>0</v>
      </c>
      <c r="M148" s="29">
        <v>0.11</v>
      </c>
      <c r="N148" s="29">
        <v>0.08</v>
      </c>
      <c r="O148" s="29">
        <v>0.04</v>
      </c>
      <c r="P148" s="191">
        <v>2</v>
      </c>
      <c r="Q148" s="191">
        <v>4</v>
      </c>
      <c r="R148" s="191">
        <v>19</v>
      </c>
      <c r="S148" s="29">
        <v>1.1000000000000001</v>
      </c>
      <c r="T148" s="31">
        <v>7</v>
      </c>
      <c r="U148" s="29">
        <f t="shared" si="0"/>
        <v>0.72</v>
      </c>
      <c r="V148" s="870">
        <f t="shared" si="1"/>
        <v>536.19999999999993</v>
      </c>
      <c r="W148" s="870">
        <f t="shared" si="2"/>
        <v>577.69999999999993</v>
      </c>
      <c r="X148" s="905" t="s">
        <v>1564</v>
      </c>
      <c r="Y148" s="39" t="s">
        <v>1413</v>
      </c>
    </row>
    <row r="149" spans="1:25" ht="12.75">
      <c r="A149" s="899" t="s">
        <v>1299</v>
      </c>
      <c r="B149" s="890"/>
      <c r="C149" s="869" t="s">
        <v>1302</v>
      </c>
      <c r="D149" s="28">
        <v>45280</v>
      </c>
      <c r="E149" s="191" t="s">
        <v>917</v>
      </c>
      <c r="F149" s="29">
        <v>0.12</v>
      </c>
      <c r="G149" s="191">
        <v>39</v>
      </c>
      <c r="H149" s="29">
        <v>0.04</v>
      </c>
      <c r="I149" s="29">
        <v>0.06</v>
      </c>
      <c r="J149" s="29">
        <v>0.02</v>
      </c>
      <c r="K149" s="29">
        <v>0.03</v>
      </c>
      <c r="L149" s="29">
        <v>0</v>
      </c>
      <c r="M149" s="29">
        <v>0.16</v>
      </c>
      <c r="N149" s="29">
        <v>0.15</v>
      </c>
      <c r="O149" s="29">
        <v>0.14000000000000001</v>
      </c>
      <c r="P149" s="191">
        <v>1</v>
      </c>
      <c r="Q149" s="191">
        <v>2</v>
      </c>
      <c r="R149" s="191">
        <v>12</v>
      </c>
      <c r="S149" s="29">
        <v>1</v>
      </c>
      <c r="T149" s="31">
        <v>13</v>
      </c>
      <c r="U149" s="29">
        <f t="shared" si="0"/>
        <v>0.72000000000000008</v>
      </c>
      <c r="V149" s="870">
        <f t="shared" si="1"/>
        <v>469.22</v>
      </c>
      <c r="W149" s="870">
        <f t="shared" si="2"/>
        <v>514.5</v>
      </c>
      <c r="X149" s="905" t="s">
        <v>1564</v>
      </c>
      <c r="Y149" s="39" t="s">
        <v>1303</v>
      </c>
    </row>
    <row r="150" spans="1:25" ht="12.75">
      <c r="A150" s="899" t="s">
        <v>1299</v>
      </c>
      <c r="B150" s="890"/>
      <c r="C150" s="869" t="s">
        <v>1361</v>
      </c>
      <c r="D150" s="28">
        <v>44280</v>
      </c>
      <c r="E150" s="191" t="s">
        <v>917</v>
      </c>
      <c r="F150" s="29">
        <v>0.09</v>
      </c>
      <c r="G150" s="191">
        <v>36</v>
      </c>
      <c r="H150" s="29">
        <v>0.03</v>
      </c>
      <c r="I150" s="29">
        <v>0.06</v>
      </c>
      <c r="J150" s="29">
        <v>0.03</v>
      </c>
      <c r="K150" s="29">
        <v>0.03</v>
      </c>
      <c r="L150" s="29">
        <v>0.17</v>
      </c>
      <c r="M150" s="29">
        <v>0.13</v>
      </c>
      <c r="N150" s="29">
        <v>0.11</v>
      </c>
      <c r="O150" s="29">
        <v>0.11</v>
      </c>
      <c r="P150" s="191">
        <v>1</v>
      </c>
      <c r="Q150" s="191">
        <v>3</v>
      </c>
      <c r="R150" s="191">
        <v>10</v>
      </c>
      <c r="S150" s="29">
        <v>1.1000000000000001</v>
      </c>
      <c r="T150" s="31">
        <v>10</v>
      </c>
      <c r="U150" s="29">
        <f t="shared" si="0"/>
        <v>0.76</v>
      </c>
      <c r="V150" s="870">
        <f t="shared" si="1"/>
        <v>488.92000000000007</v>
      </c>
      <c r="W150" s="870">
        <f t="shared" si="2"/>
        <v>533.20000000000005</v>
      </c>
      <c r="X150" s="905" t="s">
        <v>1564</v>
      </c>
      <c r="Y150" s="39" t="s">
        <v>1362</v>
      </c>
    </row>
    <row r="151" spans="1:25" ht="12.75">
      <c r="A151" s="899" t="s">
        <v>1299</v>
      </c>
      <c r="B151" s="890"/>
      <c r="C151" s="869" t="s">
        <v>1363</v>
      </c>
      <c r="D151" s="28">
        <v>48280</v>
      </c>
      <c r="E151" s="191" t="s">
        <v>917</v>
      </c>
      <c r="F151" s="29">
        <v>0.14000000000000001</v>
      </c>
      <c r="G151" s="191">
        <v>36</v>
      </c>
      <c r="H151" s="29">
        <v>0.31</v>
      </c>
      <c r="I151" s="29">
        <v>0.06</v>
      </c>
      <c r="J151" s="29">
        <v>0.14000000000000001</v>
      </c>
      <c r="K151" s="29">
        <v>7.0000000000000007E-2</v>
      </c>
      <c r="L151" s="29">
        <v>0</v>
      </c>
      <c r="M151" s="29">
        <v>0.12</v>
      </c>
      <c r="N151" s="29">
        <v>0.06</v>
      </c>
      <c r="O151" s="29">
        <v>0.14000000000000001</v>
      </c>
      <c r="P151" s="191">
        <v>2</v>
      </c>
      <c r="Q151" s="191">
        <v>3</v>
      </c>
      <c r="R151" s="191">
        <v>11</v>
      </c>
      <c r="S151" s="29">
        <v>1.1000000000000001</v>
      </c>
      <c r="T151" s="31">
        <v>11</v>
      </c>
      <c r="U151" s="29">
        <f t="shared" si="0"/>
        <v>1.04</v>
      </c>
      <c r="V151" s="870">
        <f t="shared" si="1"/>
        <v>547.5200000000001</v>
      </c>
      <c r="W151" s="870">
        <f t="shared" si="2"/>
        <v>595.80000000000007</v>
      </c>
      <c r="X151" s="905" t="s">
        <v>1564</v>
      </c>
      <c r="Y151" s="39" t="s">
        <v>1364</v>
      </c>
    </row>
    <row r="152" spans="1:25" ht="12.75">
      <c r="A152" s="899" t="s">
        <v>1299</v>
      </c>
      <c r="B152" s="890"/>
      <c r="C152" s="869" t="s">
        <v>1436</v>
      </c>
      <c r="D152" s="28">
        <v>153000</v>
      </c>
      <c r="E152" s="216" t="s">
        <v>920</v>
      </c>
      <c r="F152" s="29">
        <v>0.36</v>
      </c>
      <c r="G152" s="191">
        <v>74</v>
      </c>
      <c r="H152" s="29">
        <v>0.16</v>
      </c>
      <c r="I152" s="29">
        <v>0.1</v>
      </c>
      <c r="J152" s="29">
        <v>7.0000000000000007E-2</v>
      </c>
      <c r="K152" s="29">
        <v>0.13</v>
      </c>
      <c r="L152" s="29">
        <v>0.16</v>
      </c>
      <c r="M152" s="29">
        <v>0.37</v>
      </c>
      <c r="N152" s="29">
        <v>0.35</v>
      </c>
      <c r="O152" s="29">
        <v>0.21</v>
      </c>
      <c r="P152" s="191">
        <v>3</v>
      </c>
      <c r="Q152" s="191">
        <v>5</v>
      </c>
      <c r="R152" s="191">
        <v>69</v>
      </c>
      <c r="S152" s="29">
        <v>1.04</v>
      </c>
      <c r="T152" s="31">
        <v>35</v>
      </c>
      <c r="U152" s="29">
        <f t="shared" si="0"/>
        <v>1.9099999999999997</v>
      </c>
      <c r="V152" s="870">
        <f t="shared" si="1"/>
        <v>921.2</v>
      </c>
      <c r="W152" s="870">
        <f t="shared" si="2"/>
        <v>1074.2</v>
      </c>
      <c r="X152" s="907" t="s">
        <v>912</v>
      </c>
      <c r="Y152" s="39" t="s">
        <v>1437</v>
      </c>
    </row>
    <row r="153" spans="1:25" ht="12.75">
      <c r="A153" s="899" t="s">
        <v>1299</v>
      </c>
      <c r="B153" s="890"/>
      <c r="C153" s="869" t="s">
        <v>1365</v>
      </c>
      <c r="D153" s="28">
        <v>56200</v>
      </c>
      <c r="E153" s="191" t="s">
        <v>917</v>
      </c>
      <c r="F153" s="29">
        <v>0.14000000000000001</v>
      </c>
      <c r="G153" s="191">
        <v>36</v>
      </c>
      <c r="H153" s="29">
        <v>0.12</v>
      </c>
      <c r="I153" s="29">
        <v>0.18</v>
      </c>
      <c r="J153" s="29">
        <v>0.04</v>
      </c>
      <c r="K153" s="29">
        <v>0.04</v>
      </c>
      <c r="L153" s="29">
        <v>0.11</v>
      </c>
      <c r="M153" s="29">
        <v>0.17</v>
      </c>
      <c r="N153" s="29">
        <v>0.1</v>
      </c>
      <c r="O153" s="29">
        <v>0.1</v>
      </c>
      <c r="P153" s="191">
        <v>3</v>
      </c>
      <c r="Q153" s="191">
        <v>5</v>
      </c>
      <c r="R153" s="191">
        <v>19</v>
      </c>
      <c r="S153" s="29">
        <v>1</v>
      </c>
      <c r="T153" s="31">
        <v>7.8</v>
      </c>
      <c r="U153" s="29">
        <f t="shared" si="0"/>
        <v>0.99999999999999989</v>
      </c>
      <c r="V153" s="870">
        <f t="shared" si="1"/>
        <v>630.9</v>
      </c>
      <c r="W153" s="870">
        <f t="shared" si="2"/>
        <v>687.1</v>
      </c>
      <c r="X153" s="905" t="s">
        <v>1564</v>
      </c>
      <c r="Y153" s="39" t="s">
        <v>1366</v>
      </c>
    </row>
    <row r="154" spans="1:25" ht="12.75">
      <c r="A154" s="899" t="s">
        <v>1299</v>
      </c>
      <c r="B154" s="890"/>
      <c r="C154" s="869" t="s">
        <v>1549</v>
      </c>
      <c r="D154" s="28">
        <v>64120</v>
      </c>
      <c r="E154" s="216" t="s">
        <v>920</v>
      </c>
      <c r="F154" s="29">
        <v>0.1</v>
      </c>
      <c r="G154" s="191">
        <v>32</v>
      </c>
      <c r="H154" s="29">
        <v>0.03</v>
      </c>
      <c r="I154" s="29">
        <v>0.06</v>
      </c>
      <c r="J154" s="29">
        <v>0.03</v>
      </c>
      <c r="K154" s="29">
        <v>0.03</v>
      </c>
      <c r="L154" s="29">
        <v>0</v>
      </c>
      <c r="M154" s="29">
        <v>0.17</v>
      </c>
      <c r="N154" s="29">
        <v>0.13</v>
      </c>
      <c r="O154" s="29">
        <v>0.11</v>
      </c>
      <c r="P154" s="191">
        <v>2</v>
      </c>
      <c r="Q154" s="191">
        <v>5</v>
      </c>
      <c r="R154" s="191">
        <v>64</v>
      </c>
      <c r="S154" s="29">
        <v>0.99</v>
      </c>
      <c r="T154" s="31">
        <v>18</v>
      </c>
      <c r="U154" s="29">
        <f t="shared" si="0"/>
        <v>0.66</v>
      </c>
      <c r="V154" s="870">
        <f t="shared" si="1"/>
        <v>569.37999999999988</v>
      </c>
      <c r="W154" s="870">
        <f t="shared" si="2"/>
        <v>633.49999999999989</v>
      </c>
      <c r="X154" s="907" t="s">
        <v>912</v>
      </c>
      <c r="Y154" s="39" t="s">
        <v>1550</v>
      </c>
    </row>
    <row r="155" spans="1:25" ht="12.75">
      <c r="A155" s="900" t="s">
        <v>1306</v>
      </c>
      <c r="B155" s="890"/>
      <c r="C155" s="869" t="s">
        <v>1367</v>
      </c>
      <c r="D155" s="28">
        <v>47280</v>
      </c>
      <c r="E155" s="191" t="s">
        <v>917</v>
      </c>
      <c r="F155" s="29">
        <v>0.14000000000000001</v>
      </c>
      <c r="G155" s="191">
        <v>36</v>
      </c>
      <c r="H155" s="29">
        <v>0.35</v>
      </c>
      <c r="I155" s="29">
        <v>0.12</v>
      </c>
      <c r="J155" s="29">
        <v>0.04</v>
      </c>
      <c r="K155" s="29">
        <v>0.06</v>
      </c>
      <c r="L155" s="29">
        <v>0</v>
      </c>
      <c r="M155" s="29">
        <v>0.16</v>
      </c>
      <c r="N155" s="29">
        <v>0.11</v>
      </c>
      <c r="O155" s="29">
        <v>0.13</v>
      </c>
      <c r="P155" s="191">
        <v>0</v>
      </c>
      <c r="Q155" s="191">
        <v>0</v>
      </c>
      <c r="R155" s="191">
        <v>9</v>
      </c>
      <c r="S155" s="29">
        <v>1.05</v>
      </c>
      <c r="T155" s="31">
        <v>10</v>
      </c>
      <c r="U155" s="29">
        <f t="shared" si="0"/>
        <v>1.1100000000000001</v>
      </c>
      <c r="V155" s="870">
        <f t="shared" si="1"/>
        <v>407.42</v>
      </c>
      <c r="W155" s="870">
        <f t="shared" si="2"/>
        <v>454.7</v>
      </c>
      <c r="X155" s="905" t="s">
        <v>1564</v>
      </c>
      <c r="Y155" s="39" t="s">
        <v>1368</v>
      </c>
    </row>
    <row r="156" spans="1:25" ht="12.75">
      <c r="A156" s="900" t="s">
        <v>1306</v>
      </c>
      <c r="B156" s="890"/>
      <c r="C156" s="869" t="s">
        <v>1320</v>
      </c>
      <c r="D156" s="28">
        <v>46380</v>
      </c>
      <c r="E156" s="191" t="s">
        <v>917</v>
      </c>
      <c r="F156" s="29">
        <v>0.14000000000000001</v>
      </c>
      <c r="G156" s="191">
        <v>38</v>
      </c>
      <c r="H156" s="29">
        <v>0.25</v>
      </c>
      <c r="I156" s="29">
        <v>0.13</v>
      </c>
      <c r="J156" s="29">
        <v>0.04</v>
      </c>
      <c r="K156" s="29">
        <v>0.09</v>
      </c>
      <c r="L156" s="29">
        <v>0</v>
      </c>
      <c r="M156" s="29">
        <v>0.16</v>
      </c>
      <c r="N156" s="29">
        <v>0.11</v>
      </c>
      <c r="O156" s="29">
        <v>0.14000000000000001</v>
      </c>
      <c r="P156" s="191">
        <v>1</v>
      </c>
      <c r="Q156" s="191">
        <v>3</v>
      </c>
      <c r="R156" s="191">
        <v>19</v>
      </c>
      <c r="S156" s="29">
        <v>1</v>
      </c>
      <c r="T156" s="31">
        <v>13</v>
      </c>
      <c r="U156" s="29">
        <f t="shared" si="0"/>
        <v>1.06</v>
      </c>
      <c r="V156" s="870">
        <f t="shared" si="1"/>
        <v>535.72</v>
      </c>
      <c r="W156" s="870">
        <f t="shared" si="2"/>
        <v>582.09999999999991</v>
      </c>
      <c r="X156" s="905" t="s">
        <v>1564</v>
      </c>
      <c r="Y156" s="39" t="s">
        <v>1321</v>
      </c>
    </row>
    <row r="157" spans="1:25" ht="12.75">
      <c r="A157" s="900" t="s">
        <v>1306</v>
      </c>
      <c r="B157" s="890"/>
      <c r="C157" s="869" t="s">
        <v>1470</v>
      </c>
      <c r="D157" s="28">
        <v>109510</v>
      </c>
      <c r="E157" s="216" t="s">
        <v>920</v>
      </c>
      <c r="F157" s="29">
        <v>0.33</v>
      </c>
      <c r="G157" s="191">
        <v>59</v>
      </c>
      <c r="H157" s="29">
        <v>0.01</v>
      </c>
      <c r="I157" s="29">
        <v>0.08</v>
      </c>
      <c r="J157" s="29">
        <v>0.02</v>
      </c>
      <c r="K157" s="29">
        <v>0.06</v>
      </c>
      <c r="L157" s="29">
        <v>0</v>
      </c>
      <c r="M157" s="29">
        <v>0.35</v>
      </c>
      <c r="N157" s="29">
        <v>0.31</v>
      </c>
      <c r="O157" s="29">
        <v>0.19</v>
      </c>
      <c r="P157" s="191">
        <v>1</v>
      </c>
      <c r="Q157" s="191">
        <v>3</v>
      </c>
      <c r="R157" s="191">
        <v>65</v>
      </c>
      <c r="S157" s="29">
        <v>0.95</v>
      </c>
      <c r="T157" s="31">
        <v>28</v>
      </c>
      <c r="U157" s="29">
        <f t="shared" si="0"/>
        <v>1.35</v>
      </c>
      <c r="V157" s="870">
        <f t="shared" si="1"/>
        <v>692.19</v>
      </c>
      <c r="W157" s="870">
        <f t="shared" si="2"/>
        <v>801.7</v>
      </c>
      <c r="X157" s="907" t="s">
        <v>912</v>
      </c>
      <c r="Y157" s="39" t="s">
        <v>1471</v>
      </c>
    </row>
    <row r="158" spans="1:25" ht="12.75">
      <c r="A158" s="896" t="s">
        <v>1245</v>
      </c>
      <c r="B158" s="890"/>
      <c r="C158" s="869" t="s">
        <v>1491</v>
      </c>
      <c r="D158" s="28">
        <v>68880</v>
      </c>
      <c r="E158" s="216" t="s">
        <v>917</v>
      </c>
      <c r="F158" s="29">
        <v>0.31</v>
      </c>
      <c r="G158" s="191">
        <v>50</v>
      </c>
      <c r="H158" s="29">
        <v>0.02</v>
      </c>
      <c r="I158" s="29">
        <v>0.09</v>
      </c>
      <c r="J158" s="29">
        <v>0.08</v>
      </c>
      <c r="K158" s="29">
        <v>0.06</v>
      </c>
      <c r="L158" s="29">
        <v>0.02</v>
      </c>
      <c r="M158" s="29">
        <v>0.28999999999999998</v>
      </c>
      <c r="N158" s="29">
        <v>0.28000000000000003</v>
      </c>
      <c r="O158" s="29">
        <v>0.15</v>
      </c>
      <c r="P158" s="191">
        <v>1</v>
      </c>
      <c r="Q158" s="191">
        <v>2</v>
      </c>
      <c r="R158" s="191">
        <v>17</v>
      </c>
      <c r="S158" s="29">
        <v>0.9</v>
      </c>
      <c r="T158" s="31">
        <v>17</v>
      </c>
      <c r="U158" s="29">
        <f t="shared" si="0"/>
        <v>1.3</v>
      </c>
      <c r="V158" s="870">
        <f t="shared" si="1"/>
        <v>596.82000000000005</v>
      </c>
      <c r="W158" s="870">
        <f t="shared" si="2"/>
        <v>665.7</v>
      </c>
      <c r="X158" s="907" t="s">
        <v>912</v>
      </c>
      <c r="Y158" s="39" t="s">
        <v>1492</v>
      </c>
    </row>
    <row r="159" spans="1:25" ht="12.75">
      <c r="A159" s="896" t="s">
        <v>1245</v>
      </c>
      <c r="B159" s="890"/>
      <c r="C159" s="869" t="s">
        <v>1369</v>
      </c>
      <c r="D159" s="28">
        <v>61400</v>
      </c>
      <c r="E159" s="191" t="s">
        <v>917</v>
      </c>
      <c r="F159" s="29">
        <v>0.12</v>
      </c>
      <c r="G159" s="191">
        <v>36</v>
      </c>
      <c r="H159" s="29">
        <v>0.12</v>
      </c>
      <c r="I159" s="29">
        <v>0.18</v>
      </c>
      <c r="J159" s="29">
        <v>0.06</v>
      </c>
      <c r="K159" s="29">
        <v>7.0000000000000007E-2</v>
      </c>
      <c r="L159" s="29">
        <v>0.1</v>
      </c>
      <c r="M159" s="29">
        <v>0.17</v>
      </c>
      <c r="N159" s="29">
        <v>0.13</v>
      </c>
      <c r="O159" s="29">
        <v>0.1</v>
      </c>
      <c r="P159" s="191">
        <v>1</v>
      </c>
      <c r="Q159" s="191">
        <v>3</v>
      </c>
      <c r="R159" s="191">
        <v>19</v>
      </c>
      <c r="S159" s="29">
        <v>1</v>
      </c>
      <c r="T159" s="31">
        <v>8</v>
      </c>
      <c r="U159" s="29">
        <f t="shared" si="0"/>
        <v>1.05</v>
      </c>
      <c r="V159" s="870">
        <f t="shared" si="1"/>
        <v>511.90000000000003</v>
      </c>
      <c r="W159" s="870">
        <f t="shared" si="2"/>
        <v>573.30000000000007</v>
      </c>
      <c r="X159" s="905" t="s">
        <v>1564</v>
      </c>
      <c r="Y159" s="39" t="s">
        <v>1370</v>
      </c>
    </row>
    <row r="160" spans="1:25" ht="12.75">
      <c r="A160" s="896" t="s">
        <v>1245</v>
      </c>
      <c r="B160" s="890"/>
      <c r="C160" s="869" t="s">
        <v>1371</v>
      </c>
      <c r="D160" s="28">
        <v>44700</v>
      </c>
      <c r="E160" s="191" t="s">
        <v>917</v>
      </c>
      <c r="F160" s="29">
        <v>0.08</v>
      </c>
      <c r="G160" s="191">
        <v>36</v>
      </c>
      <c r="H160" s="29">
        <v>0.09</v>
      </c>
      <c r="I160" s="29">
        <v>0.02</v>
      </c>
      <c r="J160" s="29">
        <v>0.15</v>
      </c>
      <c r="K160" s="29">
        <v>0.06</v>
      </c>
      <c r="L160" s="29">
        <v>0</v>
      </c>
      <c r="M160" s="29">
        <v>0.17</v>
      </c>
      <c r="N160" s="29">
        <v>0.1</v>
      </c>
      <c r="O160" s="29">
        <v>7.0000000000000007E-2</v>
      </c>
      <c r="P160" s="191">
        <v>1</v>
      </c>
      <c r="Q160" s="191">
        <v>2</v>
      </c>
      <c r="R160" s="191">
        <v>10</v>
      </c>
      <c r="S160" s="29">
        <v>1.05</v>
      </c>
      <c r="T160" s="31">
        <v>10</v>
      </c>
      <c r="U160" s="29">
        <f t="shared" si="0"/>
        <v>0.73999999999999988</v>
      </c>
      <c r="V160" s="870">
        <f t="shared" si="1"/>
        <v>449.49999999999994</v>
      </c>
      <c r="W160" s="870">
        <f t="shared" si="2"/>
        <v>494.2</v>
      </c>
      <c r="X160" s="905" t="s">
        <v>1564</v>
      </c>
      <c r="Y160" s="39" t="s">
        <v>1372</v>
      </c>
    </row>
    <row r="161" spans="1:25" ht="12.75">
      <c r="A161" s="896" t="s">
        <v>1245</v>
      </c>
      <c r="B161" s="890"/>
      <c r="C161" s="908" t="s">
        <v>1557</v>
      </c>
      <c r="D161" s="28">
        <v>69700</v>
      </c>
      <c r="E161" s="216" t="s">
        <v>920</v>
      </c>
      <c r="F161" s="29">
        <v>0.08</v>
      </c>
      <c r="G161" s="191">
        <v>31</v>
      </c>
      <c r="H161" s="29">
        <v>0.1</v>
      </c>
      <c r="I161" s="29">
        <v>0.03</v>
      </c>
      <c r="J161" s="29">
        <v>0.15</v>
      </c>
      <c r="K161" s="29">
        <v>0.06</v>
      </c>
      <c r="L161" s="29">
        <v>0</v>
      </c>
      <c r="M161" s="29">
        <v>0.17</v>
      </c>
      <c r="N161" s="29">
        <v>0.11</v>
      </c>
      <c r="O161" s="29">
        <v>7.0000000000000007E-2</v>
      </c>
      <c r="P161" s="191">
        <v>2</v>
      </c>
      <c r="Q161" s="191">
        <v>5</v>
      </c>
      <c r="R161" s="191">
        <v>62</v>
      </c>
      <c r="S161" s="29">
        <v>0.95</v>
      </c>
      <c r="T161" s="31">
        <v>19</v>
      </c>
      <c r="U161" s="29">
        <f t="shared" si="0"/>
        <v>0.76999999999999991</v>
      </c>
      <c r="V161" s="870">
        <f t="shared" si="1"/>
        <v>556.69999999999993</v>
      </c>
      <c r="W161" s="870">
        <f t="shared" si="2"/>
        <v>626.4</v>
      </c>
      <c r="X161" s="907" t="s">
        <v>912</v>
      </c>
      <c r="Y161" s="39" t="s">
        <v>1558</v>
      </c>
    </row>
    <row r="162" spans="1:25" ht="12.75">
      <c r="A162" s="891" t="s">
        <v>1228</v>
      </c>
      <c r="B162" s="890" t="s">
        <v>1229</v>
      </c>
      <c r="C162" s="869" t="s">
        <v>1505</v>
      </c>
      <c r="D162" s="28">
        <v>74300</v>
      </c>
      <c r="E162" s="216" t="s">
        <v>917</v>
      </c>
      <c r="F162" s="29">
        <v>0.34</v>
      </c>
      <c r="G162" s="191">
        <v>50</v>
      </c>
      <c r="H162" s="29">
        <v>0.01</v>
      </c>
      <c r="I162" s="29">
        <v>0.13</v>
      </c>
      <c r="J162" s="29">
        <v>0.03</v>
      </c>
      <c r="K162" s="29">
        <v>0.13</v>
      </c>
      <c r="L162" s="29">
        <v>0</v>
      </c>
      <c r="M162" s="29">
        <v>0.24</v>
      </c>
      <c r="N162" s="29">
        <v>0.28000000000000003</v>
      </c>
      <c r="O162" s="29">
        <v>0.12</v>
      </c>
      <c r="P162" s="191">
        <v>1</v>
      </c>
      <c r="Q162" s="191">
        <v>2</v>
      </c>
      <c r="R162" s="191">
        <v>18</v>
      </c>
      <c r="S162" s="29">
        <v>0.9</v>
      </c>
      <c r="T162" s="31">
        <v>19.8</v>
      </c>
      <c r="U162" s="29">
        <f t="shared" si="0"/>
        <v>1.28</v>
      </c>
      <c r="V162" s="870">
        <f t="shared" si="1"/>
        <v>582.89999999999986</v>
      </c>
      <c r="W162" s="870">
        <f t="shared" si="2"/>
        <v>657.19999999999993</v>
      </c>
      <c r="X162" s="907" t="s">
        <v>912</v>
      </c>
      <c r="Y162" s="39" t="s">
        <v>1506</v>
      </c>
    </row>
    <row r="163" spans="1:25" ht="12.75">
      <c r="A163" s="902" t="s">
        <v>1334</v>
      </c>
      <c r="B163" s="890"/>
      <c r="C163" s="869" t="s">
        <v>1561</v>
      </c>
      <c r="D163" s="28">
        <v>64120</v>
      </c>
      <c r="E163" s="216" t="s">
        <v>920</v>
      </c>
      <c r="F163" s="29">
        <v>0.09</v>
      </c>
      <c r="G163" s="191">
        <v>31</v>
      </c>
      <c r="H163" s="29">
        <v>0.04</v>
      </c>
      <c r="I163" s="29">
        <v>0.02</v>
      </c>
      <c r="J163" s="29">
        <v>0.05</v>
      </c>
      <c r="K163" s="29">
        <v>0.11</v>
      </c>
      <c r="L163" s="29">
        <v>0</v>
      </c>
      <c r="M163" s="29">
        <v>0.1</v>
      </c>
      <c r="N163" s="29">
        <v>0.06</v>
      </c>
      <c r="O163" s="29">
        <v>7.0000000000000007E-2</v>
      </c>
      <c r="P163" s="191">
        <v>3</v>
      </c>
      <c r="Q163" s="191">
        <v>6</v>
      </c>
      <c r="R163" s="191">
        <v>62</v>
      </c>
      <c r="S163" s="29">
        <v>0.95</v>
      </c>
      <c r="T163" s="31">
        <v>20</v>
      </c>
      <c r="U163" s="29">
        <f t="shared" si="0"/>
        <v>0.54</v>
      </c>
      <c r="V163" s="870">
        <f t="shared" si="1"/>
        <v>586.08000000000004</v>
      </c>
      <c r="W163" s="870">
        <f t="shared" si="2"/>
        <v>650.20000000000005</v>
      </c>
      <c r="X163" s="907" t="s">
        <v>912</v>
      </c>
      <c r="Y163" s="39" t="s">
        <v>1562</v>
      </c>
    </row>
  </sheetData>
  <autoFilter ref="A2:Y163" xr:uid="{00000000-0009-0000-0000-00002C000000}">
    <sortState xmlns:xlrd2="http://schemas.microsoft.com/office/spreadsheetml/2017/richdata2" ref="A2:Y163">
      <sortCondition ref="C2:C163"/>
      <sortCondition descending="1" ref="Q2:Q163"/>
      <sortCondition ref="A2:A163"/>
      <sortCondition descending="1" ref="F2:F163"/>
      <sortCondition ref="G2:G163"/>
      <sortCondition ref="W2:W163"/>
      <sortCondition ref="X2:X163"/>
    </sortState>
  </autoFilter>
  <customSheetViews>
    <customSheetView guid="{54596566-7ED3-4AAC-8605-6BF73570F1F1}" filter="1" showAutoFilter="1">
      <pageMargins left="0.7" right="0.7" top="0.75" bottom="0.75" header="0.3" footer="0.3"/>
      <autoFilter ref="A2:Y163" xr:uid="{1A0574E1-30D7-4E90-B810-2F54D9081F49}"/>
    </customSheetView>
  </customSheetViews>
  <conditionalFormatting sqref="D3:D163">
    <cfRule type="colorScale" priority="16">
      <colorScale>
        <cfvo type="min"/>
        <cfvo type="percentile" val="50"/>
        <cfvo type="max"/>
        <color rgb="FF93C47D"/>
        <color rgb="FFD9D9D9"/>
        <color rgb="FFE06666"/>
      </colorScale>
    </cfRule>
  </conditionalFormatting>
  <conditionalFormatting sqref="E3:E163">
    <cfRule type="cellIs" dxfId="63" priority="19" operator="equal">
      <formula>"Y"</formula>
    </cfRule>
    <cfRule type="cellIs" dxfId="62" priority="20" operator="equal">
      <formula>"N"</formula>
    </cfRule>
  </conditionalFormatting>
  <conditionalFormatting sqref="F3:F163 G76">
    <cfRule type="colorScale" priority="3">
      <colorScale>
        <cfvo type="min"/>
        <cfvo type="percentile" val="50"/>
        <cfvo type="max"/>
        <color rgb="FFD9D9D9"/>
        <color rgb="FFB7B7B7"/>
        <color rgb="FF666666"/>
      </colorScale>
    </cfRule>
  </conditionalFormatting>
  <conditionalFormatting sqref="G3:G163">
    <cfRule type="colorScale" priority="4">
      <colorScale>
        <cfvo type="min"/>
        <cfvo type="percentile" val="50"/>
        <cfvo type="max"/>
        <color rgb="FFD9D9D9"/>
        <color rgb="FFB7B7B7"/>
        <color rgb="FF666666"/>
      </colorScale>
    </cfRule>
  </conditionalFormatting>
  <conditionalFormatting sqref="H3:H163">
    <cfRule type="colorScale" priority="5">
      <colorScale>
        <cfvo type="min"/>
        <cfvo type="percentile" val="50"/>
        <cfvo type="max"/>
        <color rgb="FFFCE5CD"/>
        <color rgb="FFF9CB9C"/>
        <color rgb="FFE69138"/>
      </colorScale>
    </cfRule>
  </conditionalFormatting>
  <conditionalFormatting sqref="I3:I163">
    <cfRule type="colorScale" priority="6">
      <colorScale>
        <cfvo type="min"/>
        <cfvo type="percentile" val="50"/>
        <cfvo type="max"/>
        <color rgb="FFCFE2F3"/>
        <color rgb="FF9FC5E8"/>
        <color rgb="FF3D85C6"/>
      </colorScale>
    </cfRule>
  </conditionalFormatting>
  <conditionalFormatting sqref="J3:J163">
    <cfRule type="colorScale" priority="7">
      <colorScale>
        <cfvo type="min"/>
        <cfvo type="percentile" val="50"/>
        <cfvo type="max"/>
        <color rgb="FFD9EAD3"/>
        <color rgb="FFB6D7A8"/>
        <color rgb="FF6AA84F"/>
      </colorScale>
    </cfRule>
  </conditionalFormatting>
  <conditionalFormatting sqref="K3:K163">
    <cfRule type="colorScale" priority="8">
      <colorScale>
        <cfvo type="min"/>
        <cfvo type="percentile" val="50"/>
        <cfvo type="max"/>
        <color rgb="FFFFF2CC"/>
        <color rgb="FFFFE599"/>
        <color rgb="FFF1C232"/>
      </colorScale>
    </cfRule>
  </conditionalFormatting>
  <conditionalFormatting sqref="L3:L163">
    <cfRule type="colorScale" priority="9">
      <colorScale>
        <cfvo type="min"/>
        <cfvo type="percentile" val="50"/>
        <cfvo type="max"/>
        <color rgb="FFD9D2E9"/>
        <color rgb="FFB4A7D6"/>
        <color rgb="FF8E7CC3"/>
      </colorScale>
    </cfRule>
  </conditionalFormatting>
  <conditionalFormatting sqref="M3:M163">
    <cfRule type="colorScale" priority="10">
      <colorScale>
        <cfvo type="min"/>
        <cfvo type="percentile" val="50"/>
        <cfvo type="max"/>
        <color rgb="FFF4CCCC"/>
        <color rgb="FFEA9999"/>
        <color rgb="FFE06666"/>
      </colorScale>
    </cfRule>
  </conditionalFormatting>
  <conditionalFormatting sqref="N3:N163">
    <cfRule type="colorScale" priority="11">
      <colorScale>
        <cfvo type="min"/>
        <cfvo type="percentile" val="50"/>
        <cfvo type="max"/>
        <color rgb="FFEAD1DC"/>
        <color rgb="FFD5A6BD"/>
        <color rgb="FFC27BA0"/>
      </colorScale>
    </cfRule>
  </conditionalFormatting>
  <conditionalFormatting sqref="O3:O163">
    <cfRule type="colorScale" priority="12">
      <colorScale>
        <cfvo type="min"/>
        <cfvo type="percentile" val="50"/>
        <cfvo type="max"/>
        <color rgb="FFE6B8AF"/>
        <color rgb="FFDD7E6B"/>
        <color rgb="FFCC4125"/>
      </colorScale>
    </cfRule>
  </conditionalFormatting>
  <conditionalFormatting sqref="P3:P163 Q76">
    <cfRule type="colorScale" priority="13">
      <colorScale>
        <cfvo type="min"/>
        <cfvo type="percentile" val="50"/>
        <cfvo type="max"/>
        <color rgb="FFCFE2F3"/>
        <color rgb="FFC9DAF8"/>
        <color rgb="FF6D9EEB"/>
      </colorScale>
    </cfRule>
  </conditionalFormatting>
  <conditionalFormatting sqref="Q3:Q163">
    <cfRule type="colorScale" priority="21">
      <colorScale>
        <cfvo type="min"/>
        <cfvo type="percentile" val="50"/>
        <cfvo type="max"/>
        <color rgb="FFCFE2F3"/>
        <color rgb="FFC9DAF8"/>
        <color rgb="FF6D9EEB"/>
      </colorScale>
    </cfRule>
  </conditionalFormatting>
  <conditionalFormatting sqref="R3:R163">
    <cfRule type="colorScale" priority="14">
      <colorScale>
        <cfvo type="min"/>
        <cfvo type="percentile" val="50"/>
        <cfvo type="max"/>
        <color rgb="FFEFEFEF"/>
        <color rgb="FFD9D9D9"/>
        <color rgb="FFB7B7B7"/>
      </colorScale>
    </cfRule>
  </conditionalFormatting>
  <conditionalFormatting sqref="S3:S163">
    <cfRule type="colorScale" priority="1">
      <colorScale>
        <cfvo type="min"/>
        <cfvo type="percentile" val="50"/>
        <cfvo type="max"/>
        <color rgb="FFD0E0E3"/>
        <color rgb="FFA2C4C9"/>
        <color rgb="FF76A5AF"/>
      </colorScale>
    </cfRule>
  </conditionalFormatting>
  <conditionalFormatting sqref="T3:T163">
    <cfRule type="colorScale" priority="2">
      <colorScale>
        <cfvo type="min"/>
        <cfvo type="percentile" val="50"/>
        <cfvo type="max"/>
        <color rgb="FFEFEFEF"/>
        <color rgb="FFB7B7B7"/>
        <color rgb="FF666666"/>
      </colorScale>
    </cfRule>
  </conditionalFormatting>
  <conditionalFormatting sqref="U3:U163">
    <cfRule type="colorScale" priority="17">
      <colorScale>
        <cfvo type="min"/>
        <cfvo type="percentile" val="50"/>
        <cfvo type="max"/>
        <color rgb="FFE06666"/>
        <color rgb="FFD9D9D9"/>
        <color rgb="FF93C47D"/>
      </colorScale>
    </cfRule>
  </conditionalFormatting>
  <conditionalFormatting sqref="V3:V163">
    <cfRule type="colorScale" priority="18">
      <colorScale>
        <cfvo type="min"/>
        <cfvo type="percentile" val="50"/>
        <cfvo type="max"/>
        <color rgb="FF4A86E8"/>
        <color rgb="FFEFEFEF"/>
        <color rgb="FFFF9900"/>
      </colorScale>
    </cfRule>
  </conditionalFormatting>
  <conditionalFormatting sqref="W3:W163">
    <cfRule type="colorScale" priority="15">
      <colorScale>
        <cfvo type="min"/>
        <cfvo type="percentile" val="50"/>
        <cfvo type="max"/>
        <color rgb="FF4A86E8"/>
        <color rgb="FFEFEFEF"/>
        <color rgb="FFFF9900"/>
      </colorScale>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tabColor rgb="FF6FA8DC"/>
    <outlinePr summaryBelow="0" summaryRight="0"/>
  </sheetPr>
  <dimension ref="A1:AQ112"/>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2.5703125" defaultRowHeight="15.75" customHeight="1"/>
  <cols>
    <col min="1" max="1" width="11.28515625" customWidth="1"/>
    <col min="2" max="2" width="2.5703125" customWidth="1"/>
    <col min="3" max="3" width="29.7109375" customWidth="1"/>
    <col min="4" max="4" width="6.85546875" hidden="1" customWidth="1"/>
    <col min="5" max="5" width="5.42578125" hidden="1" customWidth="1"/>
    <col min="6" max="6" width="6.140625" hidden="1" customWidth="1"/>
    <col min="7" max="7" width="1.42578125" hidden="1" customWidth="1"/>
    <col min="8" max="10" width="5.7109375" hidden="1" customWidth="1"/>
    <col min="11" max="11" width="6.5703125" hidden="1" customWidth="1"/>
    <col min="12" max="16" width="5.7109375" hidden="1" customWidth="1"/>
    <col min="17" max="18" width="5.42578125" hidden="1" customWidth="1"/>
    <col min="19" max="19" width="5.7109375" hidden="1" customWidth="1"/>
    <col min="20" max="20" width="1.42578125" hidden="1" customWidth="1"/>
    <col min="21" max="21" width="15.5703125" customWidth="1"/>
    <col min="22" max="22" width="25.7109375" customWidth="1"/>
    <col min="23" max="23" width="11.85546875" hidden="1" customWidth="1"/>
    <col min="24" max="24" width="21" customWidth="1"/>
    <col min="25" max="25" width="6.140625" hidden="1" customWidth="1"/>
    <col min="26" max="26" width="21.85546875" customWidth="1"/>
    <col min="27" max="27" width="25.7109375" hidden="1" customWidth="1"/>
    <col min="28" max="28" width="22.7109375" customWidth="1"/>
    <col min="29" max="29" width="6.140625" hidden="1" customWidth="1"/>
    <col min="30" max="30" width="24.7109375" customWidth="1"/>
    <col min="31" max="31" width="6.140625" hidden="1" customWidth="1"/>
    <col min="32" max="32" width="24.28515625" customWidth="1"/>
    <col min="33" max="33" width="6.140625" hidden="1" customWidth="1"/>
    <col min="34" max="34" width="25.42578125" customWidth="1"/>
    <col min="35" max="35" width="25.5703125" hidden="1" customWidth="1"/>
    <col min="36" max="36" width="23.140625" customWidth="1"/>
    <col min="37" max="37" width="16.42578125" hidden="1" customWidth="1"/>
    <col min="38" max="38" width="22.85546875" customWidth="1"/>
    <col min="39" max="39" width="6.140625" hidden="1" customWidth="1"/>
    <col min="40" max="40" width="31.42578125" hidden="1" customWidth="1"/>
    <col min="41" max="41" width="33.42578125" hidden="1" customWidth="1"/>
    <col min="42" max="42" width="19.42578125" customWidth="1"/>
    <col min="43" max="43" width="6.140625" hidden="1" customWidth="1"/>
  </cols>
  <sheetData>
    <row r="1" spans="1:43" ht="21" customHeight="1">
      <c r="A1" s="909"/>
      <c r="B1" s="910"/>
      <c r="C1" s="911"/>
      <c r="D1" s="846"/>
      <c r="E1" s="846"/>
      <c r="F1" s="846"/>
      <c r="G1" s="890"/>
      <c r="H1" s="890"/>
      <c r="I1" s="890"/>
      <c r="J1" s="890"/>
      <c r="K1" s="890"/>
      <c r="L1" s="890"/>
      <c r="M1" s="890"/>
      <c r="N1" s="890"/>
      <c r="O1" s="890"/>
      <c r="P1" s="890"/>
      <c r="Q1" s="890"/>
      <c r="R1" s="890"/>
      <c r="S1" s="890"/>
      <c r="T1" s="890"/>
      <c r="U1" s="890"/>
      <c r="V1" s="890"/>
      <c r="W1" s="890"/>
      <c r="X1" s="890"/>
      <c r="Y1" s="890"/>
      <c r="Z1" s="890"/>
      <c r="AA1" s="890"/>
      <c r="AB1" s="890"/>
      <c r="AC1" s="890"/>
      <c r="AD1" s="890"/>
      <c r="AE1" s="890"/>
      <c r="AF1" s="890"/>
      <c r="AG1" s="890"/>
      <c r="AH1" s="890"/>
      <c r="AI1" s="890"/>
      <c r="AJ1" s="890"/>
      <c r="AK1" s="890"/>
      <c r="AL1" s="890"/>
      <c r="AM1" s="890"/>
      <c r="AN1" s="890"/>
      <c r="AO1" s="890"/>
      <c r="AP1" s="890"/>
      <c r="AQ1" s="890"/>
    </row>
    <row r="2" spans="1:43" ht="175.5">
      <c r="A2" s="909" t="s">
        <v>1217</v>
      </c>
      <c r="B2" s="910"/>
      <c r="C2" s="912" t="s">
        <v>1567</v>
      </c>
      <c r="D2" s="876" t="s">
        <v>17</v>
      </c>
      <c r="E2" s="876" t="s">
        <v>1435</v>
      </c>
      <c r="F2" s="913" t="s">
        <v>1568</v>
      </c>
      <c r="G2" s="914"/>
      <c r="H2" s="915" t="s">
        <v>1569</v>
      </c>
      <c r="I2" s="916" t="s">
        <v>1569</v>
      </c>
      <c r="J2" s="917" t="s">
        <v>1569</v>
      </c>
      <c r="K2" s="918" t="s">
        <v>1569</v>
      </c>
      <c r="L2" s="919" t="s">
        <v>1569</v>
      </c>
      <c r="M2" s="920" t="s">
        <v>1569</v>
      </c>
      <c r="N2" s="921" t="s">
        <v>1569</v>
      </c>
      <c r="O2" s="922" t="s">
        <v>1569</v>
      </c>
      <c r="P2" s="923" t="s">
        <v>1569</v>
      </c>
      <c r="Q2" s="924" t="s">
        <v>1569</v>
      </c>
      <c r="R2" s="925" t="s">
        <v>1569</v>
      </c>
      <c r="S2" s="926" t="s">
        <v>1569</v>
      </c>
      <c r="T2" s="914"/>
      <c r="U2" s="927" t="s">
        <v>1570</v>
      </c>
      <c r="V2" s="927" t="s">
        <v>1234</v>
      </c>
      <c r="W2" s="927" t="s">
        <v>1571</v>
      </c>
      <c r="X2" s="928" t="s">
        <v>1239</v>
      </c>
      <c r="Y2" s="928" t="s">
        <v>1571</v>
      </c>
      <c r="Z2" s="929" t="s">
        <v>1242</v>
      </c>
      <c r="AA2" s="929" t="s">
        <v>1571</v>
      </c>
      <c r="AB2" s="930" t="s">
        <v>1383</v>
      </c>
      <c r="AC2" s="930" t="s">
        <v>1571</v>
      </c>
      <c r="AD2" s="931" t="s">
        <v>1245</v>
      </c>
      <c r="AE2" s="931" t="s">
        <v>1571</v>
      </c>
      <c r="AF2" s="932" t="s">
        <v>1225</v>
      </c>
      <c r="AG2" s="932" t="s">
        <v>1571</v>
      </c>
      <c r="AH2" s="933" t="s">
        <v>1257</v>
      </c>
      <c r="AI2" s="933" t="s">
        <v>1571</v>
      </c>
      <c r="AJ2" s="934" t="s">
        <v>1252</v>
      </c>
      <c r="AK2" s="934" t="s">
        <v>1571</v>
      </c>
      <c r="AL2" s="935" t="s">
        <v>1334</v>
      </c>
      <c r="AM2" s="935" t="s">
        <v>1571</v>
      </c>
      <c r="AN2" s="936" t="s">
        <v>1571</v>
      </c>
      <c r="AO2" s="937" t="s">
        <v>1571</v>
      </c>
      <c r="AP2" s="938" t="s">
        <v>1299</v>
      </c>
      <c r="AQ2" s="926" t="s">
        <v>1571</v>
      </c>
    </row>
    <row r="3" spans="1:43" ht="12.75">
      <c r="A3" s="939" t="s">
        <v>1228</v>
      </c>
      <c r="B3" s="890" t="s">
        <v>1229</v>
      </c>
      <c r="C3" s="940" t="s">
        <v>1304</v>
      </c>
      <c r="D3" s="905" t="s">
        <v>1564</v>
      </c>
      <c r="E3" s="191" t="s">
        <v>917</v>
      </c>
      <c r="F3" s="870">
        <f>VLOOKUP(C3,'Armor-All'!$C$3:$W$163,20,FALSE)</f>
        <v>374.79</v>
      </c>
      <c r="G3" s="941"/>
      <c r="H3" s="941" t="str">
        <f t="shared" ref="H3:H112" ca="1" si="0">IFERROR((W3)-(F3),"?")</f>
        <v>?</v>
      </c>
      <c r="I3" s="941" t="str">
        <f t="shared" ref="I3:I112" ca="1" si="1">IFERROR((Y3)-(F3),"?")</f>
        <v>?</v>
      </c>
      <c r="J3" s="941" t="str">
        <f t="shared" ref="J3:J112" ca="1" si="2">IFERROR((AA3)-(F3),"?")</f>
        <v>?</v>
      </c>
      <c r="K3" s="941" t="str">
        <f t="shared" ref="K3:K112" ca="1" si="3">IFERROR((AC3)-(F3),"?")</f>
        <v>?</v>
      </c>
      <c r="L3" s="942" t="str">
        <f t="shared" ref="L3:L112" ca="1" si="4">IFERROR((AE3)-(F3),"?")</f>
        <v>?</v>
      </c>
      <c r="M3" s="942" t="str">
        <f t="shared" ref="M3:M112" ca="1" si="5">IFERROR((AG3)-(F3),"?")</f>
        <v>?</v>
      </c>
      <c r="N3" s="942" t="str">
        <f t="shared" ref="N3:N112" ca="1" si="6">IFERROR((AI3)-(F3),"?")</f>
        <v>?</v>
      </c>
      <c r="O3" s="943" t="str">
        <f t="shared" ref="O3:O112" ca="1" si="7">IFERROR((AK3)-(F3),"?")</f>
        <v>?</v>
      </c>
      <c r="P3" s="942" t="str">
        <f t="shared" ref="P3:P112" ca="1" si="8">IFERROR((AM3)-(F3),"?")</f>
        <v>?</v>
      </c>
      <c r="Q3" s="943" t="str">
        <f t="shared" ref="Q3:Q112" ca="1" si="9">IFERROR((AN3)-(F3),"?")</f>
        <v>?</v>
      </c>
      <c r="R3" s="943" t="str">
        <f t="shared" ref="R3:R112" ca="1" si="10">IFERROR((AO3)-(F3),"?")</f>
        <v>?</v>
      </c>
      <c r="S3" s="942" t="str">
        <f t="shared" ref="S3:S112" ca="1" si="11">IFERROR((AQ3)-(F3),"?")</f>
        <v>?</v>
      </c>
      <c r="T3" s="944"/>
      <c r="U3" s="945"/>
      <c r="V3" s="945" t="s">
        <v>1289</v>
      </c>
      <c r="W3" s="946" t="e">
        <f ca="1">_xludf.IFNA(VLOOKUP(V3,'Armor-All'!$C$3:$W$163,20,FALSE),"?")</f>
        <v>#NAME?</v>
      </c>
      <c r="X3" s="945" t="s">
        <v>1381</v>
      </c>
      <c r="Y3" s="946" t="e">
        <f ca="1">_xludf.IFNA(VLOOKUP(X3,'Armor-All'!$C$3:$W$163,20,FALSE),"?")</f>
        <v>#NAME?</v>
      </c>
      <c r="Z3" s="945" t="s">
        <v>1351</v>
      </c>
      <c r="AA3" s="946" t="e">
        <f ca="1">_xludf.IFNA(VLOOKUP(Z3,'Armor-All'!$C$3:$W$163,20,FALSE),"?")</f>
        <v>#NAME?</v>
      </c>
      <c r="AB3" s="945" t="s">
        <v>1384</v>
      </c>
      <c r="AC3" s="946" t="e">
        <f ca="1">_xludf.IFNA(VLOOKUP(AB3,'Armor-All'!$C$3:$W$163,20,FALSE),"?")</f>
        <v>#NAME?</v>
      </c>
      <c r="AD3" s="945" t="s">
        <v>1291</v>
      </c>
      <c r="AE3" s="946" t="e">
        <f ca="1">_xludf.IFNA(VLOOKUP(AD3,'Armor-All'!$C$3:$W$163,20,FALSE),"?")</f>
        <v>#NAME?</v>
      </c>
      <c r="AF3" s="945" t="s">
        <v>1375</v>
      </c>
      <c r="AG3" s="946" t="e">
        <f ca="1">_xludf.IFNA(VLOOKUP(AF3,'Armor-All'!$C$3:$W$163,20,FALSE),"?")</f>
        <v>#NAME?</v>
      </c>
      <c r="AH3" s="945" t="s">
        <v>1313</v>
      </c>
      <c r="AI3" s="946" t="e">
        <f ca="1">_xludf.IFNA(VLOOKUP(AH3,'Armor-All'!$C$3:$W$163,20,FALSE),"?")</f>
        <v>#NAME?</v>
      </c>
      <c r="AJ3" s="945" t="s">
        <v>1285</v>
      </c>
      <c r="AK3" s="946" t="e">
        <f ca="1">_xludf.IFNA(VLOOKUP(AJ3,'Armor-All'!$C$3:$W$163,20,FALSE),"?")</f>
        <v>#NAME?</v>
      </c>
      <c r="AL3" s="945" t="s">
        <v>1402</v>
      </c>
      <c r="AM3" s="946" t="e">
        <f ca="1">_xludf.IFNA(VLOOKUP(AL3,'Armor-All'!$C$3:$W$163,20,FALSE),"?")</f>
        <v>#NAME?</v>
      </c>
      <c r="AN3" s="946" t="e">
        <f ca="1">_xludf.IFNA(VLOOKUP(#REF!,'Armor-All'!$C$3:$W$163,20,FALSE),"?")</f>
        <v>#NAME?</v>
      </c>
      <c r="AO3" s="946" t="e">
        <f ca="1">_xludf.IFNA(VLOOKUP(#REF!,'Armor-All'!$C$3:$W$163,20,FALSE),"?")</f>
        <v>#NAME?</v>
      </c>
      <c r="AP3" s="945" t="s">
        <v>1363</v>
      </c>
      <c r="AQ3" s="947" t="e">
        <f ca="1">_xludf.IFNA(VLOOKUP(AP3,'Armor-All'!$C$3:$W$163,20,FALSE),"?")</f>
        <v>#NAME?</v>
      </c>
    </row>
    <row r="4" spans="1:43" ht="12.75">
      <c r="A4" s="939" t="s">
        <v>1228</v>
      </c>
      <c r="B4" s="890" t="s">
        <v>1229</v>
      </c>
      <c r="C4" s="940" t="s">
        <v>1388</v>
      </c>
      <c r="D4" s="905" t="s">
        <v>1564</v>
      </c>
      <c r="E4" s="191" t="s">
        <v>917</v>
      </c>
      <c r="F4" s="870">
        <f>VLOOKUP(C4,'Armor-All'!$C$3:$W$163,20,FALSE)</f>
        <v>407.73000000000008</v>
      </c>
      <c r="G4" s="941"/>
      <c r="H4" s="941" t="str">
        <f t="shared" ca="1" si="0"/>
        <v>?</v>
      </c>
      <c r="I4" s="941" t="str">
        <f t="shared" ca="1" si="1"/>
        <v>?</v>
      </c>
      <c r="J4" s="941" t="str">
        <f t="shared" ca="1" si="2"/>
        <v>?</v>
      </c>
      <c r="K4" s="941" t="str">
        <f t="shared" ca="1" si="3"/>
        <v>?</v>
      </c>
      <c r="L4" s="942" t="str">
        <f t="shared" ca="1" si="4"/>
        <v>?</v>
      </c>
      <c r="M4" s="942" t="str">
        <f t="shared" ca="1" si="5"/>
        <v>?</v>
      </c>
      <c r="N4" s="942" t="str">
        <f t="shared" ca="1" si="6"/>
        <v>?</v>
      </c>
      <c r="O4" s="943" t="str">
        <f t="shared" ca="1" si="7"/>
        <v>?</v>
      </c>
      <c r="P4" s="942" t="str">
        <f t="shared" ca="1" si="8"/>
        <v>?</v>
      </c>
      <c r="Q4" s="943" t="str">
        <f t="shared" ca="1" si="9"/>
        <v>?</v>
      </c>
      <c r="R4" s="943" t="str">
        <f t="shared" ca="1" si="10"/>
        <v>?</v>
      </c>
      <c r="S4" s="942" t="str">
        <f t="shared" ca="1" si="11"/>
        <v>?</v>
      </c>
      <c r="T4" s="942"/>
      <c r="U4" s="945"/>
      <c r="V4" s="948" t="s">
        <v>1229</v>
      </c>
      <c r="W4" s="946" t="e">
        <f ca="1">_xludf.IFNA(VLOOKUP(V4,'Armor-All'!$C$3:$W$163,20,FALSE),"?")</f>
        <v>#NAME?</v>
      </c>
      <c r="X4" s="948" t="s">
        <v>1381</v>
      </c>
      <c r="Y4" s="946" t="e">
        <f ca="1">_xludf.IFNA(VLOOKUP(X4,'Armor-All'!$C$3:$W$163,20,FALSE),"?")</f>
        <v>#NAME?</v>
      </c>
      <c r="Z4" s="945" t="s">
        <v>1351</v>
      </c>
      <c r="AA4" s="946" t="e">
        <f ca="1">_xludf.IFNA(VLOOKUP(Z4,'Armor-All'!$C$3:$W$163,20,FALSE),"?")</f>
        <v>#NAME?</v>
      </c>
      <c r="AB4" s="945" t="s">
        <v>1384</v>
      </c>
      <c r="AC4" s="946" t="e">
        <f ca="1">_xludf.IFNA(VLOOKUP(AB4,'Armor-All'!$C$3:$W$163,20,FALSE),"?")</f>
        <v>#NAME?</v>
      </c>
      <c r="AD4" s="945" t="s">
        <v>1291</v>
      </c>
      <c r="AE4" s="946" t="e">
        <f ca="1">_xludf.IFNA(VLOOKUP(AD4,'Armor-All'!$C$3:$W$163,20,FALSE),"?")</f>
        <v>#NAME?</v>
      </c>
      <c r="AF4" s="945" t="s">
        <v>1375</v>
      </c>
      <c r="AG4" s="946" t="e">
        <f ca="1">_xludf.IFNA(VLOOKUP(AF4,'Armor-All'!$C$3:$W$163,20,FALSE),"?")</f>
        <v>#NAME?</v>
      </c>
      <c r="AH4" s="945" t="s">
        <v>1313</v>
      </c>
      <c r="AI4" s="946" t="e">
        <f ca="1">_xludf.IFNA(VLOOKUP(AH4,'Armor-All'!$C$3:$W$163,20,FALSE),"?")</f>
        <v>#NAME?</v>
      </c>
      <c r="AJ4" s="945" t="s">
        <v>1285</v>
      </c>
      <c r="AK4" s="946" t="e">
        <f ca="1">_xludf.IFNA(VLOOKUP(AJ4,'Armor-All'!$C$3:$W$163,20,FALSE),"?")</f>
        <v>#NAME?</v>
      </c>
      <c r="AL4" s="945" t="s">
        <v>1402</v>
      </c>
      <c r="AM4" s="946" t="e">
        <f ca="1">_xludf.IFNA(VLOOKUP(AL4,'Armor-All'!$C$3:$W$163,20,FALSE),"?")</f>
        <v>#NAME?</v>
      </c>
      <c r="AN4" s="946" t="e">
        <f ca="1">_xludf.IFNA(VLOOKUP(#REF!,'Armor-All'!$C$3:$W$163,20,FALSE),"?")</f>
        <v>#NAME?</v>
      </c>
      <c r="AO4" s="946" t="e">
        <f ca="1">_xludf.IFNA(VLOOKUP(#REF!,'Armor-All'!$C$3:$W$163,20,FALSE),"?")</f>
        <v>#NAME?</v>
      </c>
      <c r="AP4" s="945" t="s">
        <v>1363</v>
      </c>
      <c r="AQ4" s="947" t="e">
        <f ca="1">_xludf.IFNA(VLOOKUP(AP4,'Armor-All'!$C$3:$W$163,20,FALSE),"?")</f>
        <v>#NAME?</v>
      </c>
    </row>
    <row r="5" spans="1:43" ht="12.75">
      <c r="A5" s="939" t="s">
        <v>1228</v>
      </c>
      <c r="B5" s="890" t="s">
        <v>1229</v>
      </c>
      <c r="C5" s="940" t="s">
        <v>1394</v>
      </c>
      <c r="D5" s="905" t="s">
        <v>1564</v>
      </c>
      <c r="E5" s="191" t="s">
        <v>917</v>
      </c>
      <c r="F5" s="870">
        <f>VLOOKUP(C5,'Armor-All'!$C$3:$W$163,20,FALSE)</f>
        <v>401.63000000000005</v>
      </c>
      <c r="G5" s="941"/>
      <c r="H5" s="941" t="str">
        <f t="shared" ca="1" si="0"/>
        <v>?</v>
      </c>
      <c r="I5" s="941" t="str">
        <f t="shared" ca="1" si="1"/>
        <v>?</v>
      </c>
      <c r="J5" s="941" t="str">
        <f t="shared" ca="1" si="2"/>
        <v>?</v>
      </c>
      <c r="K5" s="941" t="str">
        <f t="shared" ca="1" si="3"/>
        <v>?</v>
      </c>
      <c r="L5" s="942" t="str">
        <f t="shared" ca="1" si="4"/>
        <v>?</v>
      </c>
      <c r="M5" s="942" t="str">
        <f t="shared" ca="1" si="5"/>
        <v>?</v>
      </c>
      <c r="N5" s="942" t="str">
        <f t="shared" ca="1" si="6"/>
        <v>?</v>
      </c>
      <c r="O5" s="943" t="str">
        <f t="shared" ca="1" si="7"/>
        <v>?</v>
      </c>
      <c r="P5" s="942" t="str">
        <f t="shared" ca="1" si="8"/>
        <v>?</v>
      </c>
      <c r="Q5" s="943" t="str">
        <f t="shared" ca="1" si="9"/>
        <v>?</v>
      </c>
      <c r="R5" s="943" t="str">
        <f t="shared" ca="1" si="10"/>
        <v>?</v>
      </c>
      <c r="S5" s="942" t="str">
        <f t="shared" ca="1" si="11"/>
        <v>?</v>
      </c>
      <c r="T5" s="942"/>
      <c r="U5" s="945"/>
      <c r="V5" s="948" t="s">
        <v>1229</v>
      </c>
      <c r="W5" s="946" t="e">
        <f ca="1">_xludf.IFNA(VLOOKUP(V5,'Armor-All'!$C$3:$W$163,20,FALSE),"?")</f>
        <v>#NAME?</v>
      </c>
      <c r="X5" s="948" t="s">
        <v>1381</v>
      </c>
      <c r="Y5" s="946" t="e">
        <f ca="1">_xludf.IFNA(VLOOKUP(X5,'Armor-All'!$C$3:$W$163,20,FALSE),"?")</f>
        <v>#NAME?</v>
      </c>
      <c r="Z5" s="945" t="s">
        <v>1351</v>
      </c>
      <c r="AA5" s="946" t="e">
        <f ca="1">_xludf.IFNA(VLOOKUP(Z5,'Armor-All'!$C$3:$W$163,20,FALSE),"?")</f>
        <v>#NAME?</v>
      </c>
      <c r="AB5" s="945" t="s">
        <v>1384</v>
      </c>
      <c r="AC5" s="946" t="e">
        <f ca="1">_xludf.IFNA(VLOOKUP(AB5,'Armor-All'!$C$3:$W$163,20,FALSE),"?")</f>
        <v>#NAME?</v>
      </c>
      <c r="AD5" s="945" t="s">
        <v>1291</v>
      </c>
      <c r="AE5" s="946" t="e">
        <f ca="1">_xludf.IFNA(VLOOKUP(AD5,'Armor-All'!$C$3:$W$163,20,FALSE),"?")</f>
        <v>#NAME?</v>
      </c>
      <c r="AF5" s="945" t="s">
        <v>1375</v>
      </c>
      <c r="AG5" s="946" t="e">
        <f ca="1">_xludf.IFNA(VLOOKUP(AF5,'Armor-All'!$C$3:$W$163,20,FALSE),"?")</f>
        <v>#NAME?</v>
      </c>
      <c r="AH5" s="945" t="s">
        <v>1313</v>
      </c>
      <c r="AI5" s="946" t="e">
        <f ca="1">_xludf.IFNA(VLOOKUP(AH5,'Armor-All'!$C$3:$W$163,20,FALSE),"?")</f>
        <v>#NAME?</v>
      </c>
      <c r="AJ5" s="945" t="s">
        <v>1285</v>
      </c>
      <c r="AK5" s="946" t="e">
        <f ca="1">_xludf.IFNA(VLOOKUP(AJ5,'Armor-All'!$C$3:$W$163,20,FALSE),"?")</f>
        <v>#NAME?</v>
      </c>
      <c r="AL5" s="945" t="s">
        <v>1402</v>
      </c>
      <c r="AM5" s="946" t="e">
        <f ca="1">_xludf.IFNA(VLOOKUP(AL5,'Armor-All'!$C$3:$W$163,20,FALSE),"?")</f>
        <v>#NAME?</v>
      </c>
      <c r="AN5" s="946" t="e">
        <f ca="1">_xludf.IFNA(VLOOKUP(#REF!,'Armor-All'!$C$3:$W$163,20,FALSE),"?")</f>
        <v>#NAME?</v>
      </c>
      <c r="AO5" s="946" t="e">
        <f ca="1">_xludf.IFNA(VLOOKUP(#REF!,'Armor-All'!$C$3:$W$163,20,FALSE),"?")</f>
        <v>#NAME?</v>
      </c>
      <c r="AP5" s="945" t="s">
        <v>1363</v>
      </c>
      <c r="AQ5" s="947" t="e">
        <f ca="1">_xludf.IFNA(VLOOKUP(AP5,'Armor-All'!$C$3:$W$163,20,FALSE),"?")</f>
        <v>#NAME?</v>
      </c>
    </row>
    <row r="6" spans="1:43" ht="12.75">
      <c r="A6" s="939" t="s">
        <v>1228</v>
      </c>
      <c r="B6" s="890" t="s">
        <v>1229</v>
      </c>
      <c r="C6" s="940" t="s">
        <v>1505</v>
      </c>
      <c r="D6" s="907" t="s">
        <v>912</v>
      </c>
      <c r="E6" s="216" t="s">
        <v>917</v>
      </c>
      <c r="F6" s="870">
        <f>VLOOKUP(C6,'Armor-All'!$C$3:$W$163,20,FALSE)</f>
        <v>582.89999999999986</v>
      </c>
      <c r="G6" s="941"/>
      <c r="H6" s="941" t="str">
        <f t="shared" ca="1" si="0"/>
        <v>?</v>
      </c>
      <c r="I6" s="941" t="str">
        <f t="shared" ca="1" si="1"/>
        <v>?</v>
      </c>
      <c r="J6" s="941" t="str">
        <f t="shared" ca="1" si="2"/>
        <v>?</v>
      </c>
      <c r="K6" s="941" t="str">
        <f t="shared" ca="1" si="3"/>
        <v>?</v>
      </c>
      <c r="L6" s="942" t="str">
        <f t="shared" ca="1" si="4"/>
        <v>?</v>
      </c>
      <c r="M6" s="942" t="str">
        <f t="shared" ca="1" si="5"/>
        <v>?</v>
      </c>
      <c r="N6" s="942" t="str">
        <f t="shared" ca="1" si="6"/>
        <v>?</v>
      </c>
      <c r="O6" s="943" t="str">
        <f t="shared" ca="1" si="7"/>
        <v>?</v>
      </c>
      <c r="P6" s="942" t="str">
        <f t="shared" ca="1" si="8"/>
        <v>?</v>
      </c>
      <c r="Q6" s="943" t="str">
        <f t="shared" ca="1" si="9"/>
        <v>?</v>
      </c>
      <c r="R6" s="943" t="str">
        <f t="shared" ca="1" si="10"/>
        <v>?</v>
      </c>
      <c r="S6" s="942" t="str">
        <f t="shared" ca="1" si="11"/>
        <v>?</v>
      </c>
      <c r="T6" s="949"/>
      <c r="U6" s="945"/>
      <c r="V6" s="950" t="s">
        <v>1480</v>
      </c>
      <c r="W6" s="946" t="e">
        <f ca="1">_xludf.IFNA(VLOOKUP(V6,'Armor-All'!$C$3:$W$163,20,FALSE),"?")</f>
        <v>#NAME?</v>
      </c>
      <c r="X6" s="950" t="s">
        <v>1482</v>
      </c>
      <c r="Y6" s="946" t="e">
        <f ca="1">_xludf.IFNA(VLOOKUP(X6,'Armor-All'!$C$3:$W$163,20,FALSE),"?")</f>
        <v>#NAME?</v>
      </c>
      <c r="Z6" s="945" t="s">
        <v>1484</v>
      </c>
      <c r="AA6" s="946" t="e">
        <f ca="1">_xludf.IFNA(VLOOKUP(Z6,'Armor-All'!$C$3:$W$163,20,FALSE),"?")</f>
        <v>#NAME?</v>
      </c>
      <c r="AB6" s="948" t="s">
        <v>1229</v>
      </c>
      <c r="AC6" s="946" t="e">
        <f ca="1">_xludf.IFNA(VLOOKUP(AB6,'Armor-All'!$C$3:$W$163,20,FALSE),"?")</f>
        <v>#NAME?</v>
      </c>
      <c r="AD6" s="945" t="s">
        <v>1491</v>
      </c>
      <c r="AE6" s="946" t="e">
        <f ca="1">_xludf.IFNA(VLOOKUP(AD6,'Armor-All'!$C$3:$W$163,20,FALSE),"?")</f>
        <v>#NAME?</v>
      </c>
      <c r="AF6" s="945" t="s">
        <v>1493</v>
      </c>
      <c r="AG6" s="946" t="e">
        <f ca="1">_xludf.IFNA(VLOOKUP(AF6,'Armor-All'!$C$3:$W$163,20,FALSE),"?")</f>
        <v>#NAME?</v>
      </c>
      <c r="AH6" s="945" t="s">
        <v>1497</v>
      </c>
      <c r="AI6" s="946" t="e">
        <f ca="1">_xludf.IFNA(VLOOKUP(AH6,'Armor-All'!$C$3:$W$163,20,FALSE),"?")</f>
        <v>#NAME?</v>
      </c>
      <c r="AJ6" s="945" t="s">
        <v>1501</v>
      </c>
      <c r="AK6" s="946" t="e">
        <f ca="1">_xludf.IFNA(VLOOKUP(AJ6,'Armor-All'!$C$3:$W$163,20,FALSE),"?")</f>
        <v>#NAME?</v>
      </c>
      <c r="AL6" s="945" t="s">
        <v>1503</v>
      </c>
      <c r="AM6" s="946" t="e">
        <f ca="1">_xludf.IFNA(VLOOKUP(AL6,'Armor-All'!$C$3:$W$163,20,FALSE),"?")</f>
        <v>#NAME?</v>
      </c>
      <c r="AN6" s="946" t="e">
        <f ca="1">_xludf.IFNA(VLOOKUP(#REF!,'Armor-All'!$C$3:$W$163,20,FALSE),"?")</f>
        <v>#NAME?</v>
      </c>
      <c r="AO6" s="946" t="e">
        <f ca="1">_xludf.IFNA(VLOOKUP(#REF!,'Armor-All'!$C$3:$W$163,20,FALSE),"?")</f>
        <v>#NAME?</v>
      </c>
      <c r="AP6" s="945" t="s">
        <v>1472</v>
      </c>
      <c r="AQ6" s="947" t="e">
        <f ca="1">_xludf.IFNA(VLOOKUP(AP6,'Armor-All'!$C$3:$W$163,20,FALSE),"?")</f>
        <v>#NAME?</v>
      </c>
    </row>
    <row r="7" spans="1:43" ht="12.75">
      <c r="A7" s="951" t="s">
        <v>1299</v>
      </c>
      <c r="B7" s="890"/>
      <c r="C7" s="940" t="s">
        <v>1448</v>
      </c>
      <c r="D7" s="907" t="s">
        <v>912</v>
      </c>
      <c r="E7" s="216" t="s">
        <v>920</v>
      </c>
      <c r="F7" s="870">
        <f>VLOOKUP(C7,'Armor-All'!$C$3:$W$163,20,FALSE)</f>
        <v>814.49000000000012</v>
      </c>
      <c r="G7" s="941"/>
      <c r="H7" s="941" t="str">
        <f t="shared" ca="1" si="0"/>
        <v>?</v>
      </c>
      <c r="I7" s="941" t="str">
        <f t="shared" ca="1" si="1"/>
        <v>?</v>
      </c>
      <c r="J7" s="941" t="str">
        <f t="shared" ca="1" si="2"/>
        <v>?</v>
      </c>
      <c r="K7" s="941" t="str">
        <f t="shared" ca="1" si="3"/>
        <v>?</v>
      </c>
      <c r="L7" s="942" t="str">
        <f t="shared" ca="1" si="4"/>
        <v>?</v>
      </c>
      <c r="M7" s="942" t="str">
        <f t="shared" ca="1" si="5"/>
        <v>?</v>
      </c>
      <c r="N7" s="942" t="str">
        <f t="shared" ca="1" si="6"/>
        <v>?</v>
      </c>
      <c r="O7" s="943" t="str">
        <f t="shared" ca="1" si="7"/>
        <v>?</v>
      </c>
      <c r="P7" s="942" t="str">
        <f t="shared" ca="1" si="8"/>
        <v>?</v>
      </c>
      <c r="Q7" s="943" t="str">
        <f t="shared" ca="1" si="9"/>
        <v>?</v>
      </c>
      <c r="R7" s="943" t="str">
        <f t="shared" ca="1" si="10"/>
        <v>?</v>
      </c>
      <c r="S7" s="942" t="str">
        <f t="shared" ca="1" si="11"/>
        <v>?</v>
      </c>
      <c r="T7" s="944"/>
      <c r="U7" s="945"/>
      <c r="V7" s="945" t="s">
        <v>1450</v>
      </c>
      <c r="W7" s="946" t="e">
        <f ca="1">_xludf.IFNA(VLOOKUP(V7,'Armor-All'!$C$3:$W$163,20,FALSE),"?")</f>
        <v>#NAME?</v>
      </c>
      <c r="X7" s="945" t="s">
        <v>1452</v>
      </c>
      <c r="Y7" s="946" t="e">
        <f ca="1">_xludf.IFNA(VLOOKUP(X7,'Armor-All'!$C$3:$W$163,20,FALSE),"?")</f>
        <v>#NAME?</v>
      </c>
      <c r="Z7" s="945" t="s">
        <v>1454</v>
      </c>
      <c r="AA7" s="946" t="e">
        <f ca="1">_xludf.IFNA(VLOOKUP(Z7,'Armor-All'!$C$3:$W$163,20,FALSE),"?")</f>
        <v>#NAME?</v>
      </c>
      <c r="AB7" s="945" t="s">
        <v>1456</v>
      </c>
      <c r="AC7" s="946" t="e">
        <f ca="1">_xludf.IFNA(VLOOKUP(AB7,'Armor-All'!$C$3:$W$163,20,FALSE),"?")</f>
        <v>#NAME?</v>
      </c>
      <c r="AD7" s="945" t="s">
        <v>1458</v>
      </c>
      <c r="AE7" s="946" t="e">
        <f ca="1">_xludf.IFNA(VLOOKUP(AD7,'Armor-All'!$C$3:$W$163,20,FALSE),"?")</f>
        <v>#NAME?</v>
      </c>
      <c r="AF7" s="945" t="s">
        <v>1460</v>
      </c>
      <c r="AG7" s="946" t="e">
        <f ca="1">_xludf.IFNA(VLOOKUP(AF7,'Armor-All'!$C$3:$W$163,20,FALSE),"?")</f>
        <v>#NAME?</v>
      </c>
      <c r="AH7" s="945" t="s">
        <v>1462</v>
      </c>
      <c r="AI7" s="946" t="e">
        <f ca="1">_xludf.IFNA(VLOOKUP(AH7,'Armor-All'!$C$3:$W$163,20,FALSE),"?")</f>
        <v>#NAME?</v>
      </c>
      <c r="AJ7" s="945" t="s">
        <v>1464</v>
      </c>
      <c r="AK7" s="946" t="e">
        <f ca="1">_xludf.IFNA(VLOOKUP(AJ7,'Armor-All'!$C$3:$W$163,20,FALSE),"?")</f>
        <v>#NAME?</v>
      </c>
      <c r="AL7" s="945" t="s">
        <v>1466</v>
      </c>
      <c r="AM7" s="946" t="e">
        <f ca="1">_xludf.IFNA(VLOOKUP(AL7,'Armor-All'!$C$3:$W$163,20,FALSE),"?")</f>
        <v>#NAME?</v>
      </c>
      <c r="AN7" s="946" t="e">
        <f ca="1">_xludf.IFNA(VLOOKUP(#REF!,'Armor-All'!$C$3:$W$163,20,FALSE),"?")</f>
        <v>#NAME?</v>
      </c>
      <c r="AO7" s="946" t="e">
        <f ca="1">_xludf.IFNA(VLOOKUP(#REF!,'Armor-All'!$C$3:$W$163,20,FALSE),"?")</f>
        <v>#NAME?</v>
      </c>
      <c r="AP7" s="948" t="s">
        <v>1572</v>
      </c>
      <c r="AQ7" s="947" t="e">
        <f ca="1">_xludf.IFNA(VLOOKUP(AP7,'Armor-All'!$C$3:$W$163,20,FALSE),"?")</f>
        <v>#NAME?</v>
      </c>
    </row>
    <row r="8" spans="1:43" ht="12.75">
      <c r="A8" s="951" t="s">
        <v>1299</v>
      </c>
      <c r="B8" s="890"/>
      <c r="C8" s="940" t="s">
        <v>1472</v>
      </c>
      <c r="D8" s="907" t="s">
        <v>912</v>
      </c>
      <c r="E8" s="216" t="s">
        <v>917</v>
      </c>
      <c r="F8" s="870">
        <f>VLOOKUP(C8,'Armor-All'!$C$3:$W$163,20,FALSE)</f>
        <v>693.72</v>
      </c>
      <c r="G8" s="941"/>
      <c r="H8" s="941" t="str">
        <f t="shared" ca="1" si="0"/>
        <v>?</v>
      </c>
      <c r="I8" s="941" t="str">
        <f t="shared" ca="1" si="1"/>
        <v>?</v>
      </c>
      <c r="J8" s="941" t="str">
        <f t="shared" ca="1" si="2"/>
        <v>?</v>
      </c>
      <c r="K8" s="941" t="str">
        <f t="shared" ca="1" si="3"/>
        <v>?</v>
      </c>
      <c r="L8" s="942" t="str">
        <f t="shared" ca="1" si="4"/>
        <v>?</v>
      </c>
      <c r="M8" s="942" t="str">
        <f t="shared" ca="1" si="5"/>
        <v>?</v>
      </c>
      <c r="N8" s="942" t="str">
        <f t="shared" ca="1" si="6"/>
        <v>?</v>
      </c>
      <c r="O8" s="943" t="str">
        <f t="shared" ca="1" si="7"/>
        <v>?</v>
      </c>
      <c r="P8" s="942" t="str">
        <f t="shared" ca="1" si="8"/>
        <v>?</v>
      </c>
      <c r="Q8" s="943" t="str">
        <f t="shared" ca="1" si="9"/>
        <v>?</v>
      </c>
      <c r="R8" s="943" t="str">
        <f t="shared" ca="1" si="10"/>
        <v>?</v>
      </c>
      <c r="S8" s="942" t="str">
        <f t="shared" ca="1" si="11"/>
        <v>?</v>
      </c>
      <c r="T8" s="949"/>
      <c r="U8" s="945"/>
      <c r="V8" s="950" t="s">
        <v>1480</v>
      </c>
      <c r="W8" s="946" t="e">
        <f ca="1">_xludf.IFNA(VLOOKUP(V8,'Armor-All'!$C$3:$W$163,20,FALSE),"?")</f>
        <v>#NAME?</v>
      </c>
      <c r="X8" s="950" t="s">
        <v>1482</v>
      </c>
      <c r="Y8" s="946" t="e">
        <f ca="1">_xludf.IFNA(VLOOKUP(X8,'Armor-All'!$C$3:$W$163,20,FALSE),"?")</f>
        <v>#NAME?</v>
      </c>
      <c r="Z8" s="945" t="s">
        <v>1484</v>
      </c>
      <c r="AA8" s="946" t="e">
        <f ca="1">_xludf.IFNA(VLOOKUP(Z8,'Armor-All'!$C$3:$W$163,20,FALSE),"?")</f>
        <v>#NAME?</v>
      </c>
      <c r="AB8" s="948" t="s">
        <v>1229</v>
      </c>
      <c r="AC8" s="946" t="e">
        <f ca="1">_xludf.IFNA(VLOOKUP(AB8,'Armor-All'!$C$3:$W$163,20,FALSE),"?")</f>
        <v>#NAME?</v>
      </c>
      <c r="AD8" s="945" t="s">
        <v>1491</v>
      </c>
      <c r="AE8" s="946" t="e">
        <f ca="1">_xludf.IFNA(VLOOKUP(AD8,'Armor-All'!$C$3:$W$163,20,FALSE),"?")</f>
        <v>#NAME?</v>
      </c>
      <c r="AF8" s="945" t="s">
        <v>1493</v>
      </c>
      <c r="AG8" s="946" t="e">
        <f ca="1">_xludf.IFNA(VLOOKUP(AF8,'Armor-All'!$C$3:$W$163,20,FALSE),"?")</f>
        <v>#NAME?</v>
      </c>
      <c r="AH8" s="945" t="s">
        <v>1497</v>
      </c>
      <c r="AI8" s="946" t="e">
        <f ca="1">_xludf.IFNA(VLOOKUP(AH8,'Armor-All'!$C$3:$W$163,20,FALSE),"?")</f>
        <v>#NAME?</v>
      </c>
      <c r="AJ8" s="945" t="s">
        <v>1501</v>
      </c>
      <c r="AK8" s="946" t="e">
        <f ca="1">_xludf.IFNA(VLOOKUP(AJ8,'Armor-All'!$C$3:$W$163,20,FALSE),"?")</f>
        <v>#NAME?</v>
      </c>
      <c r="AL8" s="945" t="s">
        <v>1503</v>
      </c>
      <c r="AM8" s="946" t="e">
        <f ca="1">_xludf.IFNA(VLOOKUP(AL8,'Armor-All'!$C$3:$W$163,20,FALSE),"?")</f>
        <v>#NAME?</v>
      </c>
      <c r="AN8" s="946" t="e">
        <f ca="1">_xludf.IFNA(VLOOKUP(#REF!,'Armor-All'!$C$3:$W$163,20,FALSE),"?")</f>
        <v>#NAME?</v>
      </c>
      <c r="AO8" s="946" t="e">
        <f ca="1">_xludf.IFNA(VLOOKUP(#REF!,'Armor-All'!$C$3:$W$163,20,FALSE),"?")</f>
        <v>#NAME?</v>
      </c>
      <c r="AP8" s="948" t="s">
        <v>1572</v>
      </c>
      <c r="AQ8" s="947" t="e">
        <f ca="1">_xludf.IFNA(VLOOKUP(AP8,'Armor-All'!$C$3:$W$163,20,FALSE),"?")</f>
        <v>#NAME?</v>
      </c>
    </row>
    <row r="9" spans="1:43" ht="12.75">
      <c r="A9" s="951" t="s">
        <v>1299</v>
      </c>
      <c r="B9" s="890"/>
      <c r="C9" s="940" t="s">
        <v>1300</v>
      </c>
      <c r="D9" s="905" t="s">
        <v>1564</v>
      </c>
      <c r="E9" s="191" t="s">
        <v>917</v>
      </c>
      <c r="F9" s="870">
        <f>VLOOKUP(C9,'Armor-All'!$C$3:$W$163,20,FALSE)</f>
        <v>466.02</v>
      </c>
      <c r="G9" s="941"/>
      <c r="H9" s="941" t="str">
        <f t="shared" ca="1" si="0"/>
        <v>?</v>
      </c>
      <c r="I9" s="941" t="str">
        <f t="shared" ca="1" si="1"/>
        <v>?</v>
      </c>
      <c r="J9" s="941" t="str">
        <f t="shared" ca="1" si="2"/>
        <v>?</v>
      </c>
      <c r="K9" s="941" t="str">
        <f t="shared" ca="1" si="3"/>
        <v>?</v>
      </c>
      <c r="L9" s="942" t="str">
        <f t="shared" ca="1" si="4"/>
        <v>?</v>
      </c>
      <c r="M9" s="942" t="str">
        <f t="shared" ca="1" si="5"/>
        <v>?</v>
      </c>
      <c r="N9" s="942" t="str">
        <f t="shared" ca="1" si="6"/>
        <v>?</v>
      </c>
      <c r="O9" s="943" t="str">
        <f t="shared" ca="1" si="7"/>
        <v>?</v>
      </c>
      <c r="P9" s="942" t="str">
        <f t="shared" ca="1" si="8"/>
        <v>?</v>
      </c>
      <c r="Q9" s="943" t="str">
        <f t="shared" ca="1" si="9"/>
        <v>?</v>
      </c>
      <c r="R9" s="943" t="str">
        <f t="shared" ca="1" si="10"/>
        <v>?</v>
      </c>
      <c r="S9" s="942" t="str">
        <f t="shared" ca="1" si="11"/>
        <v>?</v>
      </c>
      <c r="T9" s="944"/>
      <c r="U9" s="945"/>
      <c r="V9" s="945" t="s">
        <v>1289</v>
      </c>
      <c r="W9" s="946" t="e">
        <f ca="1">_xludf.IFNA(VLOOKUP(V9,'Armor-All'!$C$3:$W$163,20,FALSE),"?")</f>
        <v>#NAME?</v>
      </c>
      <c r="X9" s="945" t="s">
        <v>1381</v>
      </c>
      <c r="Y9" s="946" t="e">
        <f ca="1">_xludf.IFNA(VLOOKUP(X9,'Armor-All'!$C$3:$W$163,20,FALSE),"?")</f>
        <v>#NAME?</v>
      </c>
      <c r="Z9" s="945" t="s">
        <v>1351</v>
      </c>
      <c r="AA9" s="946" t="e">
        <f ca="1">_xludf.IFNA(VLOOKUP(Z9,'Armor-All'!$C$3:$W$163,20,FALSE),"?")</f>
        <v>#NAME?</v>
      </c>
      <c r="AB9" s="945" t="s">
        <v>1384</v>
      </c>
      <c r="AC9" s="946" t="e">
        <f ca="1">_xludf.IFNA(VLOOKUP(AB9,'Armor-All'!$C$3:$W$163,20,FALSE),"?")</f>
        <v>#NAME?</v>
      </c>
      <c r="AD9" s="945" t="s">
        <v>1291</v>
      </c>
      <c r="AE9" s="946" t="e">
        <f ca="1">_xludf.IFNA(VLOOKUP(AD9,'Armor-All'!$C$3:$W$163,20,FALSE),"?")</f>
        <v>#NAME?</v>
      </c>
      <c r="AF9" s="945" t="s">
        <v>1375</v>
      </c>
      <c r="AG9" s="946" t="e">
        <f ca="1">_xludf.IFNA(VLOOKUP(AF9,'Armor-All'!$C$3:$W$163,20,FALSE),"?")</f>
        <v>#NAME?</v>
      </c>
      <c r="AH9" s="945" t="s">
        <v>1313</v>
      </c>
      <c r="AI9" s="946" t="e">
        <f ca="1">_xludf.IFNA(VLOOKUP(AH9,'Armor-All'!$C$3:$W$163,20,FALSE),"?")</f>
        <v>#NAME?</v>
      </c>
      <c r="AJ9" s="945" t="s">
        <v>1285</v>
      </c>
      <c r="AK9" s="946" t="e">
        <f ca="1">_xludf.IFNA(VLOOKUP(AJ9,'Armor-All'!$C$3:$W$163,20,FALSE),"?")</f>
        <v>#NAME?</v>
      </c>
      <c r="AL9" s="945" t="s">
        <v>1402</v>
      </c>
      <c r="AM9" s="946" t="e">
        <f ca="1">_xludf.IFNA(VLOOKUP(AL9,'Armor-All'!$C$3:$W$163,20,FALSE),"?")</f>
        <v>#NAME?</v>
      </c>
      <c r="AN9" s="946" t="e">
        <f ca="1">_xludf.IFNA(VLOOKUP(#REF!,'Armor-All'!$C$3:$W$163,20,FALSE),"?")</f>
        <v>#NAME?</v>
      </c>
      <c r="AO9" s="946" t="e">
        <f ca="1">_xludf.IFNA(VLOOKUP(#REF!,'Armor-All'!$C$3:$W$163,20,FALSE),"?")</f>
        <v>#NAME?</v>
      </c>
      <c r="AP9" s="948" t="s">
        <v>1572</v>
      </c>
      <c r="AQ9" s="947" t="e">
        <f ca="1">_xludf.IFNA(VLOOKUP(AP9,'Armor-All'!$C$3:$W$163,20,FALSE),"?")</f>
        <v>#NAME?</v>
      </c>
    </row>
    <row r="10" spans="1:43" ht="12.75">
      <c r="A10" s="951" t="s">
        <v>1299</v>
      </c>
      <c r="B10" s="890"/>
      <c r="C10" s="940" t="s">
        <v>1412</v>
      </c>
      <c r="D10" s="905" t="s">
        <v>1564</v>
      </c>
      <c r="E10" s="191" t="s">
        <v>917</v>
      </c>
      <c r="F10" s="870">
        <f>VLOOKUP(C10,'Armor-All'!$C$3:$W$163,20,FALSE)</f>
        <v>536.19999999999993</v>
      </c>
      <c r="G10" s="941"/>
      <c r="H10" s="941" t="str">
        <f t="shared" ca="1" si="0"/>
        <v>?</v>
      </c>
      <c r="I10" s="941" t="str">
        <f t="shared" ca="1" si="1"/>
        <v>?</v>
      </c>
      <c r="J10" s="941" t="str">
        <f t="shared" ca="1" si="2"/>
        <v>?</v>
      </c>
      <c r="K10" s="941" t="str">
        <f t="shared" ca="1" si="3"/>
        <v>?</v>
      </c>
      <c r="L10" s="942" t="str">
        <f t="shared" ca="1" si="4"/>
        <v>?</v>
      </c>
      <c r="M10" s="942" t="str">
        <f t="shared" ca="1" si="5"/>
        <v>?</v>
      </c>
      <c r="N10" s="942" t="str">
        <f t="shared" ca="1" si="6"/>
        <v>?</v>
      </c>
      <c r="O10" s="943" t="str">
        <f t="shared" ca="1" si="7"/>
        <v>?</v>
      </c>
      <c r="P10" s="942" t="str">
        <f t="shared" ca="1" si="8"/>
        <v>?</v>
      </c>
      <c r="Q10" s="943" t="str">
        <f t="shared" ca="1" si="9"/>
        <v>?</v>
      </c>
      <c r="R10" s="943" t="str">
        <f t="shared" ca="1" si="10"/>
        <v>?</v>
      </c>
      <c r="S10" s="942" t="str">
        <f t="shared" ca="1" si="11"/>
        <v>?</v>
      </c>
      <c r="T10" s="944"/>
      <c r="U10" s="945"/>
      <c r="V10" s="945" t="s">
        <v>1262</v>
      </c>
      <c r="W10" s="946" t="e">
        <f ca="1">_xludf.IFNA(VLOOKUP(V10,'Armor-All'!$C$3:$W$163,20,FALSE),"?")</f>
        <v>#NAME?</v>
      </c>
      <c r="X10" s="945" t="s">
        <v>1381</v>
      </c>
      <c r="Y10" s="946" t="e">
        <f ca="1">_xludf.IFNA(VLOOKUP(X10,'Armor-All'!$C$3:$W$163,20,FALSE),"?")</f>
        <v>#NAME?</v>
      </c>
      <c r="Z10" s="948" t="s">
        <v>1229</v>
      </c>
      <c r="AA10" s="946" t="e">
        <f ca="1">_xludf.IFNA(VLOOKUP(Z10,'Armor-All'!$C$3:$W$163,20,FALSE),"?")</f>
        <v>#NAME?</v>
      </c>
      <c r="AB10" s="948" t="s">
        <v>1229</v>
      </c>
      <c r="AC10" s="946" t="e">
        <f ca="1">_xludf.IFNA(VLOOKUP(AB10,'Armor-All'!$C$3:$W$163,20,FALSE),"?")</f>
        <v>#NAME?</v>
      </c>
      <c r="AD10" s="948" t="s">
        <v>1229</v>
      </c>
      <c r="AE10" s="946" t="e">
        <f ca="1">_xludf.IFNA(VLOOKUP(AD10,'Armor-All'!$C$3:$W$163,20,FALSE),"?")</f>
        <v>#NAME?</v>
      </c>
      <c r="AF10" s="945" t="s">
        <v>1418</v>
      </c>
      <c r="AG10" s="946" t="e">
        <f ca="1">_xludf.IFNA(VLOOKUP(AF10,'Armor-All'!$C$3:$W$163,20,FALSE),"?")</f>
        <v>#NAME?</v>
      </c>
      <c r="AH10" s="945" t="s">
        <v>1260</v>
      </c>
      <c r="AI10" s="946" t="e">
        <f ca="1">_xludf.IFNA(VLOOKUP(AH10,'Armor-All'!$C$3:$W$163,20,FALSE),"?")</f>
        <v>#NAME?</v>
      </c>
      <c r="AJ10" s="948" t="s">
        <v>1229</v>
      </c>
      <c r="AK10" s="946" t="e">
        <f ca="1">_xludf.IFNA(VLOOKUP(AJ10,'Armor-All'!$C$3:$W$163,20,FALSE),"?")</f>
        <v>#NAME?</v>
      </c>
      <c r="AL10" s="948" t="s">
        <v>1229</v>
      </c>
      <c r="AM10" s="946" t="e">
        <f ca="1">_xludf.IFNA(VLOOKUP(AL10,'Armor-All'!$C$3:$W$163,20,FALSE),"?")</f>
        <v>#NAME?</v>
      </c>
      <c r="AN10" s="946" t="e">
        <f ca="1">_xludf.IFNA(VLOOKUP(#REF!,'Armor-All'!$C$3:$W$163,20,FALSE),"?")</f>
        <v>#NAME?</v>
      </c>
      <c r="AO10" s="946" t="e">
        <f ca="1">_xludf.IFNA(VLOOKUP(#REF!,'Armor-All'!$C$3:$W$163,20,FALSE),"?")</f>
        <v>#NAME?</v>
      </c>
      <c r="AP10" s="948" t="s">
        <v>1572</v>
      </c>
      <c r="AQ10" s="947" t="e">
        <f ca="1">_xludf.IFNA(VLOOKUP(AP10,'Armor-All'!$C$3:$W$163,20,FALSE),"?")</f>
        <v>#NAME?</v>
      </c>
    </row>
    <row r="11" spans="1:43" ht="12.75">
      <c r="A11" s="951" t="s">
        <v>1299</v>
      </c>
      <c r="B11" s="890"/>
      <c r="C11" s="940" t="s">
        <v>1302</v>
      </c>
      <c r="D11" s="905" t="s">
        <v>1564</v>
      </c>
      <c r="E11" s="191" t="s">
        <v>917</v>
      </c>
      <c r="F11" s="870">
        <f>VLOOKUP(C11,'Armor-All'!$C$3:$W$163,20,FALSE)</f>
        <v>469.22</v>
      </c>
      <c r="G11" s="941"/>
      <c r="H11" s="941" t="str">
        <f t="shared" ca="1" si="0"/>
        <v>?</v>
      </c>
      <c r="I11" s="941" t="str">
        <f t="shared" ca="1" si="1"/>
        <v>?</v>
      </c>
      <c r="J11" s="941" t="str">
        <f t="shared" ca="1" si="2"/>
        <v>?</v>
      </c>
      <c r="K11" s="941" t="str">
        <f t="shared" ca="1" si="3"/>
        <v>?</v>
      </c>
      <c r="L11" s="942" t="str">
        <f t="shared" ca="1" si="4"/>
        <v>?</v>
      </c>
      <c r="M11" s="942" t="str">
        <f t="shared" ca="1" si="5"/>
        <v>?</v>
      </c>
      <c r="N11" s="942" t="str">
        <f t="shared" ca="1" si="6"/>
        <v>?</v>
      </c>
      <c r="O11" s="943" t="str">
        <f t="shared" ca="1" si="7"/>
        <v>?</v>
      </c>
      <c r="P11" s="942" t="str">
        <f t="shared" ca="1" si="8"/>
        <v>?</v>
      </c>
      <c r="Q11" s="943" t="str">
        <f t="shared" ca="1" si="9"/>
        <v>?</v>
      </c>
      <c r="R11" s="943" t="str">
        <f t="shared" ca="1" si="10"/>
        <v>?</v>
      </c>
      <c r="S11" s="942" t="str">
        <f t="shared" ca="1" si="11"/>
        <v>?</v>
      </c>
      <c r="T11" s="944"/>
      <c r="U11" s="945"/>
      <c r="V11" s="945" t="s">
        <v>1289</v>
      </c>
      <c r="W11" s="946" t="e">
        <f ca="1">_xludf.IFNA(VLOOKUP(V11,'Armor-All'!$C$3:$W$163,20,FALSE),"?")</f>
        <v>#NAME?</v>
      </c>
      <c r="X11" s="945" t="s">
        <v>1381</v>
      </c>
      <c r="Y11" s="946" t="e">
        <f ca="1">_xludf.IFNA(VLOOKUP(X11,'Armor-All'!$C$3:$W$163,20,FALSE),"?")</f>
        <v>#NAME?</v>
      </c>
      <c r="Z11" s="945" t="s">
        <v>1351</v>
      </c>
      <c r="AA11" s="946" t="e">
        <f ca="1">_xludf.IFNA(VLOOKUP(Z11,'Armor-All'!$C$3:$W$163,20,FALSE),"?")</f>
        <v>#NAME?</v>
      </c>
      <c r="AB11" s="945" t="s">
        <v>1384</v>
      </c>
      <c r="AC11" s="946" t="e">
        <f ca="1">_xludf.IFNA(VLOOKUP(AB11,'Armor-All'!$C$3:$W$163,20,FALSE),"?")</f>
        <v>#NAME?</v>
      </c>
      <c r="AD11" s="945" t="s">
        <v>1291</v>
      </c>
      <c r="AE11" s="946" t="e">
        <f ca="1">_xludf.IFNA(VLOOKUP(AD11,'Armor-All'!$C$3:$W$163,20,FALSE),"?")</f>
        <v>#NAME?</v>
      </c>
      <c r="AF11" s="945" t="s">
        <v>1375</v>
      </c>
      <c r="AG11" s="946" t="e">
        <f ca="1">_xludf.IFNA(VLOOKUP(AF11,'Armor-All'!$C$3:$W$163,20,FALSE),"?")</f>
        <v>#NAME?</v>
      </c>
      <c r="AH11" s="945" t="s">
        <v>1313</v>
      </c>
      <c r="AI11" s="946" t="e">
        <f ca="1">_xludf.IFNA(VLOOKUP(AH11,'Armor-All'!$C$3:$W$163,20,FALSE),"?")</f>
        <v>#NAME?</v>
      </c>
      <c r="AJ11" s="945" t="s">
        <v>1285</v>
      </c>
      <c r="AK11" s="946" t="e">
        <f ca="1">_xludf.IFNA(VLOOKUP(AJ11,'Armor-All'!$C$3:$W$163,20,FALSE),"?")</f>
        <v>#NAME?</v>
      </c>
      <c r="AL11" s="945" t="s">
        <v>1402</v>
      </c>
      <c r="AM11" s="946" t="e">
        <f ca="1">_xludf.IFNA(VLOOKUP(AL11,'Armor-All'!$C$3:$W$163,20,FALSE),"?")</f>
        <v>#NAME?</v>
      </c>
      <c r="AN11" s="946" t="e">
        <f ca="1">_xludf.IFNA(VLOOKUP(#REF!,'Armor-All'!$C$3:$W$163,20,FALSE),"?")</f>
        <v>#NAME?</v>
      </c>
      <c r="AO11" s="946" t="e">
        <f ca="1">_xludf.IFNA(VLOOKUP(#REF!,'Armor-All'!$C$3:$W$163,20,FALSE),"?")</f>
        <v>#NAME?</v>
      </c>
      <c r="AP11" s="948" t="s">
        <v>1572</v>
      </c>
      <c r="AQ11" s="947" t="e">
        <f ca="1">_xludf.IFNA(VLOOKUP(AP11,'Armor-All'!$C$3:$W$163,20,FALSE),"?")</f>
        <v>#NAME?</v>
      </c>
    </row>
    <row r="12" spans="1:43" ht="12.75">
      <c r="A12" s="951" t="s">
        <v>1299</v>
      </c>
      <c r="B12" s="890"/>
      <c r="C12" s="940" t="s">
        <v>1361</v>
      </c>
      <c r="D12" s="905" t="s">
        <v>1564</v>
      </c>
      <c r="E12" s="191" t="s">
        <v>917</v>
      </c>
      <c r="F12" s="870">
        <f>VLOOKUP(C12,'Armor-All'!$C$3:$W$163,20,FALSE)</f>
        <v>488.92000000000007</v>
      </c>
      <c r="G12" s="941"/>
      <c r="H12" s="941" t="str">
        <f t="shared" ca="1" si="0"/>
        <v>?</v>
      </c>
      <c r="I12" s="941" t="str">
        <f t="shared" ca="1" si="1"/>
        <v>?</v>
      </c>
      <c r="J12" s="941" t="str">
        <f t="shared" ca="1" si="2"/>
        <v>?</v>
      </c>
      <c r="K12" s="941" t="str">
        <f t="shared" ca="1" si="3"/>
        <v>?</v>
      </c>
      <c r="L12" s="942" t="str">
        <f t="shared" ca="1" si="4"/>
        <v>?</v>
      </c>
      <c r="M12" s="942" t="str">
        <f t="shared" ca="1" si="5"/>
        <v>?</v>
      </c>
      <c r="N12" s="942" t="str">
        <f t="shared" ca="1" si="6"/>
        <v>?</v>
      </c>
      <c r="O12" s="943" t="str">
        <f t="shared" ca="1" si="7"/>
        <v>?</v>
      </c>
      <c r="P12" s="942" t="str">
        <f t="shared" ca="1" si="8"/>
        <v>?</v>
      </c>
      <c r="Q12" s="943" t="str">
        <f t="shared" ca="1" si="9"/>
        <v>?</v>
      </c>
      <c r="R12" s="943" t="str">
        <f t="shared" ca="1" si="10"/>
        <v>?</v>
      </c>
      <c r="S12" s="942" t="str">
        <f t="shared" ca="1" si="11"/>
        <v>?</v>
      </c>
      <c r="T12" s="944"/>
      <c r="U12" s="945"/>
      <c r="V12" s="945" t="s">
        <v>1289</v>
      </c>
      <c r="W12" s="946" t="e">
        <f ca="1">_xludf.IFNA(VLOOKUP(V12,'Armor-All'!$C$3:$W$163,20,FALSE),"?")</f>
        <v>#NAME?</v>
      </c>
      <c r="X12" s="945" t="s">
        <v>1381</v>
      </c>
      <c r="Y12" s="946" t="e">
        <f ca="1">_xludf.IFNA(VLOOKUP(X12,'Armor-All'!$C$3:$W$163,20,FALSE),"?")</f>
        <v>#NAME?</v>
      </c>
      <c r="Z12" s="945" t="s">
        <v>1351</v>
      </c>
      <c r="AA12" s="946" t="e">
        <f ca="1">_xludf.IFNA(VLOOKUP(Z12,'Armor-All'!$C$3:$W$163,20,FALSE),"?")</f>
        <v>#NAME?</v>
      </c>
      <c r="AB12" s="945" t="s">
        <v>1384</v>
      </c>
      <c r="AC12" s="946" t="e">
        <f ca="1">_xludf.IFNA(VLOOKUP(AB12,'Armor-All'!$C$3:$W$163,20,FALSE),"?")</f>
        <v>#NAME?</v>
      </c>
      <c r="AD12" s="945" t="s">
        <v>1291</v>
      </c>
      <c r="AE12" s="946" t="e">
        <f ca="1">_xludf.IFNA(VLOOKUP(AD12,'Armor-All'!$C$3:$W$163,20,FALSE),"?")</f>
        <v>#NAME?</v>
      </c>
      <c r="AF12" s="945" t="s">
        <v>1375</v>
      </c>
      <c r="AG12" s="946" t="e">
        <f ca="1">_xludf.IFNA(VLOOKUP(AF12,'Armor-All'!$C$3:$W$163,20,FALSE),"?")</f>
        <v>#NAME?</v>
      </c>
      <c r="AH12" s="945" t="s">
        <v>1313</v>
      </c>
      <c r="AI12" s="946" t="e">
        <f ca="1">_xludf.IFNA(VLOOKUP(AH12,'Armor-All'!$C$3:$W$163,20,FALSE),"?")</f>
        <v>#NAME?</v>
      </c>
      <c r="AJ12" s="945" t="s">
        <v>1285</v>
      </c>
      <c r="AK12" s="946" t="e">
        <f ca="1">_xludf.IFNA(VLOOKUP(AJ12,'Armor-All'!$C$3:$W$163,20,FALSE),"?")</f>
        <v>#NAME?</v>
      </c>
      <c r="AL12" s="945" t="s">
        <v>1402</v>
      </c>
      <c r="AM12" s="946" t="e">
        <f ca="1">_xludf.IFNA(VLOOKUP(AL12,'Armor-All'!$C$3:$W$163,20,FALSE),"?")</f>
        <v>#NAME?</v>
      </c>
      <c r="AN12" s="946" t="e">
        <f ca="1">_xludf.IFNA(VLOOKUP(#REF!,'Armor-All'!$C$3:$W$163,20,FALSE),"?")</f>
        <v>#NAME?</v>
      </c>
      <c r="AO12" s="946" t="e">
        <f ca="1">_xludf.IFNA(VLOOKUP(#REF!,'Armor-All'!$C$3:$W$163,20,FALSE),"?")</f>
        <v>#NAME?</v>
      </c>
      <c r="AP12" s="948" t="s">
        <v>1572</v>
      </c>
      <c r="AQ12" s="947" t="e">
        <f ca="1">_xludf.IFNA(VLOOKUP(AP12,'Armor-All'!$C$3:$W$163,20,FALSE),"?")</f>
        <v>#NAME?</v>
      </c>
    </row>
    <row r="13" spans="1:43" ht="12.75">
      <c r="A13" s="951" t="s">
        <v>1299</v>
      </c>
      <c r="B13" s="890"/>
      <c r="C13" s="940" t="s">
        <v>1363</v>
      </c>
      <c r="D13" s="905" t="s">
        <v>1564</v>
      </c>
      <c r="E13" s="191" t="s">
        <v>917</v>
      </c>
      <c r="F13" s="870">
        <f>VLOOKUP(C13,'Armor-All'!$C$3:$W$163,20,FALSE)</f>
        <v>547.5200000000001</v>
      </c>
      <c r="G13" s="941"/>
      <c r="H13" s="941" t="str">
        <f t="shared" ca="1" si="0"/>
        <v>?</v>
      </c>
      <c r="I13" s="941" t="str">
        <f t="shared" ca="1" si="1"/>
        <v>?</v>
      </c>
      <c r="J13" s="941" t="str">
        <f t="shared" ca="1" si="2"/>
        <v>?</v>
      </c>
      <c r="K13" s="941" t="str">
        <f t="shared" ca="1" si="3"/>
        <v>?</v>
      </c>
      <c r="L13" s="942" t="str">
        <f t="shared" ca="1" si="4"/>
        <v>?</v>
      </c>
      <c r="M13" s="942" t="str">
        <f t="shared" ca="1" si="5"/>
        <v>?</v>
      </c>
      <c r="N13" s="942" t="str">
        <f t="shared" ca="1" si="6"/>
        <v>?</v>
      </c>
      <c r="O13" s="943" t="str">
        <f t="shared" ca="1" si="7"/>
        <v>?</v>
      </c>
      <c r="P13" s="942" t="str">
        <f t="shared" ca="1" si="8"/>
        <v>?</v>
      </c>
      <c r="Q13" s="943" t="str">
        <f t="shared" ca="1" si="9"/>
        <v>?</v>
      </c>
      <c r="R13" s="943" t="str">
        <f t="shared" ca="1" si="10"/>
        <v>?</v>
      </c>
      <c r="S13" s="942" t="str">
        <f t="shared" ca="1" si="11"/>
        <v>?</v>
      </c>
      <c r="T13" s="944"/>
      <c r="U13" s="945"/>
      <c r="V13" s="945" t="s">
        <v>1289</v>
      </c>
      <c r="W13" s="946" t="e">
        <f ca="1">_xludf.IFNA(VLOOKUP(V13,'Armor-All'!$C$3:$W$163,20,FALSE),"?")</f>
        <v>#NAME?</v>
      </c>
      <c r="X13" s="945" t="s">
        <v>1381</v>
      </c>
      <c r="Y13" s="946" t="e">
        <f ca="1">_xludf.IFNA(VLOOKUP(X13,'Armor-All'!$C$3:$W$163,20,FALSE),"?")</f>
        <v>#NAME?</v>
      </c>
      <c r="Z13" s="945" t="s">
        <v>1351</v>
      </c>
      <c r="AA13" s="946" t="e">
        <f ca="1">_xludf.IFNA(VLOOKUP(Z13,'Armor-All'!$C$3:$W$163,20,FALSE),"?")</f>
        <v>#NAME?</v>
      </c>
      <c r="AB13" s="945" t="s">
        <v>1384</v>
      </c>
      <c r="AC13" s="946" t="e">
        <f ca="1">_xludf.IFNA(VLOOKUP(AB13,'Armor-All'!$C$3:$W$163,20,FALSE),"?")</f>
        <v>#NAME?</v>
      </c>
      <c r="AD13" s="945" t="s">
        <v>1291</v>
      </c>
      <c r="AE13" s="946" t="e">
        <f ca="1">_xludf.IFNA(VLOOKUP(AD13,'Armor-All'!$C$3:$W$163,20,FALSE),"?")</f>
        <v>#NAME?</v>
      </c>
      <c r="AF13" s="945" t="s">
        <v>1375</v>
      </c>
      <c r="AG13" s="946" t="e">
        <f ca="1">_xludf.IFNA(VLOOKUP(AF13,'Armor-All'!$C$3:$W$163,20,FALSE),"?")</f>
        <v>#NAME?</v>
      </c>
      <c r="AH13" s="945" t="s">
        <v>1313</v>
      </c>
      <c r="AI13" s="946" t="e">
        <f ca="1">_xludf.IFNA(VLOOKUP(AH13,'Armor-All'!$C$3:$W$163,20,FALSE),"?")</f>
        <v>#NAME?</v>
      </c>
      <c r="AJ13" s="945" t="s">
        <v>1285</v>
      </c>
      <c r="AK13" s="946" t="e">
        <f ca="1">_xludf.IFNA(VLOOKUP(AJ13,'Armor-All'!$C$3:$W$163,20,FALSE),"?")</f>
        <v>#NAME?</v>
      </c>
      <c r="AL13" s="945" t="s">
        <v>1402</v>
      </c>
      <c r="AM13" s="946" t="e">
        <f ca="1">_xludf.IFNA(VLOOKUP(AL13,'Armor-All'!$C$3:$W$163,20,FALSE),"?")</f>
        <v>#NAME?</v>
      </c>
      <c r="AN13" s="946" t="e">
        <f ca="1">_xludf.IFNA(VLOOKUP(#REF!,'Armor-All'!$C$3:$W$163,20,FALSE),"?")</f>
        <v>#NAME?</v>
      </c>
      <c r="AO13" s="946" t="e">
        <f ca="1">_xludf.IFNA(VLOOKUP(#REF!,'Armor-All'!$C$3:$W$163,20,FALSE),"?")</f>
        <v>#NAME?</v>
      </c>
      <c r="AP13" s="948" t="s">
        <v>1572</v>
      </c>
      <c r="AQ13" s="947" t="e">
        <f ca="1">_xludf.IFNA(VLOOKUP(AP13,'Armor-All'!$C$3:$W$163,20,FALSE),"?")</f>
        <v>#NAME?</v>
      </c>
    </row>
    <row r="14" spans="1:43" ht="12.75">
      <c r="A14" s="951" t="s">
        <v>1299</v>
      </c>
      <c r="B14" s="890"/>
      <c r="C14" s="940" t="s">
        <v>1436</v>
      </c>
      <c r="D14" s="907" t="s">
        <v>912</v>
      </c>
      <c r="E14" s="216" t="s">
        <v>920</v>
      </c>
      <c r="F14" s="870">
        <f>VLOOKUP(C14,'Armor-All'!$C$3:$W$163,20,FALSE)</f>
        <v>921.2</v>
      </c>
      <c r="G14" s="941"/>
      <c r="H14" s="941" t="str">
        <f t="shared" ca="1" si="0"/>
        <v>?</v>
      </c>
      <c r="I14" s="941" t="str">
        <f t="shared" ca="1" si="1"/>
        <v>?</v>
      </c>
      <c r="J14" s="941" t="str">
        <f t="shared" ca="1" si="2"/>
        <v>?</v>
      </c>
      <c r="K14" s="941" t="str">
        <f t="shared" ca="1" si="3"/>
        <v>?</v>
      </c>
      <c r="L14" s="942" t="str">
        <f t="shared" ca="1" si="4"/>
        <v>?</v>
      </c>
      <c r="M14" s="942" t="str">
        <f t="shared" ca="1" si="5"/>
        <v>?</v>
      </c>
      <c r="N14" s="942" t="str">
        <f t="shared" ca="1" si="6"/>
        <v>?</v>
      </c>
      <c r="O14" s="943" t="str">
        <f t="shared" ca="1" si="7"/>
        <v>?</v>
      </c>
      <c r="P14" s="942" t="str">
        <f t="shared" ca="1" si="8"/>
        <v>?</v>
      </c>
      <c r="Q14" s="943" t="str">
        <f t="shared" ca="1" si="9"/>
        <v>?</v>
      </c>
      <c r="R14" s="943" t="str">
        <f t="shared" ca="1" si="10"/>
        <v>?</v>
      </c>
      <c r="S14" s="942" t="str">
        <f t="shared" ca="1" si="11"/>
        <v>?</v>
      </c>
      <c r="T14" s="942"/>
      <c r="U14" s="945"/>
      <c r="V14" s="948" t="s">
        <v>1229</v>
      </c>
      <c r="W14" s="946" t="e">
        <f ca="1">_xludf.IFNA(VLOOKUP(V14,'Armor-All'!$C$3:$W$163,20,FALSE),"?")</f>
        <v>#NAME?</v>
      </c>
      <c r="X14" s="948" t="s">
        <v>1229</v>
      </c>
      <c r="Y14" s="946" t="e">
        <f ca="1">_xludf.IFNA(VLOOKUP(X14,'Armor-All'!$C$3:$W$163,20,FALSE),"?")</f>
        <v>#NAME?</v>
      </c>
      <c r="Z14" s="945" t="s">
        <v>1438</v>
      </c>
      <c r="AA14" s="946" t="e">
        <f ca="1">_xludf.IFNA(VLOOKUP(Z14,'Armor-All'!$C$3:$W$163,20,FALSE),"?")</f>
        <v>#NAME?</v>
      </c>
      <c r="AB14" s="948" t="s">
        <v>1229</v>
      </c>
      <c r="AC14" s="946" t="e">
        <f ca="1">_xludf.IFNA(VLOOKUP(AB14,'Armor-All'!$C$3:$W$163,20,FALSE),"?")</f>
        <v>#NAME?</v>
      </c>
      <c r="AD14" s="945" t="s">
        <v>1440</v>
      </c>
      <c r="AE14" s="946" t="e">
        <f ca="1">_xludf.IFNA(VLOOKUP(AD14,'Armor-All'!$C$3:$W$163,20,FALSE),"?")</f>
        <v>#NAME?</v>
      </c>
      <c r="AF14" s="948" t="s">
        <v>1229</v>
      </c>
      <c r="AG14" s="946" t="e">
        <f ca="1">_xludf.IFNA(VLOOKUP(AF14,'Armor-All'!$C$3:$W$163,20,FALSE),"?")</f>
        <v>#NAME?</v>
      </c>
      <c r="AH14" s="945" t="s">
        <v>1442</v>
      </c>
      <c r="AI14" s="946" t="e">
        <f ca="1">_xludf.IFNA(VLOOKUP(AH14,'Armor-All'!$C$3:$W$163,20,FALSE),"?")</f>
        <v>#NAME?</v>
      </c>
      <c r="AJ14" s="945" t="s">
        <v>1444</v>
      </c>
      <c r="AK14" s="946" t="e">
        <f ca="1">_xludf.IFNA(VLOOKUP(AJ14,'Armor-All'!$C$3:$W$163,20,FALSE),"?")</f>
        <v>#NAME?</v>
      </c>
      <c r="AL14" s="945" t="s">
        <v>1446</v>
      </c>
      <c r="AM14" s="946" t="e">
        <f ca="1">_xludf.IFNA(VLOOKUP(AL14,'Armor-All'!$C$3:$W$163,20,FALSE),"?")</f>
        <v>#NAME?</v>
      </c>
      <c r="AN14" s="946" t="e">
        <f ca="1">_xludf.IFNA(VLOOKUP(#REF!,'Armor-All'!$C$3:$W$163,20,FALSE),"?")</f>
        <v>#NAME?</v>
      </c>
      <c r="AO14" s="946" t="e">
        <f ca="1">_xludf.IFNA(VLOOKUP(#REF!,'Armor-All'!$C$3:$W$163,20,FALSE),"?")</f>
        <v>#NAME?</v>
      </c>
      <c r="AP14" s="948" t="s">
        <v>1572</v>
      </c>
      <c r="AQ14" s="947" t="e">
        <f ca="1">_xludf.IFNA(VLOOKUP(AP14,'Armor-All'!$C$3:$W$163,20,FALSE),"?")</f>
        <v>#NAME?</v>
      </c>
    </row>
    <row r="15" spans="1:43" ht="12.75">
      <c r="A15" s="951" t="s">
        <v>1299</v>
      </c>
      <c r="B15" s="890"/>
      <c r="C15" s="940" t="s">
        <v>1365</v>
      </c>
      <c r="D15" s="905" t="s">
        <v>1564</v>
      </c>
      <c r="E15" s="191" t="s">
        <v>917</v>
      </c>
      <c r="F15" s="870">
        <f>VLOOKUP(C15,'Armor-All'!$C$3:$W$163,20,FALSE)</f>
        <v>630.9</v>
      </c>
      <c r="G15" s="941"/>
      <c r="H15" s="941" t="str">
        <f t="shared" ca="1" si="0"/>
        <v>?</v>
      </c>
      <c r="I15" s="941" t="str">
        <f t="shared" ca="1" si="1"/>
        <v>?</v>
      </c>
      <c r="J15" s="941" t="str">
        <f t="shared" ca="1" si="2"/>
        <v>?</v>
      </c>
      <c r="K15" s="941" t="str">
        <f t="shared" ca="1" si="3"/>
        <v>?</v>
      </c>
      <c r="L15" s="942" t="str">
        <f t="shared" ca="1" si="4"/>
        <v>?</v>
      </c>
      <c r="M15" s="942" t="str">
        <f t="shared" ca="1" si="5"/>
        <v>?</v>
      </c>
      <c r="N15" s="942" t="str">
        <f t="shared" ca="1" si="6"/>
        <v>?</v>
      </c>
      <c r="O15" s="943" t="str">
        <f t="shared" ca="1" si="7"/>
        <v>?</v>
      </c>
      <c r="P15" s="942" t="str">
        <f t="shared" ca="1" si="8"/>
        <v>?</v>
      </c>
      <c r="Q15" s="943" t="str">
        <f t="shared" ca="1" si="9"/>
        <v>?</v>
      </c>
      <c r="R15" s="943" t="str">
        <f t="shared" ca="1" si="10"/>
        <v>?</v>
      </c>
      <c r="S15" s="942" t="str">
        <f t="shared" ca="1" si="11"/>
        <v>?</v>
      </c>
      <c r="T15" s="949"/>
      <c r="U15" s="945"/>
      <c r="V15" s="950" t="s">
        <v>1330</v>
      </c>
      <c r="W15" s="946" t="e">
        <f ca="1">_xludf.IFNA(VLOOKUP(V15,'Armor-All'!$C$3:$W$163,20,FALSE),"?")</f>
        <v>#NAME?</v>
      </c>
      <c r="X15" s="950" t="s">
        <v>1326</v>
      </c>
      <c r="Y15" s="946" t="e">
        <f ca="1">_xludf.IFNA(VLOOKUP(X15,'Armor-All'!$C$3:$W$163,20,FALSE),"?")</f>
        <v>#NAME?</v>
      </c>
      <c r="Z15" s="945" t="s">
        <v>1347</v>
      </c>
      <c r="AA15" s="946" t="e">
        <f ca="1">_xludf.IFNA(VLOOKUP(Z15,'Armor-All'!$C$3:$W$163,20,FALSE),"?")</f>
        <v>#NAME?</v>
      </c>
      <c r="AB15" s="945" t="s">
        <v>1424</v>
      </c>
      <c r="AC15" s="946" t="e">
        <f ca="1">_xludf.IFNA(VLOOKUP(AB15,'Armor-All'!$C$3:$W$163,20,FALSE),"?")</f>
        <v>#NAME?</v>
      </c>
      <c r="AD15" s="945" t="s">
        <v>1369</v>
      </c>
      <c r="AE15" s="946" t="e">
        <f ca="1">_xludf.IFNA(VLOOKUP(AD15,'Armor-All'!$C$3:$W$163,20,FALSE),"?")</f>
        <v>#NAME?</v>
      </c>
      <c r="AF15" s="945" t="s">
        <v>1359</v>
      </c>
      <c r="AG15" s="946" t="e">
        <f ca="1">_xludf.IFNA(VLOOKUP(AF15,'Armor-All'!$C$3:$W$163,20,FALSE),"?")</f>
        <v>#NAME?</v>
      </c>
      <c r="AH15" s="945" t="s">
        <v>1332</v>
      </c>
      <c r="AI15" s="946" t="e">
        <f ca="1">_xludf.IFNA(VLOOKUP(AH15,'Armor-All'!$C$3:$W$163,20,FALSE),"?")</f>
        <v>#NAME?</v>
      </c>
      <c r="AJ15" s="948" t="s">
        <v>1229</v>
      </c>
      <c r="AK15" s="946" t="e">
        <f ca="1">_xludf.IFNA(VLOOKUP(AJ15,'Armor-All'!$C$3:$W$163,20,FALSE),"?")</f>
        <v>#NAME?</v>
      </c>
      <c r="AL15" s="945" t="s">
        <v>1335</v>
      </c>
      <c r="AM15" s="946" t="e">
        <f ca="1">_xludf.IFNA(VLOOKUP(AL15,'Armor-All'!$C$3:$W$163,20,FALSE),"?")</f>
        <v>#NAME?</v>
      </c>
      <c r="AN15" s="946" t="e">
        <f ca="1">_xludf.IFNA(VLOOKUP(#REF!,'Armor-All'!$C$3:$W$163,20,FALSE),"?")</f>
        <v>#NAME?</v>
      </c>
      <c r="AO15" s="946" t="e">
        <f ca="1">_xludf.IFNA(VLOOKUP(#REF!,'Armor-All'!$C$3:$W$163,20,FALSE),"?")</f>
        <v>#NAME?</v>
      </c>
      <c r="AP15" s="948" t="s">
        <v>1572</v>
      </c>
      <c r="AQ15" s="947" t="e">
        <f ca="1">_xludf.IFNA(VLOOKUP(AP15,'Armor-All'!$C$3:$W$163,20,FALSE),"?")</f>
        <v>#NAME?</v>
      </c>
    </row>
    <row r="16" spans="1:43" ht="12.75">
      <c r="A16" s="952" t="s">
        <v>1306</v>
      </c>
      <c r="B16" s="890"/>
      <c r="C16" s="940" t="s">
        <v>1307</v>
      </c>
      <c r="D16" s="905" t="s">
        <v>1564</v>
      </c>
      <c r="E16" s="191" t="s">
        <v>917</v>
      </c>
      <c r="F16" s="870">
        <f>VLOOKUP(C16,'Armor-All'!$C$3:$W$163,20,FALSE)</f>
        <v>434.12</v>
      </c>
      <c r="G16" s="941"/>
      <c r="H16" s="941" t="str">
        <f t="shared" ca="1" si="0"/>
        <v>?</v>
      </c>
      <c r="I16" s="941" t="str">
        <f t="shared" ca="1" si="1"/>
        <v>?</v>
      </c>
      <c r="J16" s="941" t="str">
        <f t="shared" ca="1" si="2"/>
        <v>?</v>
      </c>
      <c r="K16" s="941" t="str">
        <f t="shared" ca="1" si="3"/>
        <v>?</v>
      </c>
      <c r="L16" s="942" t="str">
        <f t="shared" ca="1" si="4"/>
        <v>?</v>
      </c>
      <c r="M16" s="942" t="str">
        <f t="shared" ca="1" si="5"/>
        <v>?</v>
      </c>
      <c r="N16" s="942" t="str">
        <f t="shared" ca="1" si="6"/>
        <v>?</v>
      </c>
      <c r="O16" s="943" t="str">
        <f t="shared" ca="1" si="7"/>
        <v>?</v>
      </c>
      <c r="P16" s="942" t="str">
        <f t="shared" ca="1" si="8"/>
        <v>?</v>
      </c>
      <c r="Q16" s="943" t="str">
        <f t="shared" ca="1" si="9"/>
        <v>?</v>
      </c>
      <c r="R16" s="943" t="str">
        <f t="shared" ca="1" si="10"/>
        <v>?</v>
      </c>
      <c r="S16" s="942" t="str">
        <f t="shared" ca="1" si="11"/>
        <v>?</v>
      </c>
      <c r="T16" s="944"/>
      <c r="U16" s="945"/>
      <c r="V16" s="945" t="s">
        <v>1289</v>
      </c>
      <c r="W16" s="946" t="e">
        <f ca="1">_xludf.IFNA(VLOOKUP(V16,'Armor-All'!$C$3:$W$163,20,FALSE),"?")</f>
        <v>#NAME?</v>
      </c>
      <c r="X16" s="945" t="s">
        <v>1381</v>
      </c>
      <c r="Y16" s="946" t="e">
        <f ca="1">_xludf.IFNA(VLOOKUP(X16,'Armor-All'!$C$3:$W$163,20,FALSE),"?")</f>
        <v>#NAME?</v>
      </c>
      <c r="Z16" s="945" t="s">
        <v>1351</v>
      </c>
      <c r="AA16" s="946" t="e">
        <f ca="1">_xludf.IFNA(VLOOKUP(Z16,'Armor-All'!$C$3:$W$163,20,FALSE),"?")</f>
        <v>#NAME?</v>
      </c>
      <c r="AB16" s="945" t="s">
        <v>1384</v>
      </c>
      <c r="AC16" s="946" t="e">
        <f ca="1">_xludf.IFNA(VLOOKUP(AB16,'Armor-All'!$C$3:$W$163,20,FALSE),"?")</f>
        <v>#NAME?</v>
      </c>
      <c r="AD16" s="945" t="s">
        <v>1291</v>
      </c>
      <c r="AE16" s="946" t="e">
        <f ca="1">_xludf.IFNA(VLOOKUP(AD16,'Armor-All'!$C$3:$W$163,20,FALSE),"?")</f>
        <v>#NAME?</v>
      </c>
      <c r="AF16" s="945" t="s">
        <v>1375</v>
      </c>
      <c r="AG16" s="946" t="e">
        <f ca="1">_xludf.IFNA(VLOOKUP(AF16,'Armor-All'!$C$3:$W$163,20,FALSE),"?")</f>
        <v>#NAME?</v>
      </c>
      <c r="AH16" s="945" t="s">
        <v>1313</v>
      </c>
      <c r="AI16" s="946" t="e">
        <f ca="1">_xludf.IFNA(VLOOKUP(AH16,'Armor-All'!$C$3:$W$163,20,FALSE),"?")</f>
        <v>#NAME?</v>
      </c>
      <c r="AJ16" s="945" t="s">
        <v>1285</v>
      </c>
      <c r="AK16" s="946" t="e">
        <f ca="1">_xludf.IFNA(VLOOKUP(AJ16,'Armor-All'!$C$3:$W$163,20,FALSE),"?")</f>
        <v>#NAME?</v>
      </c>
      <c r="AL16" s="945" t="s">
        <v>1402</v>
      </c>
      <c r="AM16" s="946" t="e">
        <f ca="1">_xludf.IFNA(VLOOKUP(AL16,'Armor-All'!$C$3:$W$163,20,FALSE),"?")</f>
        <v>#NAME?</v>
      </c>
      <c r="AN16" s="946" t="e">
        <f ca="1">_xludf.IFNA(VLOOKUP(#REF!,'Armor-All'!$C$3:$W$163,20,FALSE),"?")</f>
        <v>#NAME?</v>
      </c>
      <c r="AO16" s="946" t="e">
        <f ca="1">_xludf.IFNA(VLOOKUP(#REF!,'Armor-All'!$C$3:$W$163,20,FALSE),"?")</f>
        <v>#NAME?</v>
      </c>
      <c r="AP16" s="945" t="s">
        <v>1363</v>
      </c>
      <c r="AQ16" s="947" t="e">
        <f ca="1">_xludf.IFNA(VLOOKUP(AP16,'Armor-All'!$C$3:$W$163,20,FALSE),"?")</f>
        <v>#NAME?</v>
      </c>
    </row>
    <row r="17" spans="1:43" ht="12.75">
      <c r="A17" s="952" t="s">
        <v>1306</v>
      </c>
      <c r="B17" s="890"/>
      <c r="C17" s="940" t="s">
        <v>1406</v>
      </c>
      <c r="D17" s="905" t="s">
        <v>1564</v>
      </c>
      <c r="E17" s="191" t="s">
        <v>917</v>
      </c>
      <c r="F17" s="870">
        <f>VLOOKUP(C17,'Armor-All'!$C$3:$W$163,20,FALSE)</f>
        <v>460.83000000000004</v>
      </c>
      <c r="G17" s="941"/>
      <c r="H17" s="941" t="str">
        <f t="shared" ca="1" si="0"/>
        <v>?</v>
      </c>
      <c r="I17" s="941" t="str">
        <f t="shared" ca="1" si="1"/>
        <v>?</v>
      </c>
      <c r="J17" s="941" t="str">
        <f t="shared" ca="1" si="2"/>
        <v>?</v>
      </c>
      <c r="K17" s="941" t="str">
        <f t="shared" ca="1" si="3"/>
        <v>?</v>
      </c>
      <c r="L17" s="942" t="str">
        <f t="shared" ca="1" si="4"/>
        <v>?</v>
      </c>
      <c r="M17" s="942" t="str">
        <f t="shared" ca="1" si="5"/>
        <v>?</v>
      </c>
      <c r="N17" s="942" t="str">
        <f t="shared" ca="1" si="6"/>
        <v>?</v>
      </c>
      <c r="O17" s="943" t="str">
        <f t="shared" ca="1" si="7"/>
        <v>?</v>
      </c>
      <c r="P17" s="942" t="str">
        <f t="shared" ca="1" si="8"/>
        <v>?</v>
      </c>
      <c r="Q17" s="943" t="str">
        <f t="shared" ca="1" si="9"/>
        <v>?</v>
      </c>
      <c r="R17" s="943" t="str">
        <f t="shared" ca="1" si="10"/>
        <v>?</v>
      </c>
      <c r="S17" s="942" t="str">
        <f t="shared" ca="1" si="11"/>
        <v>?</v>
      </c>
      <c r="T17" s="944"/>
      <c r="U17" s="945"/>
      <c r="V17" s="945" t="s">
        <v>1289</v>
      </c>
      <c r="W17" s="946" t="e">
        <f ca="1">_xludf.IFNA(VLOOKUP(V17,'Armor-All'!$C$3:$W$163,20,FALSE),"?")</f>
        <v>#NAME?</v>
      </c>
      <c r="X17" s="945" t="s">
        <v>1381</v>
      </c>
      <c r="Y17" s="946" t="e">
        <f ca="1">_xludf.IFNA(VLOOKUP(X17,'Armor-All'!$C$3:$W$163,20,FALSE),"?")</f>
        <v>#NAME?</v>
      </c>
      <c r="Z17" s="945" t="s">
        <v>1351</v>
      </c>
      <c r="AA17" s="946" t="e">
        <f ca="1">_xludf.IFNA(VLOOKUP(Z17,'Armor-All'!$C$3:$W$163,20,FALSE),"?")</f>
        <v>#NAME?</v>
      </c>
      <c r="AB17" s="945" t="s">
        <v>1384</v>
      </c>
      <c r="AC17" s="946" t="e">
        <f ca="1">_xludf.IFNA(VLOOKUP(AB17,'Armor-All'!$C$3:$W$163,20,FALSE),"?")</f>
        <v>#NAME?</v>
      </c>
      <c r="AD17" s="945" t="s">
        <v>1291</v>
      </c>
      <c r="AE17" s="946" t="e">
        <f ca="1">_xludf.IFNA(VLOOKUP(AD17,'Armor-All'!$C$3:$W$163,20,FALSE),"?")</f>
        <v>#NAME?</v>
      </c>
      <c r="AF17" s="945" t="s">
        <v>1375</v>
      </c>
      <c r="AG17" s="946" t="e">
        <f ca="1">_xludf.IFNA(VLOOKUP(AF17,'Armor-All'!$C$3:$W$163,20,FALSE),"?")</f>
        <v>#NAME?</v>
      </c>
      <c r="AH17" s="945" t="s">
        <v>1313</v>
      </c>
      <c r="AI17" s="946" t="e">
        <f ca="1">_xludf.IFNA(VLOOKUP(AH17,'Armor-All'!$C$3:$W$163,20,FALSE),"?")</f>
        <v>#NAME?</v>
      </c>
      <c r="AJ17" s="945" t="s">
        <v>1285</v>
      </c>
      <c r="AK17" s="946" t="e">
        <f ca="1">_xludf.IFNA(VLOOKUP(AJ17,'Armor-All'!$C$3:$W$163,20,FALSE),"?")</f>
        <v>#NAME?</v>
      </c>
      <c r="AL17" s="945" t="s">
        <v>1402</v>
      </c>
      <c r="AM17" s="946" t="e">
        <f ca="1">_xludf.IFNA(VLOOKUP(AL17,'Armor-All'!$C$3:$W$163,20,FALSE),"?")</f>
        <v>#NAME?</v>
      </c>
      <c r="AN17" s="946" t="e">
        <f ca="1">_xludf.IFNA(VLOOKUP(#REF!,'Armor-All'!$C$3:$W$163,20,FALSE),"?")</f>
        <v>#NAME?</v>
      </c>
      <c r="AO17" s="946" t="e">
        <f ca="1">_xludf.IFNA(VLOOKUP(#REF!,'Armor-All'!$C$3:$W$163,20,FALSE),"?")</f>
        <v>#NAME?</v>
      </c>
      <c r="AP17" s="945" t="s">
        <v>1363</v>
      </c>
      <c r="AQ17" s="947" t="e">
        <f ca="1">_xludf.IFNA(VLOOKUP(AP17,'Armor-All'!$C$3:$W$163,20,FALSE),"?")</f>
        <v>#NAME?</v>
      </c>
    </row>
    <row r="18" spans="1:43" ht="12.75">
      <c r="A18" s="952" t="s">
        <v>1306</v>
      </c>
      <c r="B18" s="890"/>
      <c r="C18" s="940" t="s">
        <v>1367</v>
      </c>
      <c r="D18" s="905" t="s">
        <v>1564</v>
      </c>
      <c r="E18" s="191" t="s">
        <v>917</v>
      </c>
      <c r="F18" s="870">
        <f>VLOOKUP(C18,'Armor-All'!$C$3:$W$163,20,FALSE)</f>
        <v>407.42</v>
      </c>
      <c r="G18" s="941"/>
      <c r="H18" s="941" t="str">
        <f t="shared" ca="1" si="0"/>
        <v>?</v>
      </c>
      <c r="I18" s="941" t="str">
        <f t="shared" ca="1" si="1"/>
        <v>?</v>
      </c>
      <c r="J18" s="941" t="str">
        <f t="shared" ca="1" si="2"/>
        <v>?</v>
      </c>
      <c r="K18" s="941" t="str">
        <f t="shared" ca="1" si="3"/>
        <v>?</v>
      </c>
      <c r="L18" s="942" t="str">
        <f t="shared" ca="1" si="4"/>
        <v>?</v>
      </c>
      <c r="M18" s="942" t="str">
        <f t="shared" ca="1" si="5"/>
        <v>?</v>
      </c>
      <c r="N18" s="942" t="str">
        <f t="shared" ca="1" si="6"/>
        <v>?</v>
      </c>
      <c r="O18" s="943" t="str">
        <f t="shared" ca="1" si="7"/>
        <v>?</v>
      </c>
      <c r="P18" s="942" t="str">
        <f t="shared" ca="1" si="8"/>
        <v>?</v>
      </c>
      <c r="Q18" s="943" t="str">
        <f t="shared" ca="1" si="9"/>
        <v>?</v>
      </c>
      <c r="R18" s="943" t="str">
        <f t="shared" ca="1" si="10"/>
        <v>?</v>
      </c>
      <c r="S18" s="942" t="str">
        <f t="shared" ca="1" si="11"/>
        <v>?</v>
      </c>
      <c r="T18" s="944"/>
      <c r="U18" s="945"/>
      <c r="V18" s="945" t="s">
        <v>1289</v>
      </c>
      <c r="W18" s="946" t="e">
        <f ca="1">_xludf.IFNA(VLOOKUP(V18,'Armor-All'!$C$3:$W$163,20,FALSE),"?")</f>
        <v>#NAME?</v>
      </c>
      <c r="X18" s="945" t="s">
        <v>1381</v>
      </c>
      <c r="Y18" s="946" t="e">
        <f ca="1">_xludf.IFNA(VLOOKUP(X18,'Armor-All'!$C$3:$W$163,20,FALSE),"?")</f>
        <v>#NAME?</v>
      </c>
      <c r="Z18" s="945" t="s">
        <v>1351</v>
      </c>
      <c r="AA18" s="946" t="e">
        <f ca="1">_xludf.IFNA(VLOOKUP(Z18,'Armor-All'!$C$3:$W$163,20,FALSE),"?")</f>
        <v>#NAME?</v>
      </c>
      <c r="AB18" s="945" t="s">
        <v>1384</v>
      </c>
      <c r="AC18" s="946" t="e">
        <f ca="1">_xludf.IFNA(VLOOKUP(AB18,'Armor-All'!$C$3:$W$163,20,FALSE),"?")</f>
        <v>#NAME?</v>
      </c>
      <c r="AD18" s="945" t="s">
        <v>1291</v>
      </c>
      <c r="AE18" s="946" t="e">
        <f ca="1">_xludf.IFNA(VLOOKUP(AD18,'Armor-All'!$C$3:$W$163,20,FALSE),"?")</f>
        <v>#NAME?</v>
      </c>
      <c r="AF18" s="945" t="s">
        <v>1375</v>
      </c>
      <c r="AG18" s="946" t="e">
        <f ca="1">_xludf.IFNA(VLOOKUP(AF18,'Armor-All'!$C$3:$W$163,20,FALSE),"?")</f>
        <v>#NAME?</v>
      </c>
      <c r="AH18" s="945" t="s">
        <v>1313</v>
      </c>
      <c r="AI18" s="946" t="e">
        <f ca="1">_xludf.IFNA(VLOOKUP(AH18,'Armor-All'!$C$3:$W$163,20,FALSE),"?")</f>
        <v>#NAME?</v>
      </c>
      <c r="AJ18" s="945" t="s">
        <v>1285</v>
      </c>
      <c r="AK18" s="946" t="e">
        <f ca="1">_xludf.IFNA(VLOOKUP(AJ18,'Armor-All'!$C$3:$W$163,20,FALSE),"?")</f>
        <v>#NAME?</v>
      </c>
      <c r="AL18" s="945" t="s">
        <v>1402</v>
      </c>
      <c r="AM18" s="946" t="e">
        <f ca="1">_xludf.IFNA(VLOOKUP(AL18,'Armor-All'!$C$3:$W$163,20,FALSE),"?")</f>
        <v>#NAME?</v>
      </c>
      <c r="AN18" s="946" t="e">
        <f ca="1">_xludf.IFNA(VLOOKUP(#REF!,'Armor-All'!$C$3:$W$163,20,FALSE),"?")</f>
        <v>#NAME?</v>
      </c>
      <c r="AO18" s="946" t="e">
        <f ca="1">_xludf.IFNA(VLOOKUP(#REF!,'Armor-All'!$C$3:$W$163,20,FALSE),"?")</f>
        <v>#NAME?</v>
      </c>
      <c r="AP18" s="945" t="s">
        <v>1363</v>
      </c>
      <c r="AQ18" s="947" t="e">
        <f ca="1">_xludf.IFNA(VLOOKUP(AP18,'Armor-All'!$C$3:$W$163,20,FALSE),"?")</f>
        <v>#NAME?</v>
      </c>
    </row>
    <row r="19" spans="1:43" ht="12.75">
      <c r="A19" s="952" t="s">
        <v>1306</v>
      </c>
      <c r="B19" s="890"/>
      <c r="C19" s="940" t="s">
        <v>1320</v>
      </c>
      <c r="D19" s="905" t="s">
        <v>1564</v>
      </c>
      <c r="E19" s="191" t="s">
        <v>917</v>
      </c>
      <c r="F19" s="870">
        <f>VLOOKUP(C19,'Armor-All'!$C$3:$W$163,20,FALSE)</f>
        <v>535.72</v>
      </c>
      <c r="G19" s="941"/>
      <c r="H19" s="941" t="str">
        <f t="shared" ca="1" si="0"/>
        <v>?</v>
      </c>
      <c r="I19" s="941" t="str">
        <f t="shared" ca="1" si="1"/>
        <v>?</v>
      </c>
      <c r="J19" s="941" t="str">
        <f t="shared" ca="1" si="2"/>
        <v>?</v>
      </c>
      <c r="K19" s="941" t="str">
        <f t="shared" ca="1" si="3"/>
        <v>?</v>
      </c>
      <c r="L19" s="942" t="str">
        <f t="shared" ca="1" si="4"/>
        <v>?</v>
      </c>
      <c r="M19" s="942" t="str">
        <f t="shared" ca="1" si="5"/>
        <v>?</v>
      </c>
      <c r="N19" s="942" t="str">
        <f t="shared" ca="1" si="6"/>
        <v>?</v>
      </c>
      <c r="O19" s="943" t="str">
        <f t="shared" ca="1" si="7"/>
        <v>?</v>
      </c>
      <c r="P19" s="942" t="str">
        <f t="shared" ca="1" si="8"/>
        <v>?</v>
      </c>
      <c r="Q19" s="943" t="str">
        <f t="shared" ca="1" si="9"/>
        <v>?</v>
      </c>
      <c r="R19" s="943" t="str">
        <f t="shared" ca="1" si="10"/>
        <v>?</v>
      </c>
      <c r="S19" s="942" t="str">
        <f t="shared" ca="1" si="11"/>
        <v>?</v>
      </c>
      <c r="T19" s="944"/>
      <c r="U19" s="945"/>
      <c r="V19" s="945" t="s">
        <v>1450</v>
      </c>
      <c r="W19" s="946" t="e">
        <f ca="1">_xludf.IFNA(VLOOKUP(V19,'Armor-All'!$C$3:$W$163,20,FALSE),"?")</f>
        <v>#NAME?</v>
      </c>
      <c r="X19" s="945" t="s">
        <v>1452</v>
      </c>
      <c r="Y19" s="946" t="e">
        <f ca="1">_xludf.IFNA(VLOOKUP(X19,'Armor-All'!$C$3:$W$163,20,FALSE),"?")</f>
        <v>#NAME?</v>
      </c>
      <c r="Z19" s="945" t="s">
        <v>1454</v>
      </c>
      <c r="AA19" s="946" t="e">
        <f ca="1">_xludf.IFNA(VLOOKUP(Z19,'Armor-All'!$C$3:$W$163,20,FALSE),"?")</f>
        <v>#NAME?</v>
      </c>
      <c r="AB19" s="945" t="s">
        <v>1456</v>
      </c>
      <c r="AC19" s="946" t="e">
        <f ca="1">_xludf.IFNA(VLOOKUP(AB19,'Armor-All'!$C$3:$W$163,20,FALSE),"?")</f>
        <v>#NAME?</v>
      </c>
      <c r="AD19" s="945" t="s">
        <v>1458</v>
      </c>
      <c r="AE19" s="946" t="e">
        <f ca="1">_xludf.IFNA(VLOOKUP(AD19,'Armor-All'!$C$3:$W$163,20,FALSE),"?")</f>
        <v>#NAME?</v>
      </c>
      <c r="AF19" s="945" t="s">
        <v>1460</v>
      </c>
      <c r="AG19" s="946" t="e">
        <f ca="1">_xludf.IFNA(VLOOKUP(AF19,'Armor-All'!$C$3:$W$163,20,FALSE),"?")</f>
        <v>#NAME?</v>
      </c>
      <c r="AH19" s="945" t="s">
        <v>1462</v>
      </c>
      <c r="AI19" s="946" t="e">
        <f ca="1">_xludf.IFNA(VLOOKUP(AH19,'Armor-All'!$C$3:$W$163,20,FALSE),"?")</f>
        <v>#NAME?</v>
      </c>
      <c r="AJ19" s="945" t="s">
        <v>1464</v>
      </c>
      <c r="AK19" s="946" t="e">
        <f ca="1">_xludf.IFNA(VLOOKUP(AJ19,'Armor-All'!$C$3:$W$163,20,FALSE),"?")</f>
        <v>#NAME?</v>
      </c>
      <c r="AL19" s="945" t="s">
        <v>1466</v>
      </c>
      <c r="AM19" s="946" t="e">
        <f ca="1">_xludf.IFNA(VLOOKUP(AL19,'Armor-All'!$C$3:$W$163,20,FALSE),"?")</f>
        <v>#NAME?</v>
      </c>
      <c r="AN19" s="946" t="e">
        <f ca="1">_xludf.IFNA(VLOOKUP(#REF!,'Armor-All'!$C$3:$W$163,20,FALSE),"?")</f>
        <v>#NAME?</v>
      </c>
      <c r="AO19" s="946" t="e">
        <f ca="1">_xludf.IFNA(VLOOKUP(#REF!,'Armor-All'!$C$3:$W$163,20,FALSE),"?")</f>
        <v>#NAME?</v>
      </c>
      <c r="AP19" s="945" t="s">
        <v>1448</v>
      </c>
      <c r="AQ19" s="947" t="e">
        <f ca="1">_xludf.IFNA(VLOOKUP(AP19,'Armor-All'!$C$3:$W$163,20,FALSE),"?")</f>
        <v>#NAME?</v>
      </c>
    </row>
    <row r="20" spans="1:43" ht="12.75">
      <c r="A20" s="952" t="s">
        <v>1306</v>
      </c>
      <c r="B20" s="890"/>
      <c r="C20" s="940" t="s">
        <v>1470</v>
      </c>
      <c r="D20" s="907" t="s">
        <v>912</v>
      </c>
      <c r="E20" s="216" t="s">
        <v>920</v>
      </c>
      <c r="F20" s="870">
        <f>VLOOKUP(C20,'Armor-All'!$C$3:$W$163,20,FALSE)</f>
        <v>692.19</v>
      </c>
      <c r="G20" s="941"/>
      <c r="H20" s="941" t="str">
        <f t="shared" ca="1" si="0"/>
        <v>?</v>
      </c>
      <c r="I20" s="941" t="str">
        <f t="shared" ca="1" si="1"/>
        <v>?</v>
      </c>
      <c r="J20" s="941" t="str">
        <f t="shared" ca="1" si="2"/>
        <v>?</v>
      </c>
      <c r="K20" s="941" t="str">
        <f t="shared" ca="1" si="3"/>
        <v>?</v>
      </c>
      <c r="L20" s="942" t="str">
        <f t="shared" ca="1" si="4"/>
        <v>?</v>
      </c>
      <c r="M20" s="942" t="str">
        <f t="shared" ca="1" si="5"/>
        <v>?</v>
      </c>
      <c r="N20" s="942" t="str">
        <f t="shared" ca="1" si="6"/>
        <v>?</v>
      </c>
      <c r="O20" s="943" t="str">
        <f t="shared" ca="1" si="7"/>
        <v>?</v>
      </c>
      <c r="P20" s="942" t="str">
        <f t="shared" ca="1" si="8"/>
        <v>?</v>
      </c>
      <c r="Q20" s="943" t="str">
        <f t="shared" ca="1" si="9"/>
        <v>?</v>
      </c>
      <c r="R20" s="943" t="str">
        <f t="shared" ca="1" si="10"/>
        <v>?</v>
      </c>
      <c r="S20" s="942" t="str">
        <f t="shared" ca="1" si="11"/>
        <v>?</v>
      </c>
      <c r="T20" s="944"/>
      <c r="U20" s="945"/>
      <c r="V20" s="945" t="s">
        <v>1289</v>
      </c>
      <c r="W20" s="946" t="e">
        <f ca="1">_xludf.IFNA(VLOOKUP(V20,'Armor-All'!$C$3:$W$163,20,FALSE),"?")</f>
        <v>#NAME?</v>
      </c>
      <c r="X20" s="945" t="s">
        <v>1381</v>
      </c>
      <c r="Y20" s="946" t="e">
        <f ca="1">_xludf.IFNA(VLOOKUP(X20,'Armor-All'!$C$3:$W$163,20,FALSE),"?")</f>
        <v>#NAME?</v>
      </c>
      <c r="Z20" s="945" t="s">
        <v>1351</v>
      </c>
      <c r="AA20" s="946" t="e">
        <f ca="1">_xludf.IFNA(VLOOKUP(Z20,'Armor-All'!$C$3:$W$163,20,FALSE),"?")</f>
        <v>#NAME?</v>
      </c>
      <c r="AB20" s="945" t="s">
        <v>1384</v>
      </c>
      <c r="AC20" s="946" t="e">
        <f ca="1">_xludf.IFNA(VLOOKUP(AB20,'Armor-All'!$C$3:$W$163,20,FALSE),"?")</f>
        <v>#NAME?</v>
      </c>
      <c r="AD20" s="945" t="s">
        <v>1291</v>
      </c>
      <c r="AE20" s="946" t="e">
        <f ca="1">_xludf.IFNA(VLOOKUP(AD20,'Armor-All'!$C$3:$W$163,20,FALSE),"?")</f>
        <v>#NAME?</v>
      </c>
      <c r="AF20" s="945" t="s">
        <v>1375</v>
      </c>
      <c r="AG20" s="946" t="e">
        <f ca="1">_xludf.IFNA(VLOOKUP(AF20,'Armor-All'!$C$3:$W$163,20,FALSE),"?")</f>
        <v>#NAME?</v>
      </c>
      <c r="AH20" s="945" t="s">
        <v>1313</v>
      </c>
      <c r="AI20" s="946" t="e">
        <f ca="1">_xludf.IFNA(VLOOKUP(AH20,'Armor-All'!$C$3:$W$163,20,FALSE),"?")</f>
        <v>#NAME?</v>
      </c>
      <c r="AJ20" s="945" t="s">
        <v>1285</v>
      </c>
      <c r="AK20" s="946" t="e">
        <f ca="1">_xludf.IFNA(VLOOKUP(AJ20,'Armor-All'!$C$3:$W$163,20,FALSE),"?")</f>
        <v>#NAME?</v>
      </c>
      <c r="AL20" s="945" t="s">
        <v>1402</v>
      </c>
      <c r="AM20" s="946" t="e">
        <f ca="1">_xludf.IFNA(VLOOKUP(AL20,'Armor-All'!$C$3:$W$163,20,FALSE),"?")</f>
        <v>#NAME?</v>
      </c>
      <c r="AN20" s="946" t="e">
        <f ca="1">_xludf.IFNA(VLOOKUP(#REF!,'Armor-All'!$C$3:$W$163,20,FALSE),"?")</f>
        <v>#NAME?</v>
      </c>
      <c r="AO20" s="946" t="e">
        <f ca="1">_xludf.IFNA(VLOOKUP(#REF!,'Armor-All'!$C$3:$W$163,20,FALSE),"?")</f>
        <v>#NAME?</v>
      </c>
      <c r="AP20" s="945" t="s">
        <v>1363</v>
      </c>
      <c r="AQ20" s="947" t="e">
        <f ca="1">_xludf.IFNA(VLOOKUP(AP20,'Armor-All'!$C$3:$W$163,20,FALSE),"?")</f>
        <v>#NAME?</v>
      </c>
    </row>
    <row r="21" spans="1:43" ht="12.75">
      <c r="A21" s="953" t="s">
        <v>1317</v>
      </c>
      <c r="B21" s="890"/>
      <c r="C21" s="940" t="s">
        <v>1468</v>
      </c>
      <c r="D21" s="907" t="s">
        <v>912</v>
      </c>
      <c r="E21" s="216" t="s">
        <v>920</v>
      </c>
      <c r="F21" s="870">
        <f>VLOOKUP(C21,'Armor-All'!$C$3:$W$163,20,FALSE)</f>
        <v>730.44</v>
      </c>
      <c r="G21" s="941"/>
      <c r="H21" s="941" t="str">
        <f t="shared" ca="1" si="0"/>
        <v>?</v>
      </c>
      <c r="I21" s="941" t="str">
        <f t="shared" ca="1" si="1"/>
        <v>?</v>
      </c>
      <c r="J21" s="941" t="str">
        <f t="shared" ca="1" si="2"/>
        <v>?</v>
      </c>
      <c r="K21" s="941" t="str">
        <f t="shared" ca="1" si="3"/>
        <v>?</v>
      </c>
      <c r="L21" s="942" t="str">
        <f t="shared" ca="1" si="4"/>
        <v>?</v>
      </c>
      <c r="M21" s="942" t="str">
        <f t="shared" ca="1" si="5"/>
        <v>?</v>
      </c>
      <c r="N21" s="942" t="str">
        <f t="shared" ca="1" si="6"/>
        <v>?</v>
      </c>
      <c r="O21" s="943" t="str">
        <f t="shared" ca="1" si="7"/>
        <v>?</v>
      </c>
      <c r="P21" s="942" t="str">
        <f t="shared" ca="1" si="8"/>
        <v>?</v>
      </c>
      <c r="Q21" s="943" t="str">
        <f t="shared" ca="1" si="9"/>
        <v>?</v>
      </c>
      <c r="R21" s="943" t="str">
        <f t="shared" ca="1" si="10"/>
        <v>?</v>
      </c>
      <c r="S21" s="942" t="str">
        <f t="shared" ca="1" si="11"/>
        <v>?</v>
      </c>
      <c r="T21" s="944"/>
      <c r="U21" s="945"/>
      <c r="V21" s="945" t="s">
        <v>1450</v>
      </c>
      <c r="W21" s="946" t="e">
        <f ca="1">_xludf.IFNA(VLOOKUP(V21,'Armor-All'!$C$3:$W$163,20,FALSE),"?")</f>
        <v>#NAME?</v>
      </c>
      <c r="X21" s="945" t="s">
        <v>1452</v>
      </c>
      <c r="Y21" s="946" t="e">
        <f ca="1">_xludf.IFNA(VLOOKUP(X21,'Armor-All'!$C$3:$W$163,20,FALSE),"?")</f>
        <v>#NAME?</v>
      </c>
      <c r="Z21" s="945" t="s">
        <v>1454</v>
      </c>
      <c r="AA21" s="946" t="e">
        <f ca="1">_xludf.IFNA(VLOOKUP(Z21,'Armor-All'!$C$3:$W$163,20,FALSE),"?")</f>
        <v>#NAME?</v>
      </c>
      <c r="AB21" s="945" t="s">
        <v>1456</v>
      </c>
      <c r="AC21" s="946" t="e">
        <f ca="1">_xludf.IFNA(VLOOKUP(AB21,'Armor-All'!$C$3:$W$163,20,FALSE),"?")</f>
        <v>#NAME?</v>
      </c>
      <c r="AD21" s="945" t="s">
        <v>1458</v>
      </c>
      <c r="AE21" s="946" t="e">
        <f ca="1">_xludf.IFNA(VLOOKUP(AD21,'Armor-All'!$C$3:$W$163,20,FALSE),"?")</f>
        <v>#NAME?</v>
      </c>
      <c r="AF21" s="945" t="s">
        <v>1460</v>
      </c>
      <c r="AG21" s="946" t="e">
        <f ca="1">_xludf.IFNA(VLOOKUP(AF21,'Armor-All'!$C$3:$W$163,20,FALSE),"?")</f>
        <v>#NAME?</v>
      </c>
      <c r="AH21" s="945" t="s">
        <v>1462</v>
      </c>
      <c r="AI21" s="946" t="e">
        <f ca="1">_xludf.IFNA(VLOOKUP(AH21,'Armor-All'!$C$3:$W$163,20,FALSE),"?")</f>
        <v>#NAME?</v>
      </c>
      <c r="AJ21" s="945" t="s">
        <v>1464</v>
      </c>
      <c r="AK21" s="946" t="e">
        <f ca="1">_xludf.IFNA(VLOOKUP(AJ21,'Armor-All'!$C$3:$W$163,20,FALSE),"?")</f>
        <v>#NAME?</v>
      </c>
      <c r="AL21" s="945" t="s">
        <v>1466</v>
      </c>
      <c r="AM21" s="946" t="e">
        <f ca="1">_xludf.IFNA(VLOOKUP(AL21,'Armor-All'!$C$3:$W$163,20,FALSE),"?")</f>
        <v>#NAME?</v>
      </c>
      <c r="AN21" s="946" t="e">
        <f ca="1">_xludf.IFNA(VLOOKUP(#REF!,'Armor-All'!$C$3:$W$163,20,FALSE),"?")</f>
        <v>#NAME?</v>
      </c>
      <c r="AO21" s="946" t="e">
        <f ca="1">_xludf.IFNA(VLOOKUP(#REF!,'Armor-All'!$C$3:$W$163,20,FALSE),"?")</f>
        <v>#NAME?</v>
      </c>
      <c r="AP21" s="945" t="s">
        <v>1448</v>
      </c>
      <c r="AQ21" s="947" t="e">
        <f ca="1">_xludf.IFNA(VLOOKUP(AP21,'Armor-All'!$C$3:$W$163,20,FALSE),"?")</f>
        <v>#NAME?</v>
      </c>
    </row>
    <row r="22" spans="1:43" ht="12.75">
      <c r="A22" s="953" t="s">
        <v>1317</v>
      </c>
      <c r="B22" s="890"/>
      <c r="C22" s="940" t="s">
        <v>1318</v>
      </c>
      <c r="D22" s="905" t="s">
        <v>1564</v>
      </c>
      <c r="E22" s="191" t="s">
        <v>917</v>
      </c>
      <c r="F22" s="870">
        <f>VLOOKUP(C22,'Armor-All'!$C$3:$W$163,20,FALSE)</f>
        <v>419.85999999999996</v>
      </c>
      <c r="G22" s="941"/>
      <c r="H22" s="941" t="str">
        <f t="shared" ca="1" si="0"/>
        <v>?</v>
      </c>
      <c r="I22" s="941" t="str">
        <f t="shared" ca="1" si="1"/>
        <v>?</v>
      </c>
      <c r="J22" s="941" t="str">
        <f t="shared" ca="1" si="2"/>
        <v>?</v>
      </c>
      <c r="K22" s="941" t="str">
        <f t="shared" ca="1" si="3"/>
        <v>?</v>
      </c>
      <c r="L22" s="942" t="str">
        <f t="shared" ca="1" si="4"/>
        <v>?</v>
      </c>
      <c r="M22" s="942" t="str">
        <f t="shared" ca="1" si="5"/>
        <v>?</v>
      </c>
      <c r="N22" s="942" t="str">
        <f t="shared" ca="1" si="6"/>
        <v>?</v>
      </c>
      <c r="O22" s="943" t="str">
        <f t="shared" ca="1" si="7"/>
        <v>?</v>
      </c>
      <c r="P22" s="942" t="str">
        <f t="shared" ca="1" si="8"/>
        <v>?</v>
      </c>
      <c r="Q22" s="943" t="str">
        <f t="shared" ca="1" si="9"/>
        <v>?</v>
      </c>
      <c r="R22" s="943" t="str">
        <f t="shared" ca="1" si="10"/>
        <v>?</v>
      </c>
      <c r="S22" s="942" t="str">
        <f t="shared" ca="1" si="11"/>
        <v>?</v>
      </c>
      <c r="T22" s="944"/>
      <c r="U22" s="945"/>
      <c r="V22" s="945" t="s">
        <v>1289</v>
      </c>
      <c r="W22" s="946" t="e">
        <f ca="1">_xludf.IFNA(VLOOKUP(V22,'Armor-All'!$C$3:$W$163,20,FALSE),"?")</f>
        <v>#NAME?</v>
      </c>
      <c r="X22" s="945" t="s">
        <v>1381</v>
      </c>
      <c r="Y22" s="946" t="e">
        <f ca="1">_xludf.IFNA(VLOOKUP(X22,'Armor-All'!$C$3:$W$163,20,FALSE),"?")</f>
        <v>#NAME?</v>
      </c>
      <c r="Z22" s="945" t="s">
        <v>1351</v>
      </c>
      <c r="AA22" s="946" t="e">
        <f ca="1">_xludf.IFNA(VLOOKUP(Z22,'Armor-All'!$C$3:$W$163,20,FALSE),"?")</f>
        <v>#NAME?</v>
      </c>
      <c r="AB22" s="945" t="s">
        <v>1384</v>
      </c>
      <c r="AC22" s="946" t="e">
        <f ca="1">_xludf.IFNA(VLOOKUP(AB22,'Armor-All'!$C$3:$W$163,20,FALSE),"?")</f>
        <v>#NAME?</v>
      </c>
      <c r="AD22" s="945" t="s">
        <v>1291</v>
      </c>
      <c r="AE22" s="946" t="e">
        <f ca="1">_xludf.IFNA(VLOOKUP(AD22,'Armor-All'!$C$3:$W$163,20,FALSE),"?")</f>
        <v>#NAME?</v>
      </c>
      <c r="AF22" s="945" t="s">
        <v>1375</v>
      </c>
      <c r="AG22" s="946" t="e">
        <f ca="1">_xludf.IFNA(VLOOKUP(AF22,'Armor-All'!$C$3:$W$163,20,FALSE),"?")</f>
        <v>#NAME?</v>
      </c>
      <c r="AH22" s="945" t="s">
        <v>1313</v>
      </c>
      <c r="AI22" s="946" t="e">
        <f ca="1">_xludf.IFNA(VLOOKUP(AH22,'Armor-All'!$C$3:$W$163,20,FALSE),"?")</f>
        <v>#NAME?</v>
      </c>
      <c r="AJ22" s="945" t="s">
        <v>1285</v>
      </c>
      <c r="AK22" s="946" t="e">
        <f ca="1">_xludf.IFNA(VLOOKUP(AJ22,'Armor-All'!$C$3:$W$163,20,FALSE),"?")</f>
        <v>#NAME?</v>
      </c>
      <c r="AL22" s="945" t="s">
        <v>1402</v>
      </c>
      <c r="AM22" s="946" t="e">
        <f ca="1">_xludf.IFNA(VLOOKUP(AL22,'Armor-All'!$C$3:$W$163,20,FALSE),"?")</f>
        <v>#NAME?</v>
      </c>
      <c r="AN22" s="946" t="e">
        <f ca="1">_xludf.IFNA(VLOOKUP(#REF!,'Armor-All'!$C$3:$W$163,20,FALSE),"?")</f>
        <v>#NAME?</v>
      </c>
      <c r="AO22" s="946" t="e">
        <f ca="1">_xludf.IFNA(VLOOKUP(#REF!,'Armor-All'!$C$3:$W$163,20,FALSE),"?")</f>
        <v>#NAME?</v>
      </c>
      <c r="AP22" s="945" t="s">
        <v>1363</v>
      </c>
      <c r="AQ22" s="947" t="e">
        <f ca="1">_xludf.IFNA(VLOOKUP(AP22,'Armor-All'!$C$3:$W$163,20,FALSE),"?")</f>
        <v>#NAME?</v>
      </c>
    </row>
    <row r="23" spans="1:43" ht="12.75">
      <c r="A23" s="953" t="s">
        <v>1317</v>
      </c>
      <c r="B23" s="890"/>
      <c r="C23" s="940" t="s">
        <v>1355</v>
      </c>
      <c r="D23" s="905" t="s">
        <v>1564</v>
      </c>
      <c r="E23" s="191" t="s">
        <v>917</v>
      </c>
      <c r="F23" s="870">
        <f>VLOOKUP(C23,'Armor-All'!$C$3:$W$163,20,FALSE)</f>
        <v>575.60000000000014</v>
      </c>
      <c r="G23" s="941"/>
      <c r="H23" s="941" t="str">
        <f t="shared" ca="1" si="0"/>
        <v>?</v>
      </c>
      <c r="I23" s="941" t="str">
        <f t="shared" ca="1" si="1"/>
        <v>?</v>
      </c>
      <c r="J23" s="941" t="str">
        <f t="shared" ca="1" si="2"/>
        <v>?</v>
      </c>
      <c r="K23" s="941" t="str">
        <f t="shared" ca="1" si="3"/>
        <v>?</v>
      </c>
      <c r="L23" s="942" t="str">
        <f t="shared" ca="1" si="4"/>
        <v>?</v>
      </c>
      <c r="M23" s="942" t="str">
        <f t="shared" ca="1" si="5"/>
        <v>?</v>
      </c>
      <c r="N23" s="942" t="str">
        <f t="shared" ca="1" si="6"/>
        <v>?</v>
      </c>
      <c r="O23" s="943" t="str">
        <f t="shared" ca="1" si="7"/>
        <v>?</v>
      </c>
      <c r="P23" s="942" t="str">
        <f t="shared" ca="1" si="8"/>
        <v>?</v>
      </c>
      <c r="Q23" s="943" t="str">
        <f t="shared" ca="1" si="9"/>
        <v>?</v>
      </c>
      <c r="R23" s="943" t="str">
        <f t="shared" ca="1" si="10"/>
        <v>?</v>
      </c>
      <c r="S23" s="942" t="str">
        <f t="shared" ca="1" si="11"/>
        <v>?</v>
      </c>
      <c r="T23" s="949"/>
      <c r="U23" s="945"/>
      <c r="V23" s="950" t="s">
        <v>1330</v>
      </c>
      <c r="W23" s="946" t="e">
        <f ca="1">_xludf.IFNA(VLOOKUP(V23,'Armor-All'!$C$3:$W$163,20,FALSE),"?")</f>
        <v>#NAME?</v>
      </c>
      <c r="X23" s="950" t="s">
        <v>1326</v>
      </c>
      <c r="Y23" s="946" t="e">
        <f ca="1">_xludf.IFNA(VLOOKUP(X23,'Armor-All'!$C$3:$W$163,20,FALSE),"?")</f>
        <v>#NAME?</v>
      </c>
      <c r="Z23" s="945" t="s">
        <v>1347</v>
      </c>
      <c r="AA23" s="946" t="e">
        <f ca="1">_xludf.IFNA(VLOOKUP(Z23,'Armor-All'!$C$3:$W$163,20,FALSE),"?")</f>
        <v>#NAME?</v>
      </c>
      <c r="AB23" s="945" t="s">
        <v>1424</v>
      </c>
      <c r="AC23" s="946" t="e">
        <f ca="1">_xludf.IFNA(VLOOKUP(AB23,'Armor-All'!$C$3:$W$163,20,FALSE),"?")</f>
        <v>#NAME?</v>
      </c>
      <c r="AD23" s="945" t="s">
        <v>1369</v>
      </c>
      <c r="AE23" s="946" t="e">
        <f ca="1">_xludf.IFNA(VLOOKUP(AD23,'Armor-All'!$C$3:$W$163,20,FALSE),"?")</f>
        <v>#NAME?</v>
      </c>
      <c r="AF23" s="945" t="s">
        <v>1359</v>
      </c>
      <c r="AG23" s="946" t="e">
        <f ca="1">_xludf.IFNA(VLOOKUP(AF23,'Armor-All'!$C$3:$W$163,20,FALSE),"?")</f>
        <v>#NAME?</v>
      </c>
      <c r="AH23" s="945" t="s">
        <v>1332</v>
      </c>
      <c r="AI23" s="946" t="e">
        <f ca="1">_xludf.IFNA(VLOOKUP(AH23,'Armor-All'!$C$3:$W$163,20,FALSE),"?")</f>
        <v>#NAME?</v>
      </c>
      <c r="AJ23" s="948" t="s">
        <v>1229</v>
      </c>
      <c r="AK23" s="946" t="e">
        <f ca="1">_xludf.IFNA(VLOOKUP(AJ23,'Armor-All'!$C$3:$W$163,20,FALSE),"?")</f>
        <v>#NAME?</v>
      </c>
      <c r="AL23" s="945" t="s">
        <v>1335</v>
      </c>
      <c r="AM23" s="946" t="e">
        <f ca="1">_xludf.IFNA(VLOOKUP(AL23,'Armor-All'!$C$3:$W$163,20,FALSE),"?")</f>
        <v>#NAME?</v>
      </c>
      <c r="AN23" s="946" t="e">
        <f ca="1">_xludf.IFNA(VLOOKUP(#REF!,'Armor-All'!$C$3:$W$163,20,FALSE),"?")</f>
        <v>#NAME?</v>
      </c>
      <c r="AO23" s="946" t="e">
        <f ca="1">_xludf.IFNA(VLOOKUP(#REF!,'Armor-All'!$C$3:$W$163,20,FALSE),"?")</f>
        <v>#NAME?</v>
      </c>
      <c r="AP23" s="945" t="s">
        <v>1365</v>
      </c>
      <c r="AQ23" s="947" t="e">
        <f ca="1">_xludf.IFNA(VLOOKUP(AP23,'Armor-All'!$C$3:$W$163,20,FALSE),"?")</f>
        <v>#NAME?</v>
      </c>
    </row>
    <row r="24" spans="1:43" ht="12.75">
      <c r="A24" s="954" t="s">
        <v>1334</v>
      </c>
      <c r="B24" s="890"/>
      <c r="C24" s="940" t="s">
        <v>1466</v>
      </c>
      <c r="D24" s="907" t="s">
        <v>912</v>
      </c>
      <c r="E24" s="216" t="s">
        <v>920</v>
      </c>
      <c r="F24" s="870">
        <f>VLOOKUP(C24,'Armor-All'!$C$3:$W$163,20,FALSE)</f>
        <v>778.61999999999989</v>
      </c>
      <c r="G24" s="941"/>
      <c r="H24" s="941" t="str">
        <f t="shared" ca="1" si="0"/>
        <v>?</v>
      </c>
      <c r="I24" s="941" t="str">
        <f t="shared" ca="1" si="1"/>
        <v>?</v>
      </c>
      <c r="J24" s="941" t="str">
        <f t="shared" ca="1" si="2"/>
        <v>?</v>
      </c>
      <c r="K24" s="941" t="str">
        <f t="shared" ca="1" si="3"/>
        <v>?</v>
      </c>
      <c r="L24" s="942" t="str">
        <f t="shared" ca="1" si="4"/>
        <v>?</v>
      </c>
      <c r="M24" s="942" t="str">
        <f t="shared" ca="1" si="5"/>
        <v>?</v>
      </c>
      <c r="N24" s="942" t="str">
        <f t="shared" ca="1" si="6"/>
        <v>?</v>
      </c>
      <c r="O24" s="943" t="str">
        <f t="shared" ca="1" si="7"/>
        <v>?</v>
      </c>
      <c r="P24" s="942" t="str">
        <f t="shared" ca="1" si="8"/>
        <v>?</v>
      </c>
      <c r="Q24" s="943" t="str">
        <f t="shared" ca="1" si="9"/>
        <v>?</v>
      </c>
      <c r="R24" s="943" t="str">
        <f t="shared" ca="1" si="10"/>
        <v>?</v>
      </c>
      <c r="S24" s="942" t="str">
        <f t="shared" ca="1" si="11"/>
        <v>?</v>
      </c>
      <c r="T24" s="944"/>
      <c r="U24" s="945"/>
      <c r="V24" s="945" t="s">
        <v>1450</v>
      </c>
      <c r="W24" s="946" t="e">
        <f ca="1">_xludf.IFNA(VLOOKUP(V24,'Armor-All'!$C$3:$W$163,20,FALSE),"?")</f>
        <v>#NAME?</v>
      </c>
      <c r="X24" s="945" t="s">
        <v>1452</v>
      </c>
      <c r="Y24" s="946" t="e">
        <f ca="1">_xludf.IFNA(VLOOKUP(X24,'Armor-All'!$C$3:$W$163,20,FALSE),"?")</f>
        <v>#NAME?</v>
      </c>
      <c r="Z24" s="945" t="s">
        <v>1454</v>
      </c>
      <c r="AA24" s="946" t="e">
        <f ca="1">_xludf.IFNA(VLOOKUP(Z24,'Armor-All'!$C$3:$W$163,20,FALSE),"?")</f>
        <v>#NAME?</v>
      </c>
      <c r="AB24" s="945" t="s">
        <v>1456</v>
      </c>
      <c r="AC24" s="946" t="e">
        <f ca="1">_xludf.IFNA(VLOOKUP(AB24,'Armor-All'!$C$3:$W$163,20,FALSE),"?")</f>
        <v>#NAME?</v>
      </c>
      <c r="AD24" s="945" t="s">
        <v>1458</v>
      </c>
      <c r="AE24" s="946" t="e">
        <f ca="1">_xludf.IFNA(VLOOKUP(AD24,'Armor-All'!$C$3:$W$163,20,FALSE),"?")</f>
        <v>#NAME?</v>
      </c>
      <c r="AF24" s="945" t="s">
        <v>1460</v>
      </c>
      <c r="AG24" s="946" t="e">
        <f ca="1">_xludf.IFNA(VLOOKUP(AF24,'Armor-All'!$C$3:$W$163,20,FALSE),"?")</f>
        <v>#NAME?</v>
      </c>
      <c r="AH24" s="945" t="s">
        <v>1462</v>
      </c>
      <c r="AI24" s="946" t="e">
        <f ca="1">_xludf.IFNA(VLOOKUP(AH24,'Armor-All'!$C$3:$W$163,20,FALSE),"?")</f>
        <v>#NAME?</v>
      </c>
      <c r="AJ24" s="945" t="s">
        <v>1464</v>
      </c>
      <c r="AK24" s="946" t="e">
        <f ca="1">_xludf.IFNA(VLOOKUP(AJ24,'Armor-All'!$C$3:$W$163,20,FALSE),"?")</f>
        <v>#NAME?</v>
      </c>
      <c r="AL24" s="948" t="s">
        <v>1572</v>
      </c>
      <c r="AM24" s="946" t="e">
        <f ca="1">_xludf.IFNA(VLOOKUP(AL24,'Armor-All'!$C$3:$W$163,20,FALSE),"?")</f>
        <v>#NAME?</v>
      </c>
      <c r="AN24" s="946" t="e">
        <f ca="1">_xludf.IFNA(VLOOKUP(#REF!,'Armor-All'!$C$3:$W$163,20,FALSE),"?")</f>
        <v>#NAME?</v>
      </c>
      <c r="AO24" s="946" t="e">
        <f ca="1">_xludf.IFNA(VLOOKUP(#REF!,'Armor-All'!$C$3:$W$163,20,FALSE),"?")</f>
        <v>#NAME?</v>
      </c>
      <c r="AP24" s="945" t="s">
        <v>1448</v>
      </c>
      <c r="AQ24" s="947" t="e">
        <f ca="1">_xludf.IFNA(VLOOKUP(AP24,'Armor-All'!$C$3:$W$163,20,FALSE),"?")</f>
        <v>#NAME?</v>
      </c>
    </row>
    <row r="25" spans="1:43" ht="12.75">
      <c r="A25" s="954" t="s">
        <v>1334</v>
      </c>
      <c r="B25" s="890"/>
      <c r="C25" s="940" t="s">
        <v>1503</v>
      </c>
      <c r="D25" s="907" t="s">
        <v>912</v>
      </c>
      <c r="E25" s="216" t="s">
        <v>917</v>
      </c>
      <c r="F25" s="870">
        <f>VLOOKUP(C25,'Armor-All'!$C$3:$W$163,20,FALSE)</f>
        <v>657.82</v>
      </c>
      <c r="G25" s="941"/>
      <c r="H25" s="941" t="str">
        <f t="shared" ca="1" si="0"/>
        <v>?</v>
      </c>
      <c r="I25" s="941" t="str">
        <f t="shared" ca="1" si="1"/>
        <v>?</v>
      </c>
      <c r="J25" s="941" t="str">
        <f t="shared" ca="1" si="2"/>
        <v>?</v>
      </c>
      <c r="K25" s="941" t="str">
        <f t="shared" ca="1" si="3"/>
        <v>?</v>
      </c>
      <c r="L25" s="942" t="str">
        <f t="shared" ca="1" si="4"/>
        <v>?</v>
      </c>
      <c r="M25" s="942" t="str">
        <f t="shared" ca="1" si="5"/>
        <v>?</v>
      </c>
      <c r="N25" s="942" t="str">
        <f t="shared" ca="1" si="6"/>
        <v>?</v>
      </c>
      <c r="O25" s="943" t="str">
        <f t="shared" ca="1" si="7"/>
        <v>?</v>
      </c>
      <c r="P25" s="942" t="str">
        <f t="shared" ca="1" si="8"/>
        <v>?</v>
      </c>
      <c r="Q25" s="943" t="str">
        <f t="shared" ca="1" si="9"/>
        <v>?</v>
      </c>
      <c r="R25" s="943" t="str">
        <f t="shared" ca="1" si="10"/>
        <v>?</v>
      </c>
      <c r="S25" s="942" t="str">
        <f t="shared" ca="1" si="11"/>
        <v>?</v>
      </c>
      <c r="T25" s="949"/>
      <c r="U25" s="945"/>
      <c r="V25" s="950" t="s">
        <v>1480</v>
      </c>
      <c r="W25" s="946" t="e">
        <f ca="1">_xludf.IFNA(VLOOKUP(V25,'Armor-All'!$C$3:$W$163,20,FALSE),"?")</f>
        <v>#NAME?</v>
      </c>
      <c r="X25" s="950" t="s">
        <v>1229</v>
      </c>
      <c r="Y25" s="946" t="e">
        <f ca="1">_xludf.IFNA(VLOOKUP(X25,'Armor-All'!$C$3:$W$163,20,FALSE),"?")</f>
        <v>#NAME?</v>
      </c>
      <c r="Z25" s="945" t="s">
        <v>1484</v>
      </c>
      <c r="AA25" s="946" t="e">
        <f ca="1">_xludf.IFNA(VLOOKUP(Z25,'Armor-All'!$C$3:$W$163,20,FALSE),"?")</f>
        <v>#NAME?</v>
      </c>
      <c r="AB25" s="948" t="s">
        <v>1229</v>
      </c>
      <c r="AC25" s="946" t="e">
        <f ca="1">_xludf.IFNA(VLOOKUP(AB25,'Armor-All'!$C$3:$W$163,20,FALSE),"?")</f>
        <v>#NAME?</v>
      </c>
      <c r="AD25" s="945" t="s">
        <v>1491</v>
      </c>
      <c r="AE25" s="946" t="e">
        <f ca="1">_xludf.IFNA(VLOOKUP(AD25,'Armor-All'!$C$3:$W$163,20,FALSE),"?")</f>
        <v>#NAME?</v>
      </c>
      <c r="AF25" s="945" t="s">
        <v>1493</v>
      </c>
      <c r="AG25" s="946" t="e">
        <f ca="1">_xludf.IFNA(VLOOKUP(AF25,'Armor-All'!$C$3:$W$163,20,FALSE),"?")</f>
        <v>#NAME?</v>
      </c>
      <c r="AH25" s="945" t="s">
        <v>1497</v>
      </c>
      <c r="AI25" s="946" t="e">
        <f ca="1">_xludf.IFNA(VLOOKUP(AH25,'Armor-All'!$C$3:$W$163,20,FALSE),"?")</f>
        <v>#NAME?</v>
      </c>
      <c r="AJ25" s="945" t="s">
        <v>1501</v>
      </c>
      <c r="AK25" s="946" t="e">
        <f ca="1">_xludf.IFNA(VLOOKUP(AJ25,'Armor-All'!$C$3:$W$163,20,FALSE),"?")</f>
        <v>#NAME?</v>
      </c>
      <c r="AL25" s="948" t="s">
        <v>1572</v>
      </c>
      <c r="AM25" s="946" t="e">
        <f ca="1">_xludf.IFNA(VLOOKUP(AL25,'Armor-All'!$C$3:$W$163,20,FALSE),"?")</f>
        <v>#NAME?</v>
      </c>
      <c r="AN25" s="946" t="e">
        <f ca="1">_xludf.IFNA(VLOOKUP(#REF!,'Armor-All'!$C$3:$W$163,20,FALSE),"?")</f>
        <v>#NAME?</v>
      </c>
      <c r="AO25" s="946" t="e">
        <f ca="1">_xludf.IFNA(VLOOKUP(#REF!,'Armor-All'!$C$3:$W$163,20,FALSE),"?")</f>
        <v>#NAME?</v>
      </c>
      <c r="AP25" s="945" t="s">
        <v>1472</v>
      </c>
      <c r="AQ25" s="947" t="e">
        <f ca="1">_xludf.IFNA(VLOOKUP(AP25,'Armor-All'!$C$3:$W$163,20,FALSE),"?")</f>
        <v>#NAME?</v>
      </c>
    </row>
    <row r="26" spans="1:43" ht="12.75">
      <c r="A26" s="954" t="s">
        <v>1334</v>
      </c>
      <c r="B26" s="890"/>
      <c r="C26" s="940" t="s">
        <v>1446</v>
      </c>
      <c r="D26" s="907" t="s">
        <v>912</v>
      </c>
      <c r="E26" s="216" t="s">
        <v>920</v>
      </c>
      <c r="F26" s="870">
        <f>VLOOKUP(C26,'Armor-All'!$C$3:$W$163,20,FALSE)</f>
        <v>840.79999999999984</v>
      </c>
      <c r="G26" s="941"/>
      <c r="H26" s="941" t="str">
        <f t="shared" ca="1" si="0"/>
        <v>?</v>
      </c>
      <c r="I26" s="941" t="str">
        <f t="shared" ca="1" si="1"/>
        <v>?</v>
      </c>
      <c r="J26" s="941" t="str">
        <f t="shared" ca="1" si="2"/>
        <v>?</v>
      </c>
      <c r="K26" s="941" t="str">
        <f t="shared" ca="1" si="3"/>
        <v>?</v>
      </c>
      <c r="L26" s="942" t="str">
        <f t="shared" ca="1" si="4"/>
        <v>?</v>
      </c>
      <c r="M26" s="942" t="str">
        <f t="shared" ca="1" si="5"/>
        <v>?</v>
      </c>
      <c r="N26" s="942" t="str">
        <f t="shared" ca="1" si="6"/>
        <v>?</v>
      </c>
      <c r="O26" s="943" t="str">
        <f t="shared" ca="1" si="7"/>
        <v>?</v>
      </c>
      <c r="P26" s="942" t="str">
        <f t="shared" ca="1" si="8"/>
        <v>?</v>
      </c>
      <c r="Q26" s="943" t="str">
        <f t="shared" ca="1" si="9"/>
        <v>?</v>
      </c>
      <c r="R26" s="943" t="str">
        <f t="shared" ca="1" si="10"/>
        <v>?</v>
      </c>
      <c r="S26" s="942" t="str">
        <f t="shared" ca="1" si="11"/>
        <v>?</v>
      </c>
      <c r="T26" s="942"/>
      <c r="U26" s="945"/>
      <c r="V26" s="948" t="s">
        <v>1229</v>
      </c>
      <c r="W26" s="946" t="e">
        <f ca="1">_xludf.IFNA(VLOOKUP(V26,'Armor-All'!$C$3:$W$163,20,FALSE),"?")</f>
        <v>#NAME?</v>
      </c>
      <c r="X26" s="948" t="s">
        <v>1229</v>
      </c>
      <c r="Y26" s="946" t="e">
        <f ca="1">_xludf.IFNA(VLOOKUP(X26,'Armor-All'!$C$3:$W$163,20,FALSE),"?")</f>
        <v>#NAME?</v>
      </c>
      <c r="Z26" s="945" t="s">
        <v>1438</v>
      </c>
      <c r="AA26" s="946" t="e">
        <f ca="1">_xludf.IFNA(VLOOKUP(Z26,'Armor-All'!$C$3:$W$163,20,FALSE),"?")</f>
        <v>#NAME?</v>
      </c>
      <c r="AB26" s="948" t="s">
        <v>1229</v>
      </c>
      <c r="AC26" s="946" t="e">
        <f ca="1">_xludf.IFNA(VLOOKUP(AB26,'Armor-All'!$C$3:$W$163,20,FALSE),"?")</f>
        <v>#NAME?</v>
      </c>
      <c r="AD26" s="945" t="s">
        <v>1440</v>
      </c>
      <c r="AE26" s="946" t="e">
        <f ca="1">_xludf.IFNA(VLOOKUP(AD26,'Armor-All'!$C$3:$W$163,20,FALSE),"?")</f>
        <v>#NAME?</v>
      </c>
      <c r="AF26" s="948" t="s">
        <v>1229</v>
      </c>
      <c r="AG26" s="946" t="e">
        <f ca="1">_xludf.IFNA(VLOOKUP(AF26,'Armor-All'!$C$3:$W$163,20,FALSE),"?")</f>
        <v>#NAME?</v>
      </c>
      <c r="AH26" s="945" t="s">
        <v>1442</v>
      </c>
      <c r="AI26" s="946" t="e">
        <f ca="1">_xludf.IFNA(VLOOKUP(AH26,'Armor-All'!$C$3:$W$163,20,FALSE),"?")</f>
        <v>#NAME?</v>
      </c>
      <c r="AJ26" s="945" t="s">
        <v>1444</v>
      </c>
      <c r="AK26" s="946" t="e">
        <f ca="1">_xludf.IFNA(VLOOKUP(AJ26,'Armor-All'!$C$3:$W$163,20,FALSE),"?")</f>
        <v>#NAME?</v>
      </c>
      <c r="AL26" s="948" t="s">
        <v>1572</v>
      </c>
      <c r="AM26" s="946" t="e">
        <f ca="1">_xludf.IFNA(VLOOKUP(AL26,'Armor-All'!$C$3:$W$163,20,FALSE),"?")</f>
        <v>#NAME?</v>
      </c>
      <c r="AN26" s="946" t="e">
        <f ca="1">_xludf.IFNA(VLOOKUP(#REF!,'Armor-All'!$C$3:$W$163,20,FALSE),"?")</f>
        <v>#NAME?</v>
      </c>
      <c r="AO26" s="946" t="e">
        <f ca="1">_xludf.IFNA(VLOOKUP(#REF!,'Armor-All'!$C$3:$W$163,20,FALSE),"?")</f>
        <v>#NAME?</v>
      </c>
      <c r="AP26" s="945" t="s">
        <v>1436</v>
      </c>
      <c r="AQ26" s="947" t="e">
        <f ca="1">_xludf.IFNA(VLOOKUP(AP26,'Armor-All'!$C$3:$W$163,20,FALSE),"?")</f>
        <v>#NAME?</v>
      </c>
    </row>
    <row r="27" spans="1:43" ht="12.75">
      <c r="A27" s="954" t="s">
        <v>1334</v>
      </c>
      <c r="B27" s="890"/>
      <c r="C27" s="940" t="s">
        <v>1402</v>
      </c>
      <c r="D27" s="905" t="s">
        <v>1564</v>
      </c>
      <c r="E27" s="191" t="s">
        <v>917</v>
      </c>
      <c r="F27" s="870">
        <f>VLOOKUP(C27,'Armor-All'!$C$3:$W$163,20,FALSE)</f>
        <v>593.73000000000013</v>
      </c>
      <c r="G27" s="941"/>
      <c r="H27" s="941" t="str">
        <f t="shared" ca="1" si="0"/>
        <v>?</v>
      </c>
      <c r="I27" s="941" t="str">
        <f t="shared" ca="1" si="1"/>
        <v>?</v>
      </c>
      <c r="J27" s="941" t="str">
        <f t="shared" ca="1" si="2"/>
        <v>?</v>
      </c>
      <c r="K27" s="941" t="str">
        <f t="shared" ca="1" si="3"/>
        <v>?</v>
      </c>
      <c r="L27" s="942" t="str">
        <f t="shared" ca="1" si="4"/>
        <v>?</v>
      </c>
      <c r="M27" s="942" t="str">
        <f t="shared" ca="1" si="5"/>
        <v>?</v>
      </c>
      <c r="N27" s="942" t="str">
        <f t="shared" ca="1" si="6"/>
        <v>?</v>
      </c>
      <c r="O27" s="943" t="str">
        <f t="shared" ca="1" si="7"/>
        <v>?</v>
      </c>
      <c r="P27" s="942" t="str">
        <f t="shared" ca="1" si="8"/>
        <v>?</v>
      </c>
      <c r="Q27" s="943" t="str">
        <f t="shared" ca="1" si="9"/>
        <v>?</v>
      </c>
      <c r="R27" s="943" t="str">
        <f t="shared" ca="1" si="10"/>
        <v>?</v>
      </c>
      <c r="S27" s="942" t="str">
        <f t="shared" ca="1" si="11"/>
        <v>?</v>
      </c>
      <c r="T27" s="944"/>
      <c r="U27" s="945"/>
      <c r="V27" s="945" t="s">
        <v>1289</v>
      </c>
      <c r="W27" s="946" t="e">
        <f ca="1">_xludf.IFNA(VLOOKUP(V27,'Armor-All'!$C$3:$W$163,20,FALSE),"?")</f>
        <v>#NAME?</v>
      </c>
      <c r="X27" s="945" t="s">
        <v>1381</v>
      </c>
      <c r="Y27" s="946" t="e">
        <f ca="1">_xludf.IFNA(VLOOKUP(X27,'Armor-All'!$C$3:$W$163,20,FALSE),"?")</f>
        <v>#NAME?</v>
      </c>
      <c r="Z27" s="945" t="s">
        <v>1351</v>
      </c>
      <c r="AA27" s="946" t="e">
        <f ca="1">_xludf.IFNA(VLOOKUP(Z27,'Armor-All'!$C$3:$W$163,20,FALSE),"?")</f>
        <v>#NAME?</v>
      </c>
      <c r="AB27" s="945" t="s">
        <v>1384</v>
      </c>
      <c r="AC27" s="946" t="e">
        <f ca="1">_xludf.IFNA(VLOOKUP(AB27,'Armor-All'!$C$3:$W$163,20,FALSE),"?")</f>
        <v>#NAME?</v>
      </c>
      <c r="AD27" s="945" t="s">
        <v>1291</v>
      </c>
      <c r="AE27" s="946" t="e">
        <f ca="1">_xludf.IFNA(VLOOKUP(AD27,'Armor-All'!$C$3:$W$163,20,FALSE),"?")</f>
        <v>#NAME?</v>
      </c>
      <c r="AF27" s="945" t="s">
        <v>1375</v>
      </c>
      <c r="AG27" s="946" t="e">
        <f ca="1">_xludf.IFNA(VLOOKUP(AF27,'Armor-All'!$C$3:$W$163,20,FALSE),"?")</f>
        <v>#NAME?</v>
      </c>
      <c r="AH27" s="955" t="s">
        <v>1313</v>
      </c>
      <c r="AI27" s="946" t="e">
        <f ca="1">_xludf.IFNA(VLOOKUP(AH27,'Armor-All'!$C$3:$W$163,20,FALSE),"?")</f>
        <v>#NAME?</v>
      </c>
      <c r="AJ27" s="945" t="s">
        <v>1285</v>
      </c>
      <c r="AK27" s="946" t="e">
        <f ca="1">_xludf.IFNA(VLOOKUP(AJ27,'Armor-All'!$C$3:$W$163,20,FALSE),"?")</f>
        <v>#NAME?</v>
      </c>
      <c r="AL27" s="948" t="s">
        <v>1572</v>
      </c>
      <c r="AM27" s="946" t="e">
        <f ca="1">_xludf.IFNA(VLOOKUP(AL27,'Armor-All'!$C$3:$W$163,20,FALSE),"?")</f>
        <v>#NAME?</v>
      </c>
      <c r="AN27" s="946" t="e">
        <f ca="1">_xludf.IFNA(VLOOKUP(#REF!,'Armor-All'!$C$3:$W$163,20,FALSE),"?")</f>
        <v>#NAME?</v>
      </c>
      <c r="AO27" s="946" t="e">
        <f ca="1">_xludf.IFNA(VLOOKUP(#REF!,'Armor-All'!$C$3:$W$163,20,FALSE),"?")</f>
        <v>#NAME?</v>
      </c>
      <c r="AP27" s="945" t="s">
        <v>1363</v>
      </c>
      <c r="AQ27" s="947" t="e">
        <f ca="1">_xludf.IFNA(VLOOKUP(AP27,'Armor-All'!$C$3:$W$163,20,FALSE),"?")</f>
        <v>#NAME?</v>
      </c>
    </row>
    <row r="28" spans="1:43" ht="12.75">
      <c r="A28" s="954" t="s">
        <v>1334</v>
      </c>
      <c r="B28" s="890"/>
      <c r="C28" s="940" t="s">
        <v>1335</v>
      </c>
      <c r="D28" s="905" t="s">
        <v>1564</v>
      </c>
      <c r="E28" s="191" t="s">
        <v>917</v>
      </c>
      <c r="F28" s="870">
        <f>VLOOKUP(C28,'Armor-All'!$C$3:$W$163,20,FALSE)</f>
        <v>621.00000000000023</v>
      </c>
      <c r="G28" s="941"/>
      <c r="H28" s="941" t="str">
        <f t="shared" ca="1" si="0"/>
        <v>?</v>
      </c>
      <c r="I28" s="941" t="str">
        <f t="shared" ca="1" si="1"/>
        <v>?</v>
      </c>
      <c r="J28" s="941" t="str">
        <f t="shared" ca="1" si="2"/>
        <v>?</v>
      </c>
      <c r="K28" s="941" t="str">
        <f t="shared" ca="1" si="3"/>
        <v>?</v>
      </c>
      <c r="L28" s="942" t="str">
        <f t="shared" ca="1" si="4"/>
        <v>?</v>
      </c>
      <c r="M28" s="942" t="str">
        <f t="shared" ca="1" si="5"/>
        <v>?</v>
      </c>
      <c r="N28" s="942" t="str">
        <f t="shared" ca="1" si="6"/>
        <v>?</v>
      </c>
      <c r="O28" s="943" t="str">
        <f t="shared" ca="1" si="7"/>
        <v>?</v>
      </c>
      <c r="P28" s="942" t="str">
        <f t="shared" ca="1" si="8"/>
        <v>?</v>
      </c>
      <c r="Q28" s="943" t="str">
        <f t="shared" ca="1" si="9"/>
        <v>?</v>
      </c>
      <c r="R28" s="943" t="str">
        <f t="shared" ca="1" si="10"/>
        <v>?</v>
      </c>
      <c r="S28" s="942" t="str">
        <f t="shared" ca="1" si="11"/>
        <v>?</v>
      </c>
      <c r="T28" s="949"/>
      <c r="U28" s="945"/>
      <c r="V28" s="950" t="s">
        <v>1330</v>
      </c>
      <c r="W28" s="946" t="e">
        <f ca="1">_xludf.IFNA(VLOOKUP(V28,'Armor-All'!$C$3:$W$163,20,FALSE),"?")</f>
        <v>#NAME?</v>
      </c>
      <c r="X28" s="950" t="s">
        <v>1326</v>
      </c>
      <c r="Y28" s="946" t="e">
        <f ca="1">_xludf.IFNA(VLOOKUP(X28,'Armor-All'!$C$3:$W$163,20,FALSE),"?")</f>
        <v>#NAME?</v>
      </c>
      <c r="Z28" s="945" t="s">
        <v>1347</v>
      </c>
      <c r="AA28" s="946" t="e">
        <f ca="1">_xludf.IFNA(VLOOKUP(Z28,'Armor-All'!$C$3:$W$163,20,FALSE),"?")</f>
        <v>#NAME?</v>
      </c>
      <c r="AB28" s="945" t="s">
        <v>1424</v>
      </c>
      <c r="AC28" s="946" t="e">
        <f ca="1">_xludf.IFNA(VLOOKUP(AB28,'Armor-All'!$C$3:$W$163,20,FALSE),"?")</f>
        <v>#NAME?</v>
      </c>
      <c r="AD28" s="945" t="s">
        <v>1369</v>
      </c>
      <c r="AE28" s="946" t="e">
        <f ca="1">_xludf.IFNA(VLOOKUP(AD28,'Armor-All'!$C$3:$W$163,20,FALSE),"?")</f>
        <v>#NAME?</v>
      </c>
      <c r="AF28" s="945" t="s">
        <v>1359</v>
      </c>
      <c r="AG28" s="946" t="e">
        <f ca="1">_xludf.IFNA(VLOOKUP(AF28,'Armor-All'!$C$3:$W$163,20,FALSE),"?")</f>
        <v>#NAME?</v>
      </c>
      <c r="AH28" s="956" t="s">
        <v>1332</v>
      </c>
      <c r="AI28" s="946" t="e">
        <f ca="1">_xludf.IFNA(VLOOKUP(AH28,'Armor-All'!$C$3:$W$163,20,FALSE),"?")</f>
        <v>#NAME?</v>
      </c>
      <c r="AJ28" s="948" t="s">
        <v>1229</v>
      </c>
      <c r="AK28" s="946" t="e">
        <f ca="1">_xludf.IFNA(VLOOKUP(AJ28,'Armor-All'!$C$3:$W$163,20,FALSE),"?")</f>
        <v>#NAME?</v>
      </c>
      <c r="AL28" s="948" t="s">
        <v>1572</v>
      </c>
      <c r="AM28" s="946" t="e">
        <f ca="1">_xludf.IFNA(VLOOKUP(AL28,'Armor-All'!$C$3:$W$163,20,FALSE),"?")</f>
        <v>#NAME?</v>
      </c>
      <c r="AN28" s="946" t="e">
        <f ca="1">_xludf.IFNA(VLOOKUP(#REF!,'Armor-All'!$C$3:$W$163,20,FALSE),"?")</f>
        <v>#NAME?</v>
      </c>
      <c r="AO28" s="946" t="e">
        <f ca="1">_xludf.IFNA(VLOOKUP(#REF!,'Armor-All'!$C$3:$W$163,20,FALSE),"?")</f>
        <v>#NAME?</v>
      </c>
      <c r="AP28" s="945" t="s">
        <v>1365</v>
      </c>
      <c r="AQ28" s="947" t="e">
        <f ca="1">_xludf.IFNA(VLOOKUP(AP28,'Armor-All'!$C$3:$W$163,20,FALSE),"?")</f>
        <v>#NAME?</v>
      </c>
    </row>
    <row r="29" spans="1:43" ht="12.75">
      <c r="A29" s="954" t="s">
        <v>1334</v>
      </c>
      <c r="B29" s="890"/>
      <c r="C29" s="940" t="s">
        <v>1337</v>
      </c>
      <c r="D29" s="905" t="s">
        <v>1564</v>
      </c>
      <c r="E29" s="191" t="s">
        <v>917</v>
      </c>
      <c r="F29" s="870">
        <f>VLOOKUP(C29,'Armor-All'!$C$3:$W$163,20,FALSE)</f>
        <v>574.09999999999991</v>
      </c>
      <c r="G29" s="941"/>
      <c r="H29" s="941" t="str">
        <f t="shared" ca="1" si="0"/>
        <v>?</v>
      </c>
      <c r="I29" s="941" t="str">
        <f t="shared" ca="1" si="1"/>
        <v>?</v>
      </c>
      <c r="J29" s="941" t="str">
        <f t="shared" ca="1" si="2"/>
        <v>?</v>
      </c>
      <c r="K29" s="941" t="str">
        <f t="shared" ca="1" si="3"/>
        <v>?</v>
      </c>
      <c r="L29" s="942" t="str">
        <f t="shared" ca="1" si="4"/>
        <v>?</v>
      </c>
      <c r="M29" s="942" t="str">
        <f t="shared" ca="1" si="5"/>
        <v>?</v>
      </c>
      <c r="N29" s="942" t="str">
        <f t="shared" ca="1" si="6"/>
        <v>?</v>
      </c>
      <c r="O29" s="943" t="str">
        <f t="shared" ca="1" si="7"/>
        <v>?</v>
      </c>
      <c r="P29" s="942" t="str">
        <f t="shared" ca="1" si="8"/>
        <v>?</v>
      </c>
      <c r="Q29" s="943" t="str">
        <f t="shared" ca="1" si="9"/>
        <v>?</v>
      </c>
      <c r="R29" s="943" t="str">
        <f t="shared" ca="1" si="10"/>
        <v>?</v>
      </c>
      <c r="S29" s="942" t="str">
        <f t="shared" ca="1" si="11"/>
        <v>?</v>
      </c>
      <c r="T29" s="949"/>
      <c r="U29" s="945"/>
      <c r="V29" s="950" t="s">
        <v>1330</v>
      </c>
      <c r="W29" s="946" t="e">
        <f ca="1">_xludf.IFNA(VLOOKUP(V29,'Armor-All'!$C$3:$W$163,20,FALSE),"?")</f>
        <v>#NAME?</v>
      </c>
      <c r="X29" s="950" t="s">
        <v>1326</v>
      </c>
      <c r="Y29" s="946" t="e">
        <f ca="1">_xludf.IFNA(VLOOKUP(X29,'Armor-All'!$C$3:$W$163,20,FALSE),"?")</f>
        <v>#NAME?</v>
      </c>
      <c r="Z29" s="945" t="s">
        <v>1347</v>
      </c>
      <c r="AA29" s="946" t="e">
        <f ca="1">_xludf.IFNA(VLOOKUP(Z29,'Armor-All'!$C$3:$W$163,20,FALSE),"?")</f>
        <v>#NAME?</v>
      </c>
      <c r="AB29" s="945" t="s">
        <v>1424</v>
      </c>
      <c r="AC29" s="946" t="e">
        <f ca="1">_xludf.IFNA(VLOOKUP(AB29,'Armor-All'!$C$3:$W$163,20,FALSE),"?")</f>
        <v>#NAME?</v>
      </c>
      <c r="AD29" s="945" t="s">
        <v>1369</v>
      </c>
      <c r="AE29" s="946" t="e">
        <f ca="1">_xludf.IFNA(VLOOKUP(AD29,'Armor-All'!$C$3:$W$163,20,FALSE),"?")</f>
        <v>#NAME?</v>
      </c>
      <c r="AF29" s="945" t="s">
        <v>1359</v>
      </c>
      <c r="AG29" s="946" t="e">
        <f ca="1">_xludf.IFNA(VLOOKUP(AF29,'Armor-All'!$C$3:$W$163,20,FALSE),"?")</f>
        <v>#NAME?</v>
      </c>
      <c r="AH29" s="956" t="s">
        <v>1332</v>
      </c>
      <c r="AI29" s="946" t="e">
        <f ca="1">_xludf.IFNA(VLOOKUP(AH29,'Armor-All'!$C$3:$W$163,20,FALSE),"?")</f>
        <v>#NAME?</v>
      </c>
      <c r="AJ29" s="948" t="s">
        <v>1229</v>
      </c>
      <c r="AK29" s="946" t="e">
        <f ca="1">_xludf.IFNA(VLOOKUP(AJ29,'Armor-All'!$C$3:$W$163,20,FALSE),"?")</f>
        <v>#NAME?</v>
      </c>
      <c r="AL29" s="948" t="s">
        <v>1572</v>
      </c>
      <c r="AM29" s="946" t="e">
        <f ca="1">_xludf.IFNA(VLOOKUP(AL29,'Armor-All'!$C$3:$W$163,20,FALSE),"?")</f>
        <v>#NAME?</v>
      </c>
      <c r="AN29" s="946" t="e">
        <f ca="1">_xludf.IFNA(VLOOKUP(#REF!,'Armor-All'!$C$3:$W$163,20,FALSE),"?")</f>
        <v>#NAME?</v>
      </c>
      <c r="AO29" s="946" t="e">
        <f ca="1">_xludf.IFNA(VLOOKUP(#REF!,'Armor-All'!$C$3:$W$163,20,FALSE),"?")</f>
        <v>#NAME?</v>
      </c>
      <c r="AP29" s="945" t="s">
        <v>1365</v>
      </c>
      <c r="AQ29" s="947" t="e">
        <f ca="1">_xludf.IFNA(VLOOKUP(AP29,'Armor-All'!$C$3:$W$163,20,FALSE),"?")</f>
        <v>#NAME?</v>
      </c>
    </row>
    <row r="30" spans="1:43" ht="12.75">
      <c r="A30" s="954" t="s">
        <v>1334</v>
      </c>
      <c r="B30" s="890"/>
      <c r="C30" s="940" t="s">
        <v>1529</v>
      </c>
      <c r="D30" s="907" t="s">
        <v>912</v>
      </c>
      <c r="E30" s="216" t="s">
        <v>917</v>
      </c>
      <c r="F30" s="870">
        <f>VLOOKUP(C30,'Armor-All'!$C$3:$W$163,20,FALSE)</f>
        <v>547</v>
      </c>
      <c r="G30" s="941"/>
      <c r="H30" s="941" t="str">
        <f t="shared" ca="1" si="0"/>
        <v>?</v>
      </c>
      <c r="I30" s="941" t="str">
        <f t="shared" ca="1" si="1"/>
        <v>?</v>
      </c>
      <c r="J30" s="941" t="str">
        <f t="shared" ca="1" si="2"/>
        <v>?</v>
      </c>
      <c r="K30" s="941" t="str">
        <f t="shared" ca="1" si="3"/>
        <v>?</v>
      </c>
      <c r="L30" s="942" t="str">
        <f t="shared" ca="1" si="4"/>
        <v>?</v>
      </c>
      <c r="M30" s="942" t="str">
        <f t="shared" ca="1" si="5"/>
        <v>?</v>
      </c>
      <c r="N30" s="942" t="str">
        <f t="shared" ca="1" si="6"/>
        <v>?</v>
      </c>
      <c r="O30" s="943" t="str">
        <f t="shared" ca="1" si="7"/>
        <v>?</v>
      </c>
      <c r="P30" s="942" t="str">
        <f t="shared" ca="1" si="8"/>
        <v>?</v>
      </c>
      <c r="Q30" s="943" t="str">
        <f t="shared" ca="1" si="9"/>
        <v>?</v>
      </c>
      <c r="R30" s="943" t="str">
        <f t="shared" ca="1" si="10"/>
        <v>?</v>
      </c>
      <c r="S30" s="942" t="str">
        <f t="shared" ca="1" si="11"/>
        <v>?</v>
      </c>
      <c r="T30" s="949"/>
      <c r="U30" s="945"/>
      <c r="V30" s="950" t="s">
        <v>1509</v>
      </c>
      <c r="W30" s="946" t="e">
        <f ca="1">_xludf.IFNA(VLOOKUP(V30,'Armor-All'!$C$3:$W$163,20,FALSE),"?")</f>
        <v>#NAME?</v>
      </c>
      <c r="X30" s="950" t="s">
        <v>1511</v>
      </c>
      <c r="Y30" s="946" t="e">
        <f ca="1">_xludf.IFNA(VLOOKUP(X30,'Armor-All'!$C$3:$W$163,20,FALSE),"?")</f>
        <v>#NAME?</v>
      </c>
      <c r="Z30" s="945" t="s">
        <v>1517</v>
      </c>
      <c r="AA30" s="946" t="e">
        <f ca="1">_xludf.IFNA(VLOOKUP(Z30,'Armor-All'!$C$3:$W$163,20,FALSE),"?")</f>
        <v>#NAME?</v>
      </c>
      <c r="AB30" s="948" t="s">
        <v>1229</v>
      </c>
      <c r="AC30" s="946" t="e">
        <f ca="1">_xludf.IFNA(VLOOKUP(AB30,'Armor-All'!$C$3:$W$163,20,FALSE),"?")</f>
        <v>#NAME?</v>
      </c>
      <c r="AD30" s="945" t="s">
        <v>1521</v>
      </c>
      <c r="AE30" s="946" t="e">
        <f ca="1">_xludf.IFNA(VLOOKUP(AD30,'Armor-All'!$C$3:$W$163,20,FALSE),"?")</f>
        <v>#NAME?</v>
      </c>
      <c r="AF30" s="948" t="s">
        <v>1229</v>
      </c>
      <c r="AG30" s="946" t="e">
        <f ca="1">_xludf.IFNA(VLOOKUP(AF30,'Armor-All'!$C$3:$W$163,20,FALSE),"?")</f>
        <v>#NAME?</v>
      </c>
      <c r="AH30" s="956" t="s">
        <v>1523</v>
      </c>
      <c r="AI30" s="946" t="e">
        <f ca="1">_xludf.IFNA(VLOOKUP(AH30,'Armor-All'!$C$3:$W$163,20,FALSE),"?")</f>
        <v>#NAME?</v>
      </c>
      <c r="AJ30" s="945" t="s">
        <v>1525</v>
      </c>
      <c r="AK30" s="946" t="e">
        <f ca="1">_xludf.IFNA(VLOOKUP(AJ30,'Armor-All'!$C$3:$W$163,20,FALSE),"?")</f>
        <v>#NAME?</v>
      </c>
      <c r="AL30" s="948" t="s">
        <v>1572</v>
      </c>
      <c r="AM30" s="946" t="e">
        <f ca="1">_xludf.IFNA(VLOOKUP(AL30,'Armor-All'!$C$3:$W$163,20,FALSE),"?")</f>
        <v>#NAME?</v>
      </c>
      <c r="AN30" s="946" t="e">
        <f ca="1">_xludf.IFNA(VLOOKUP(#REF!,'Armor-All'!$C$3:$W$163,20,FALSE),"?")</f>
        <v>#NAME?</v>
      </c>
      <c r="AO30" s="946" t="e">
        <f ca="1">_xludf.IFNA(VLOOKUP(#REF!,'Armor-All'!$C$3:$W$163,20,FALSE),"?")</f>
        <v>#NAME?</v>
      </c>
      <c r="AP30" s="945" t="s">
        <v>1545</v>
      </c>
      <c r="AQ30" s="947" t="e">
        <f ca="1">_xludf.IFNA(VLOOKUP(AP30,'Armor-All'!$C$3:$W$163,20,FALSE),"?")</f>
        <v>#NAME?</v>
      </c>
    </row>
    <row r="31" spans="1:43" ht="12.75">
      <c r="A31" s="954" t="s">
        <v>1334</v>
      </c>
      <c r="B31" s="890"/>
      <c r="C31" s="940" t="s">
        <v>1339</v>
      </c>
      <c r="D31" s="905" t="s">
        <v>1564</v>
      </c>
      <c r="E31" s="191" t="s">
        <v>917</v>
      </c>
      <c r="F31" s="870">
        <f>VLOOKUP(C31,'Armor-All'!$C$3:$W$163,20,FALSE)</f>
        <v>507.88</v>
      </c>
      <c r="G31" s="941"/>
      <c r="H31" s="941" t="str">
        <f t="shared" ca="1" si="0"/>
        <v>?</v>
      </c>
      <c r="I31" s="941" t="str">
        <f t="shared" ca="1" si="1"/>
        <v>?</v>
      </c>
      <c r="J31" s="941" t="str">
        <f t="shared" ca="1" si="2"/>
        <v>?</v>
      </c>
      <c r="K31" s="941" t="str">
        <f t="shared" ca="1" si="3"/>
        <v>?</v>
      </c>
      <c r="L31" s="942" t="str">
        <f t="shared" ca="1" si="4"/>
        <v>?</v>
      </c>
      <c r="M31" s="942" t="str">
        <f t="shared" ca="1" si="5"/>
        <v>?</v>
      </c>
      <c r="N31" s="942" t="str">
        <f t="shared" ca="1" si="6"/>
        <v>?</v>
      </c>
      <c r="O31" s="943" t="str">
        <f t="shared" ca="1" si="7"/>
        <v>?</v>
      </c>
      <c r="P31" s="942" t="str">
        <f t="shared" ca="1" si="8"/>
        <v>?</v>
      </c>
      <c r="Q31" s="943" t="str">
        <f t="shared" ca="1" si="9"/>
        <v>?</v>
      </c>
      <c r="R31" s="943" t="str">
        <f t="shared" ca="1" si="10"/>
        <v>?</v>
      </c>
      <c r="S31" s="942" t="str">
        <f t="shared" ca="1" si="11"/>
        <v>?</v>
      </c>
      <c r="T31" s="944"/>
      <c r="U31" s="945"/>
      <c r="V31" s="945" t="s">
        <v>1289</v>
      </c>
      <c r="W31" s="946" t="e">
        <f ca="1">_xludf.IFNA(VLOOKUP(V31,'Armor-All'!$C$3:$W$163,20,FALSE),"?")</f>
        <v>#NAME?</v>
      </c>
      <c r="X31" s="945" t="s">
        <v>1381</v>
      </c>
      <c r="Y31" s="946" t="e">
        <f ca="1">_xludf.IFNA(VLOOKUP(X31,'Armor-All'!$C$3:$W$163,20,FALSE),"?")</f>
        <v>#NAME?</v>
      </c>
      <c r="Z31" s="945" t="s">
        <v>1351</v>
      </c>
      <c r="AA31" s="946" t="e">
        <f ca="1">_xludf.IFNA(VLOOKUP(Z31,'Armor-All'!$C$3:$W$163,20,FALSE),"?")</f>
        <v>#NAME?</v>
      </c>
      <c r="AB31" s="945" t="s">
        <v>1384</v>
      </c>
      <c r="AC31" s="946" t="e">
        <f ca="1">_xludf.IFNA(VLOOKUP(AB31,'Armor-All'!$C$3:$W$163,20,FALSE),"?")</f>
        <v>#NAME?</v>
      </c>
      <c r="AD31" s="945" t="s">
        <v>1291</v>
      </c>
      <c r="AE31" s="946" t="e">
        <f ca="1">_xludf.IFNA(VLOOKUP(AD31,'Armor-All'!$C$3:$W$163,20,FALSE),"?")</f>
        <v>#NAME?</v>
      </c>
      <c r="AF31" s="945" t="s">
        <v>1375</v>
      </c>
      <c r="AG31" s="946" t="e">
        <f ca="1">_xludf.IFNA(VLOOKUP(AF31,'Armor-All'!$C$3:$W$163,20,FALSE),"?")</f>
        <v>#NAME?</v>
      </c>
      <c r="AH31" s="956" t="s">
        <v>1313</v>
      </c>
      <c r="AI31" s="946" t="e">
        <f ca="1">_xludf.IFNA(VLOOKUP(AH31,'Armor-All'!$C$3:$W$163,20,FALSE),"?")</f>
        <v>#NAME?</v>
      </c>
      <c r="AJ31" s="945" t="s">
        <v>1285</v>
      </c>
      <c r="AK31" s="946" t="e">
        <f ca="1">_xludf.IFNA(VLOOKUP(AJ31,'Armor-All'!$C$3:$W$163,20,FALSE),"?")</f>
        <v>#NAME?</v>
      </c>
      <c r="AL31" s="948" t="s">
        <v>1572</v>
      </c>
      <c r="AM31" s="946" t="e">
        <f ca="1">_xludf.IFNA(VLOOKUP(AL31,'Armor-All'!$C$3:$W$163,20,FALSE),"?")</f>
        <v>#NAME?</v>
      </c>
      <c r="AN31" s="946" t="e">
        <f ca="1">_xludf.IFNA(VLOOKUP(#REF!,'Armor-All'!$C$3:$W$163,20,FALSE),"?")</f>
        <v>#NAME?</v>
      </c>
      <c r="AO31" s="946" t="e">
        <f ca="1">_xludf.IFNA(VLOOKUP(#REF!,'Armor-All'!$C$3:$W$163,20,FALSE),"?")</f>
        <v>#NAME?</v>
      </c>
      <c r="AP31" s="945" t="s">
        <v>1363</v>
      </c>
      <c r="AQ31" s="947" t="e">
        <f ca="1">_xludf.IFNA(VLOOKUP(AP31,'Armor-All'!$C$3:$W$163,20,FALSE),"?")</f>
        <v>#NAME?</v>
      </c>
    </row>
    <row r="32" spans="1:43" ht="12.75">
      <c r="A32" s="954" t="s">
        <v>1334</v>
      </c>
      <c r="B32" s="890"/>
      <c r="C32" s="940" t="s">
        <v>1408</v>
      </c>
      <c r="D32" s="905" t="s">
        <v>1564</v>
      </c>
      <c r="E32" s="191" t="s">
        <v>917</v>
      </c>
      <c r="F32" s="870">
        <f>VLOOKUP(C32,'Armor-All'!$C$3:$W$163,20,FALSE)</f>
        <v>546.28000000000009</v>
      </c>
      <c r="G32" s="941"/>
      <c r="H32" s="941" t="str">
        <f t="shared" ca="1" si="0"/>
        <v>?</v>
      </c>
      <c r="I32" s="941" t="str">
        <f t="shared" ca="1" si="1"/>
        <v>?</v>
      </c>
      <c r="J32" s="941" t="str">
        <f t="shared" ca="1" si="2"/>
        <v>?</v>
      </c>
      <c r="K32" s="941" t="str">
        <f t="shared" ca="1" si="3"/>
        <v>?</v>
      </c>
      <c r="L32" s="942" t="str">
        <f t="shared" ca="1" si="4"/>
        <v>?</v>
      </c>
      <c r="M32" s="942" t="str">
        <f t="shared" ca="1" si="5"/>
        <v>?</v>
      </c>
      <c r="N32" s="942" t="str">
        <f t="shared" ca="1" si="6"/>
        <v>?</v>
      </c>
      <c r="O32" s="943" t="str">
        <f t="shared" ca="1" si="7"/>
        <v>?</v>
      </c>
      <c r="P32" s="942" t="str">
        <f t="shared" ca="1" si="8"/>
        <v>?</v>
      </c>
      <c r="Q32" s="943" t="str">
        <f t="shared" ca="1" si="9"/>
        <v>?</v>
      </c>
      <c r="R32" s="943" t="str">
        <f t="shared" ca="1" si="10"/>
        <v>?</v>
      </c>
      <c r="S32" s="942" t="str">
        <f t="shared" ca="1" si="11"/>
        <v>?</v>
      </c>
      <c r="T32" s="944"/>
      <c r="U32" s="945"/>
      <c r="V32" s="945" t="s">
        <v>1289</v>
      </c>
      <c r="W32" s="946" t="e">
        <f ca="1">_xludf.IFNA(VLOOKUP(V32,'Armor-All'!$C$3:$W$163,20,FALSE),"?")</f>
        <v>#NAME?</v>
      </c>
      <c r="X32" s="945" t="s">
        <v>1381</v>
      </c>
      <c r="Y32" s="946" t="e">
        <f ca="1">_xludf.IFNA(VLOOKUP(X32,'Armor-All'!$C$3:$W$163,20,FALSE),"?")</f>
        <v>#NAME?</v>
      </c>
      <c r="Z32" s="945" t="s">
        <v>1351</v>
      </c>
      <c r="AA32" s="946" t="e">
        <f ca="1">_xludf.IFNA(VLOOKUP(Z32,'Armor-All'!$C$3:$W$163,20,FALSE),"?")</f>
        <v>#NAME?</v>
      </c>
      <c r="AB32" s="945" t="s">
        <v>1384</v>
      </c>
      <c r="AC32" s="946" t="e">
        <f ca="1">_xludf.IFNA(VLOOKUP(AB32,'Armor-All'!$C$3:$W$163,20,FALSE),"?")</f>
        <v>#NAME?</v>
      </c>
      <c r="AD32" s="945" t="s">
        <v>1291</v>
      </c>
      <c r="AE32" s="946" t="e">
        <f ca="1">_xludf.IFNA(VLOOKUP(AD32,'Armor-All'!$C$3:$W$163,20,FALSE),"?")</f>
        <v>#NAME?</v>
      </c>
      <c r="AF32" s="945" t="s">
        <v>1375</v>
      </c>
      <c r="AG32" s="946" t="e">
        <f ca="1">_xludf.IFNA(VLOOKUP(AF32,'Armor-All'!$C$3:$W$163,20,FALSE),"?")</f>
        <v>#NAME?</v>
      </c>
      <c r="AH32" s="945" t="s">
        <v>1313</v>
      </c>
      <c r="AI32" s="946" t="e">
        <f ca="1">_xludf.IFNA(VLOOKUP(AH32,'Armor-All'!$C$3:$W$163,20,FALSE),"?")</f>
        <v>#NAME?</v>
      </c>
      <c r="AJ32" s="945" t="s">
        <v>1285</v>
      </c>
      <c r="AK32" s="946" t="e">
        <f ca="1">_xludf.IFNA(VLOOKUP(AJ32,'Armor-All'!$C$3:$W$163,20,FALSE),"?")</f>
        <v>#NAME?</v>
      </c>
      <c r="AL32" s="948" t="s">
        <v>1572</v>
      </c>
      <c r="AM32" s="946" t="e">
        <f ca="1">_xludf.IFNA(VLOOKUP(AL32,'Armor-All'!$C$3:$W$163,20,FALSE),"?")</f>
        <v>#NAME?</v>
      </c>
      <c r="AN32" s="946" t="e">
        <f ca="1">_xludf.IFNA(VLOOKUP(#REF!,'Armor-All'!$C$3:$W$163,20,FALSE),"?")</f>
        <v>#NAME?</v>
      </c>
      <c r="AO32" s="946" t="e">
        <f ca="1">_xludf.IFNA(VLOOKUP(#REF!,'Armor-All'!$C$3:$W$163,20,FALSE),"?")</f>
        <v>#NAME?</v>
      </c>
      <c r="AP32" s="945" t="s">
        <v>1363</v>
      </c>
      <c r="AQ32" s="947" t="e">
        <f ca="1">_xludf.IFNA(VLOOKUP(AP32,'Armor-All'!$C$3:$W$163,20,FALSE),"?")</f>
        <v>#NAME?</v>
      </c>
    </row>
    <row r="33" spans="1:43" ht="12.75">
      <c r="A33" s="957" t="s">
        <v>1252</v>
      </c>
      <c r="B33" s="890"/>
      <c r="C33" s="940" t="s">
        <v>1464</v>
      </c>
      <c r="D33" s="907" t="s">
        <v>912</v>
      </c>
      <c r="E33" s="216" t="s">
        <v>920</v>
      </c>
      <c r="F33" s="870">
        <f>VLOOKUP(C33,'Armor-All'!$C$3:$W$163,20,FALSE)</f>
        <v>723.29000000000008</v>
      </c>
      <c r="G33" s="941"/>
      <c r="H33" s="941" t="str">
        <f t="shared" ca="1" si="0"/>
        <v>?</v>
      </c>
      <c r="I33" s="941" t="str">
        <f t="shared" ca="1" si="1"/>
        <v>?</v>
      </c>
      <c r="J33" s="941" t="str">
        <f t="shared" ca="1" si="2"/>
        <v>?</v>
      </c>
      <c r="K33" s="941" t="str">
        <f t="shared" ca="1" si="3"/>
        <v>?</v>
      </c>
      <c r="L33" s="942" t="str">
        <f t="shared" ca="1" si="4"/>
        <v>?</v>
      </c>
      <c r="M33" s="942" t="str">
        <f t="shared" ca="1" si="5"/>
        <v>?</v>
      </c>
      <c r="N33" s="942" t="str">
        <f t="shared" ca="1" si="6"/>
        <v>?</v>
      </c>
      <c r="O33" s="943" t="str">
        <f t="shared" ca="1" si="7"/>
        <v>?</v>
      </c>
      <c r="P33" s="942" t="str">
        <f t="shared" ca="1" si="8"/>
        <v>?</v>
      </c>
      <c r="Q33" s="943" t="str">
        <f t="shared" ca="1" si="9"/>
        <v>?</v>
      </c>
      <c r="R33" s="943" t="str">
        <f t="shared" ca="1" si="10"/>
        <v>?</v>
      </c>
      <c r="S33" s="942" t="str">
        <f t="shared" ca="1" si="11"/>
        <v>?</v>
      </c>
      <c r="T33" s="944"/>
      <c r="U33" s="945"/>
      <c r="V33" s="945" t="s">
        <v>1450</v>
      </c>
      <c r="W33" s="946" t="e">
        <f ca="1">_xludf.IFNA(VLOOKUP(V33,'Armor-All'!$C$3:$W$163,20,FALSE),"?")</f>
        <v>#NAME?</v>
      </c>
      <c r="X33" s="945" t="s">
        <v>1452</v>
      </c>
      <c r="Y33" s="946" t="e">
        <f ca="1">_xludf.IFNA(VLOOKUP(X33,'Armor-All'!$C$3:$W$163,20,FALSE),"?")</f>
        <v>#NAME?</v>
      </c>
      <c r="Z33" s="945" t="s">
        <v>1454</v>
      </c>
      <c r="AA33" s="946" t="e">
        <f ca="1">_xludf.IFNA(VLOOKUP(Z33,'Armor-All'!$C$3:$W$163,20,FALSE),"?")</f>
        <v>#NAME?</v>
      </c>
      <c r="AB33" s="945" t="s">
        <v>1456</v>
      </c>
      <c r="AC33" s="946" t="e">
        <f ca="1">_xludf.IFNA(VLOOKUP(AB33,'Armor-All'!$C$3:$W$163,20,FALSE),"?")</f>
        <v>#NAME?</v>
      </c>
      <c r="AD33" s="945" t="s">
        <v>1458</v>
      </c>
      <c r="AE33" s="946" t="e">
        <f ca="1">_xludf.IFNA(VLOOKUP(AD33,'Armor-All'!$C$3:$W$163,20,FALSE),"?")</f>
        <v>#NAME?</v>
      </c>
      <c r="AF33" s="945" t="s">
        <v>1460</v>
      </c>
      <c r="AG33" s="946" t="e">
        <f ca="1">_xludf.IFNA(VLOOKUP(AF33,'Armor-All'!$C$3:$W$163,20,FALSE),"?")</f>
        <v>#NAME?</v>
      </c>
      <c r="AH33" s="945" t="s">
        <v>1462</v>
      </c>
      <c r="AI33" s="946" t="e">
        <f ca="1">_xludf.IFNA(VLOOKUP(AH33,'Armor-All'!$C$3:$W$163,20,FALSE),"?")</f>
        <v>#NAME?</v>
      </c>
      <c r="AJ33" s="948" t="s">
        <v>1572</v>
      </c>
      <c r="AK33" s="946" t="e">
        <f ca="1">_xludf.IFNA(VLOOKUP(AJ33,'Armor-All'!$C$3:$W$163,20,FALSE),"?")</f>
        <v>#NAME?</v>
      </c>
      <c r="AL33" s="945" t="s">
        <v>1466</v>
      </c>
      <c r="AM33" s="946" t="e">
        <f ca="1">_xludf.IFNA(VLOOKUP(AL33,'Armor-All'!$C$3:$W$163,20,FALSE),"?")</f>
        <v>#NAME?</v>
      </c>
      <c r="AN33" s="946" t="e">
        <f ca="1">_xludf.IFNA(VLOOKUP(#REF!,'Armor-All'!$C$3:$W$163,20,FALSE),"?")</f>
        <v>#NAME?</v>
      </c>
      <c r="AO33" s="946" t="e">
        <f ca="1">_xludf.IFNA(VLOOKUP(#REF!,'Armor-All'!$C$3:$W$163,20,FALSE),"?")</f>
        <v>#NAME?</v>
      </c>
      <c r="AP33" s="945" t="s">
        <v>1448</v>
      </c>
      <c r="AQ33" s="947" t="e">
        <f ca="1">_xludf.IFNA(VLOOKUP(AP33,'Armor-All'!$C$3:$W$163,20,FALSE),"?")</f>
        <v>#NAME?</v>
      </c>
    </row>
    <row r="34" spans="1:43" ht="12.75">
      <c r="A34" s="957" t="s">
        <v>1252</v>
      </c>
      <c r="B34" s="890"/>
      <c r="C34" s="940" t="s">
        <v>1501</v>
      </c>
      <c r="D34" s="907" t="s">
        <v>912</v>
      </c>
      <c r="E34" s="216" t="s">
        <v>917</v>
      </c>
      <c r="F34" s="870">
        <f>VLOOKUP(C34,'Armor-All'!$C$3:$W$163,20,FALSE)</f>
        <v>601.41999999999996</v>
      </c>
      <c r="G34" s="941"/>
      <c r="H34" s="941" t="str">
        <f t="shared" ca="1" si="0"/>
        <v>?</v>
      </c>
      <c r="I34" s="941" t="str">
        <f t="shared" ca="1" si="1"/>
        <v>?</v>
      </c>
      <c r="J34" s="941" t="str">
        <f t="shared" ca="1" si="2"/>
        <v>?</v>
      </c>
      <c r="K34" s="941" t="str">
        <f t="shared" ca="1" si="3"/>
        <v>?</v>
      </c>
      <c r="L34" s="942" t="str">
        <f t="shared" ca="1" si="4"/>
        <v>?</v>
      </c>
      <c r="M34" s="942" t="str">
        <f t="shared" ca="1" si="5"/>
        <v>?</v>
      </c>
      <c r="N34" s="942" t="str">
        <f t="shared" ca="1" si="6"/>
        <v>?</v>
      </c>
      <c r="O34" s="943" t="str">
        <f t="shared" ca="1" si="7"/>
        <v>?</v>
      </c>
      <c r="P34" s="942" t="str">
        <f t="shared" ca="1" si="8"/>
        <v>?</v>
      </c>
      <c r="Q34" s="943" t="str">
        <f t="shared" ca="1" si="9"/>
        <v>?</v>
      </c>
      <c r="R34" s="943" t="str">
        <f t="shared" ca="1" si="10"/>
        <v>?</v>
      </c>
      <c r="S34" s="942" t="str">
        <f t="shared" ca="1" si="11"/>
        <v>?</v>
      </c>
      <c r="T34" s="949"/>
      <c r="U34" s="945"/>
      <c r="V34" s="950" t="s">
        <v>1480</v>
      </c>
      <c r="W34" s="946" t="e">
        <f ca="1">_xludf.IFNA(VLOOKUP(V34,'Armor-All'!$C$3:$W$163,20,FALSE),"?")</f>
        <v>#NAME?</v>
      </c>
      <c r="X34" s="950" t="s">
        <v>1482</v>
      </c>
      <c r="Y34" s="946" t="e">
        <f ca="1">_xludf.IFNA(VLOOKUP(X34,'Armor-All'!$C$3:$W$163,20,FALSE),"?")</f>
        <v>#NAME?</v>
      </c>
      <c r="Z34" s="945" t="s">
        <v>1484</v>
      </c>
      <c r="AA34" s="946" t="e">
        <f ca="1">_xludf.IFNA(VLOOKUP(Z34,'Armor-All'!$C$3:$W$163,20,FALSE),"?")</f>
        <v>#NAME?</v>
      </c>
      <c r="AB34" s="948" t="s">
        <v>1229</v>
      </c>
      <c r="AC34" s="946" t="e">
        <f ca="1">_xludf.IFNA(VLOOKUP(AB34,'Armor-All'!$C$3:$W$163,20,FALSE),"?")</f>
        <v>#NAME?</v>
      </c>
      <c r="AD34" s="945" t="s">
        <v>1491</v>
      </c>
      <c r="AE34" s="946" t="e">
        <f ca="1">_xludf.IFNA(VLOOKUP(AD34,'Armor-All'!$C$3:$W$163,20,FALSE),"?")</f>
        <v>#NAME?</v>
      </c>
      <c r="AF34" s="945" t="s">
        <v>1493</v>
      </c>
      <c r="AG34" s="946" t="e">
        <f ca="1">_xludf.IFNA(VLOOKUP(AF34,'Armor-All'!$C$3:$W$163,20,FALSE),"?")</f>
        <v>#NAME?</v>
      </c>
      <c r="AH34" s="945" t="s">
        <v>1497</v>
      </c>
      <c r="AI34" s="946" t="e">
        <f ca="1">_xludf.IFNA(VLOOKUP(AH34,'Armor-All'!$C$3:$W$163,20,FALSE),"?")</f>
        <v>#NAME?</v>
      </c>
      <c r="AJ34" s="948" t="s">
        <v>1572</v>
      </c>
      <c r="AK34" s="946" t="e">
        <f ca="1">_xludf.IFNA(VLOOKUP(AJ34,'Armor-All'!$C$3:$W$163,20,FALSE),"?")</f>
        <v>#NAME?</v>
      </c>
      <c r="AL34" s="945" t="s">
        <v>1503</v>
      </c>
      <c r="AM34" s="946" t="e">
        <f ca="1">_xludf.IFNA(VLOOKUP(AL34,'Armor-All'!$C$3:$W$163,20,FALSE),"?")</f>
        <v>#NAME?</v>
      </c>
      <c r="AN34" s="946" t="e">
        <f ca="1">_xludf.IFNA(VLOOKUP(#REF!,'Armor-All'!$C$3:$W$163,20,FALSE),"?")</f>
        <v>#NAME?</v>
      </c>
      <c r="AO34" s="946" t="e">
        <f ca="1">_xludf.IFNA(VLOOKUP(#REF!,'Armor-All'!$C$3:$W$163,20,FALSE),"?")</f>
        <v>#NAME?</v>
      </c>
      <c r="AP34" s="945" t="s">
        <v>1472</v>
      </c>
      <c r="AQ34" s="947" t="e">
        <f ca="1">_xludf.IFNA(VLOOKUP(AP34,'Armor-All'!$C$3:$W$163,20,FALSE),"?")</f>
        <v>#NAME?</v>
      </c>
    </row>
    <row r="35" spans="1:43" ht="12.75">
      <c r="A35" s="957" t="s">
        <v>1252</v>
      </c>
      <c r="B35" s="890"/>
      <c r="C35" s="940" t="s">
        <v>1444</v>
      </c>
      <c r="D35" s="907" t="s">
        <v>912</v>
      </c>
      <c r="E35" s="216" t="s">
        <v>920</v>
      </c>
      <c r="F35" s="870">
        <f>VLOOKUP(C35,'Armor-All'!$C$3:$W$163,20,FALSE)</f>
        <v>863.30000000000007</v>
      </c>
      <c r="G35" s="941"/>
      <c r="H35" s="941" t="str">
        <f t="shared" ca="1" si="0"/>
        <v>?</v>
      </c>
      <c r="I35" s="941" t="str">
        <f t="shared" ca="1" si="1"/>
        <v>?</v>
      </c>
      <c r="J35" s="941" t="str">
        <f t="shared" ca="1" si="2"/>
        <v>?</v>
      </c>
      <c r="K35" s="941" t="str">
        <f t="shared" ca="1" si="3"/>
        <v>?</v>
      </c>
      <c r="L35" s="942" t="str">
        <f t="shared" ca="1" si="4"/>
        <v>?</v>
      </c>
      <c r="M35" s="942" t="str">
        <f t="shared" ca="1" si="5"/>
        <v>?</v>
      </c>
      <c r="N35" s="942" t="str">
        <f t="shared" ca="1" si="6"/>
        <v>?</v>
      </c>
      <c r="O35" s="943" t="str">
        <f t="shared" ca="1" si="7"/>
        <v>?</v>
      </c>
      <c r="P35" s="942" t="str">
        <f t="shared" ca="1" si="8"/>
        <v>?</v>
      </c>
      <c r="Q35" s="943" t="str">
        <f t="shared" ca="1" si="9"/>
        <v>?</v>
      </c>
      <c r="R35" s="943" t="str">
        <f t="shared" ca="1" si="10"/>
        <v>?</v>
      </c>
      <c r="S35" s="942" t="str">
        <f t="shared" ca="1" si="11"/>
        <v>?</v>
      </c>
      <c r="T35" s="942"/>
      <c r="U35" s="945"/>
      <c r="V35" s="948" t="s">
        <v>1229</v>
      </c>
      <c r="W35" s="946" t="e">
        <f ca="1">_xludf.IFNA(VLOOKUP(V35,'Armor-All'!$C$3:$W$163,20,FALSE),"?")</f>
        <v>#NAME?</v>
      </c>
      <c r="X35" s="948" t="s">
        <v>1229</v>
      </c>
      <c r="Y35" s="946" t="e">
        <f ca="1">_xludf.IFNA(VLOOKUP(X35,'Armor-All'!$C$3:$W$163,20,FALSE),"?")</f>
        <v>#NAME?</v>
      </c>
      <c r="Z35" s="945" t="s">
        <v>1438</v>
      </c>
      <c r="AA35" s="946" t="e">
        <f ca="1">_xludf.IFNA(VLOOKUP(Z35,'Armor-All'!$C$3:$W$163,20,FALSE),"?")</f>
        <v>#NAME?</v>
      </c>
      <c r="AB35" s="948" t="s">
        <v>1229</v>
      </c>
      <c r="AC35" s="946" t="e">
        <f ca="1">_xludf.IFNA(VLOOKUP(AB35,'Armor-All'!$C$3:$W$163,20,FALSE),"?")</f>
        <v>#NAME?</v>
      </c>
      <c r="AD35" s="945" t="s">
        <v>1440</v>
      </c>
      <c r="AE35" s="946" t="e">
        <f ca="1">_xludf.IFNA(VLOOKUP(AD35,'Armor-All'!$C$3:$W$163,20,FALSE),"?")</f>
        <v>#NAME?</v>
      </c>
      <c r="AF35" s="948" t="s">
        <v>1229</v>
      </c>
      <c r="AG35" s="946" t="e">
        <f ca="1">_xludf.IFNA(VLOOKUP(AF35,'Armor-All'!$C$3:$W$163,20,FALSE),"?")</f>
        <v>#NAME?</v>
      </c>
      <c r="AH35" s="945" t="s">
        <v>1442</v>
      </c>
      <c r="AI35" s="946" t="e">
        <f ca="1">_xludf.IFNA(VLOOKUP(AH35,'Armor-All'!$C$3:$W$163,20,FALSE),"?")</f>
        <v>#NAME?</v>
      </c>
      <c r="AJ35" s="948" t="s">
        <v>1572</v>
      </c>
      <c r="AK35" s="946" t="e">
        <f ca="1">_xludf.IFNA(VLOOKUP(AJ35,'Armor-All'!$C$3:$W$163,20,FALSE),"?")</f>
        <v>#NAME?</v>
      </c>
      <c r="AL35" s="945" t="s">
        <v>1446</v>
      </c>
      <c r="AM35" s="946" t="e">
        <f ca="1">_xludf.IFNA(VLOOKUP(AL35,'Armor-All'!$C$3:$W$163,20,FALSE),"?")</f>
        <v>#NAME?</v>
      </c>
      <c r="AN35" s="946" t="e">
        <f ca="1">_xludf.IFNA(VLOOKUP(#REF!,'Armor-All'!$C$3:$W$163,20,FALSE),"?")</f>
        <v>#NAME?</v>
      </c>
      <c r="AO35" s="946" t="e">
        <f ca="1">_xludf.IFNA(VLOOKUP(#REF!,'Armor-All'!$C$3:$W$163,20,FALSE),"?")</f>
        <v>#NAME?</v>
      </c>
      <c r="AP35" s="945" t="s">
        <v>1436</v>
      </c>
      <c r="AQ35" s="947" t="e">
        <f ca="1">_xludf.IFNA(VLOOKUP(AP35,'Armor-All'!$C$3:$W$163,20,FALSE),"?")</f>
        <v>#NAME?</v>
      </c>
    </row>
    <row r="36" spans="1:43" ht="12.75">
      <c r="A36" s="957" t="s">
        <v>1252</v>
      </c>
      <c r="B36" s="890"/>
      <c r="C36" s="940" t="s">
        <v>1525</v>
      </c>
      <c r="D36" s="907" t="s">
        <v>912</v>
      </c>
      <c r="E36" s="216" t="s">
        <v>917</v>
      </c>
      <c r="F36" s="870">
        <f>VLOOKUP(C36,'Armor-All'!$C$3:$W$163,20,FALSE)</f>
        <v>564.29999999999995</v>
      </c>
      <c r="G36" s="941"/>
      <c r="H36" s="941" t="str">
        <f t="shared" ca="1" si="0"/>
        <v>?</v>
      </c>
      <c r="I36" s="941" t="str">
        <f t="shared" ca="1" si="1"/>
        <v>?</v>
      </c>
      <c r="J36" s="941" t="str">
        <f t="shared" ca="1" si="2"/>
        <v>?</v>
      </c>
      <c r="K36" s="941" t="str">
        <f t="shared" ca="1" si="3"/>
        <v>?</v>
      </c>
      <c r="L36" s="942" t="str">
        <f t="shared" ca="1" si="4"/>
        <v>?</v>
      </c>
      <c r="M36" s="942" t="str">
        <f t="shared" ca="1" si="5"/>
        <v>?</v>
      </c>
      <c r="N36" s="942" t="str">
        <f t="shared" ca="1" si="6"/>
        <v>?</v>
      </c>
      <c r="O36" s="943" t="str">
        <f t="shared" ca="1" si="7"/>
        <v>?</v>
      </c>
      <c r="P36" s="942" t="str">
        <f t="shared" ca="1" si="8"/>
        <v>?</v>
      </c>
      <c r="Q36" s="943" t="str">
        <f t="shared" ca="1" si="9"/>
        <v>?</v>
      </c>
      <c r="R36" s="943" t="str">
        <f t="shared" ca="1" si="10"/>
        <v>?</v>
      </c>
      <c r="S36" s="942" t="str">
        <f t="shared" ca="1" si="11"/>
        <v>?</v>
      </c>
      <c r="T36" s="949"/>
      <c r="U36" s="945"/>
      <c r="V36" s="950" t="s">
        <v>1509</v>
      </c>
      <c r="W36" s="946" t="e">
        <f ca="1">_xludf.IFNA(VLOOKUP(V36,'Armor-All'!$C$3:$W$163,20,FALSE),"?")</f>
        <v>#NAME?</v>
      </c>
      <c r="X36" s="950" t="s">
        <v>1511</v>
      </c>
      <c r="Y36" s="946" t="e">
        <f ca="1">_xludf.IFNA(VLOOKUP(X36,'Armor-All'!$C$3:$W$163,20,FALSE),"?")</f>
        <v>#NAME?</v>
      </c>
      <c r="Z36" s="945" t="s">
        <v>1517</v>
      </c>
      <c r="AA36" s="946" t="e">
        <f ca="1">_xludf.IFNA(VLOOKUP(Z36,'Armor-All'!$C$3:$W$163,20,FALSE),"?")</f>
        <v>#NAME?</v>
      </c>
      <c r="AB36" s="948" t="s">
        <v>1229</v>
      </c>
      <c r="AC36" s="946" t="e">
        <f ca="1">_xludf.IFNA(VLOOKUP(AB36,'Armor-All'!$C$3:$W$163,20,FALSE),"?")</f>
        <v>#NAME?</v>
      </c>
      <c r="AD36" s="945" t="s">
        <v>1521</v>
      </c>
      <c r="AE36" s="946" t="e">
        <f ca="1">_xludf.IFNA(VLOOKUP(AD36,'Armor-All'!$C$3:$W$163,20,FALSE),"?")</f>
        <v>#NAME?</v>
      </c>
      <c r="AF36" s="948" t="s">
        <v>1229</v>
      </c>
      <c r="AG36" s="946" t="e">
        <f ca="1">_xludf.IFNA(VLOOKUP(AF36,'Armor-All'!$C$3:$W$163,20,FALSE),"?")</f>
        <v>#NAME?</v>
      </c>
      <c r="AH36" s="945" t="s">
        <v>1523</v>
      </c>
      <c r="AI36" s="946" t="e">
        <f ca="1">_xludf.IFNA(VLOOKUP(AH36,'Armor-All'!$C$3:$W$163,20,FALSE),"?")</f>
        <v>#NAME?</v>
      </c>
      <c r="AJ36" s="948" t="s">
        <v>1572</v>
      </c>
      <c r="AK36" s="946" t="e">
        <f ca="1">_xludf.IFNA(VLOOKUP(AJ36,'Armor-All'!$C$3:$W$163,20,FALSE),"?")</f>
        <v>#NAME?</v>
      </c>
      <c r="AL36" s="945" t="s">
        <v>1529</v>
      </c>
      <c r="AM36" s="946" t="e">
        <f ca="1">_xludf.IFNA(VLOOKUP(AL36,'Armor-All'!$C$3:$W$163,20,FALSE),"?")</f>
        <v>#NAME?</v>
      </c>
      <c r="AN36" s="946" t="e">
        <f ca="1">_xludf.IFNA(VLOOKUP(#REF!,'Armor-All'!$C$3:$W$163,20,FALSE),"?")</f>
        <v>#NAME?</v>
      </c>
      <c r="AO36" s="946" t="e">
        <f ca="1">_xludf.IFNA(VLOOKUP(#REF!,'Armor-All'!$C$3:$W$163,20,FALSE),"?")</f>
        <v>#NAME?</v>
      </c>
      <c r="AP36" s="945" t="s">
        <v>1545</v>
      </c>
      <c r="AQ36" s="947" t="e">
        <f ca="1">_xludf.IFNA(VLOOKUP(AP36,'Armor-All'!$C$3:$W$163,20,FALSE),"?")</f>
        <v>#NAME?</v>
      </c>
    </row>
    <row r="37" spans="1:43" ht="12.75">
      <c r="A37" s="958" t="s">
        <v>1257</v>
      </c>
      <c r="B37" s="890"/>
      <c r="C37" s="940" t="s">
        <v>1324</v>
      </c>
      <c r="D37" s="905" t="s">
        <v>1564</v>
      </c>
      <c r="E37" s="191" t="s">
        <v>917</v>
      </c>
      <c r="F37" s="870">
        <f>VLOOKUP(C37,'Armor-All'!$C$3:$W$163,20,FALSE)</f>
        <v>510.82</v>
      </c>
      <c r="G37" s="941"/>
      <c r="H37" s="941" t="str">
        <f t="shared" ca="1" si="0"/>
        <v>?</v>
      </c>
      <c r="I37" s="941" t="str">
        <f t="shared" ca="1" si="1"/>
        <v>?</v>
      </c>
      <c r="J37" s="941" t="str">
        <f t="shared" ca="1" si="2"/>
        <v>?</v>
      </c>
      <c r="K37" s="941" t="str">
        <f t="shared" ca="1" si="3"/>
        <v>?</v>
      </c>
      <c r="L37" s="942" t="str">
        <f t="shared" ca="1" si="4"/>
        <v>?</v>
      </c>
      <c r="M37" s="942" t="str">
        <f t="shared" ca="1" si="5"/>
        <v>?</v>
      </c>
      <c r="N37" s="942" t="str">
        <f t="shared" ca="1" si="6"/>
        <v>?</v>
      </c>
      <c r="O37" s="943" t="str">
        <f t="shared" ca="1" si="7"/>
        <v>?</v>
      </c>
      <c r="P37" s="942" t="str">
        <f t="shared" ca="1" si="8"/>
        <v>?</v>
      </c>
      <c r="Q37" s="943" t="str">
        <f t="shared" ca="1" si="9"/>
        <v>?</v>
      </c>
      <c r="R37" s="943" t="str">
        <f t="shared" ca="1" si="10"/>
        <v>?</v>
      </c>
      <c r="S37" s="942" t="str">
        <f t="shared" ca="1" si="11"/>
        <v>?</v>
      </c>
      <c r="T37" s="944"/>
      <c r="U37" s="945"/>
      <c r="V37" s="945" t="s">
        <v>1289</v>
      </c>
      <c r="W37" s="946" t="e">
        <f ca="1">_xludf.IFNA(VLOOKUP(V37,'Armor-All'!$C$3:$W$163,20,FALSE),"?")</f>
        <v>#NAME?</v>
      </c>
      <c r="X37" s="945" t="s">
        <v>1381</v>
      </c>
      <c r="Y37" s="946" t="e">
        <f ca="1">_xludf.IFNA(VLOOKUP(X37,'Armor-All'!$C$3:$W$163,20,FALSE),"?")</f>
        <v>#NAME?</v>
      </c>
      <c r="Z37" s="945" t="s">
        <v>1351</v>
      </c>
      <c r="AA37" s="946" t="e">
        <f ca="1">_xludf.IFNA(VLOOKUP(Z37,'Armor-All'!$C$3:$W$163,20,FALSE),"?")</f>
        <v>#NAME?</v>
      </c>
      <c r="AB37" s="945" t="s">
        <v>1384</v>
      </c>
      <c r="AC37" s="946" t="e">
        <f ca="1">_xludf.IFNA(VLOOKUP(AB37,'Armor-All'!$C$3:$W$163,20,FALSE),"?")</f>
        <v>#NAME?</v>
      </c>
      <c r="AD37" s="945" t="s">
        <v>1291</v>
      </c>
      <c r="AE37" s="946" t="e">
        <f ca="1">_xludf.IFNA(VLOOKUP(AD37,'Armor-All'!$C$3:$W$163,20,FALSE),"?")</f>
        <v>#NAME?</v>
      </c>
      <c r="AF37" s="945" t="s">
        <v>1375</v>
      </c>
      <c r="AG37" s="946" t="e">
        <f ca="1">_xludf.IFNA(VLOOKUP(AF37,'Armor-All'!$C$3:$W$163,20,FALSE),"?")</f>
        <v>#NAME?</v>
      </c>
      <c r="AH37" s="948" t="s">
        <v>1572</v>
      </c>
      <c r="AI37" s="946" t="e">
        <f ca="1">_xludf.IFNA(VLOOKUP(AH37,'Armor-All'!$C$3:$W$163,20,FALSE),"?")</f>
        <v>#NAME?</v>
      </c>
      <c r="AJ37" s="945" t="s">
        <v>1285</v>
      </c>
      <c r="AK37" s="946" t="e">
        <f ca="1">_xludf.IFNA(VLOOKUP(AJ37,'Armor-All'!$C$3:$W$163,20,FALSE),"?")</f>
        <v>#NAME?</v>
      </c>
      <c r="AL37" s="945" t="s">
        <v>1402</v>
      </c>
      <c r="AM37" s="946" t="e">
        <f ca="1">_xludf.IFNA(VLOOKUP(AL37,'Armor-All'!$C$3:$W$163,20,FALSE),"?")</f>
        <v>#NAME?</v>
      </c>
      <c r="AN37" s="946" t="e">
        <f ca="1">_xludf.IFNA(VLOOKUP(#REF!,'Armor-All'!$C$3:$W$163,20,FALSE),"?")</f>
        <v>#NAME?</v>
      </c>
      <c r="AO37" s="946" t="e">
        <f ca="1">_xludf.IFNA(VLOOKUP(#REF!,'Armor-All'!$C$3:$W$163,20,FALSE),"?")</f>
        <v>#NAME?</v>
      </c>
      <c r="AP37" s="945" t="s">
        <v>1363</v>
      </c>
      <c r="AQ37" s="947" t="e">
        <f ca="1">_xludf.IFNA(VLOOKUP(AP37,'Armor-All'!$C$3:$W$163,20,FALSE),"?")</f>
        <v>#NAME?</v>
      </c>
    </row>
    <row r="38" spans="1:43" ht="12.75">
      <c r="A38" s="958" t="s">
        <v>1257</v>
      </c>
      <c r="B38" s="890"/>
      <c r="C38" s="940" t="s">
        <v>1400</v>
      </c>
      <c r="D38" s="905" t="s">
        <v>1564</v>
      </c>
      <c r="E38" s="191" t="s">
        <v>917</v>
      </c>
      <c r="F38" s="870">
        <f>VLOOKUP(C38,'Armor-All'!$C$3:$W$163,20,FALSE)</f>
        <v>477.52000000000004</v>
      </c>
      <c r="G38" s="941"/>
      <c r="H38" s="941" t="str">
        <f t="shared" ca="1" si="0"/>
        <v>?</v>
      </c>
      <c r="I38" s="941" t="str">
        <f t="shared" ca="1" si="1"/>
        <v>?</v>
      </c>
      <c r="J38" s="941" t="str">
        <f t="shared" ca="1" si="2"/>
        <v>?</v>
      </c>
      <c r="K38" s="941" t="str">
        <f t="shared" ca="1" si="3"/>
        <v>?</v>
      </c>
      <c r="L38" s="942" t="str">
        <f t="shared" ca="1" si="4"/>
        <v>?</v>
      </c>
      <c r="M38" s="942" t="str">
        <f t="shared" ca="1" si="5"/>
        <v>?</v>
      </c>
      <c r="N38" s="942" t="str">
        <f t="shared" ca="1" si="6"/>
        <v>?</v>
      </c>
      <c r="O38" s="943" t="str">
        <f t="shared" ca="1" si="7"/>
        <v>?</v>
      </c>
      <c r="P38" s="942" t="str">
        <f t="shared" ca="1" si="8"/>
        <v>?</v>
      </c>
      <c r="Q38" s="943" t="str">
        <f t="shared" ca="1" si="9"/>
        <v>?</v>
      </c>
      <c r="R38" s="943" t="str">
        <f t="shared" ca="1" si="10"/>
        <v>?</v>
      </c>
      <c r="S38" s="942" t="str">
        <f t="shared" ca="1" si="11"/>
        <v>?</v>
      </c>
      <c r="T38" s="944"/>
      <c r="U38" s="945"/>
      <c r="V38" s="945" t="s">
        <v>1289</v>
      </c>
      <c r="W38" s="946" t="e">
        <f ca="1">_xludf.IFNA(VLOOKUP(V38,'Armor-All'!$C$3:$W$163,20,FALSE),"?")</f>
        <v>#NAME?</v>
      </c>
      <c r="X38" s="945" t="s">
        <v>1381</v>
      </c>
      <c r="Y38" s="946" t="e">
        <f ca="1">_xludf.IFNA(VLOOKUP(X38,'Armor-All'!$C$3:$W$163,20,FALSE),"?")</f>
        <v>#NAME?</v>
      </c>
      <c r="Z38" s="945" t="s">
        <v>1351</v>
      </c>
      <c r="AA38" s="946" t="e">
        <f ca="1">_xludf.IFNA(VLOOKUP(Z38,'Armor-All'!$C$3:$W$163,20,FALSE),"?")</f>
        <v>#NAME?</v>
      </c>
      <c r="AB38" s="945" t="s">
        <v>1384</v>
      </c>
      <c r="AC38" s="946" t="e">
        <f ca="1">_xludf.IFNA(VLOOKUP(AB38,'Armor-All'!$C$3:$W$163,20,FALSE),"?")</f>
        <v>#NAME?</v>
      </c>
      <c r="AD38" s="945" t="s">
        <v>1291</v>
      </c>
      <c r="AE38" s="946" t="e">
        <f ca="1">_xludf.IFNA(VLOOKUP(AD38,'Armor-All'!$C$3:$W$163,20,FALSE),"?")</f>
        <v>#NAME?</v>
      </c>
      <c r="AF38" s="945" t="s">
        <v>1375</v>
      </c>
      <c r="AG38" s="946" t="e">
        <f ca="1">_xludf.IFNA(VLOOKUP(AF38,'Armor-All'!$C$3:$W$163,20,FALSE),"?")</f>
        <v>#NAME?</v>
      </c>
      <c r="AH38" s="948" t="s">
        <v>1572</v>
      </c>
      <c r="AI38" s="946" t="e">
        <f ca="1">_xludf.IFNA(VLOOKUP(AH38,'Armor-All'!$C$3:$W$163,20,FALSE),"?")</f>
        <v>#NAME?</v>
      </c>
      <c r="AJ38" s="945" t="s">
        <v>1285</v>
      </c>
      <c r="AK38" s="946" t="e">
        <f ca="1">_xludf.IFNA(VLOOKUP(AJ38,'Armor-All'!$C$3:$W$163,20,FALSE),"?")</f>
        <v>#NAME?</v>
      </c>
      <c r="AL38" s="945" t="s">
        <v>1402</v>
      </c>
      <c r="AM38" s="946" t="e">
        <f ca="1">_xludf.IFNA(VLOOKUP(AL38,'Armor-All'!$C$3:$W$163,20,FALSE),"?")</f>
        <v>#NAME?</v>
      </c>
      <c r="AN38" s="946" t="e">
        <f ca="1">_xludf.IFNA(VLOOKUP(#REF!,'Armor-All'!$C$3:$W$163,20,FALSE),"?")</f>
        <v>#NAME?</v>
      </c>
      <c r="AO38" s="946" t="e">
        <f ca="1">_xludf.IFNA(VLOOKUP(#REF!,'Armor-All'!$C$3:$W$163,20,FALSE),"?")</f>
        <v>#NAME?</v>
      </c>
      <c r="AP38" s="945" t="s">
        <v>1363</v>
      </c>
      <c r="AQ38" s="947" t="e">
        <f ca="1">_xludf.IFNA(VLOOKUP(AP38,'Armor-All'!$C$3:$W$163,20,FALSE),"?")</f>
        <v>#NAME?</v>
      </c>
    </row>
    <row r="39" spans="1:43" ht="12.75">
      <c r="A39" s="958" t="s">
        <v>1257</v>
      </c>
      <c r="B39" s="890"/>
      <c r="C39" s="940" t="s">
        <v>1462</v>
      </c>
      <c r="D39" s="907" t="s">
        <v>912</v>
      </c>
      <c r="E39" s="216" t="s">
        <v>920</v>
      </c>
      <c r="F39" s="870">
        <f>VLOOKUP(C39,'Armor-All'!$C$3:$W$163,20,FALSE)</f>
        <v>778.59</v>
      </c>
      <c r="G39" s="941"/>
      <c r="H39" s="941" t="str">
        <f t="shared" ca="1" si="0"/>
        <v>?</v>
      </c>
      <c r="I39" s="941" t="str">
        <f t="shared" ca="1" si="1"/>
        <v>?</v>
      </c>
      <c r="J39" s="941" t="str">
        <f t="shared" ca="1" si="2"/>
        <v>?</v>
      </c>
      <c r="K39" s="941" t="str">
        <f t="shared" ca="1" si="3"/>
        <v>?</v>
      </c>
      <c r="L39" s="942" t="str">
        <f t="shared" ca="1" si="4"/>
        <v>?</v>
      </c>
      <c r="M39" s="942" t="str">
        <f t="shared" ca="1" si="5"/>
        <v>?</v>
      </c>
      <c r="N39" s="942" t="str">
        <f t="shared" ca="1" si="6"/>
        <v>?</v>
      </c>
      <c r="O39" s="943" t="str">
        <f t="shared" ca="1" si="7"/>
        <v>?</v>
      </c>
      <c r="P39" s="942" t="str">
        <f t="shared" ca="1" si="8"/>
        <v>?</v>
      </c>
      <c r="Q39" s="943" t="str">
        <f t="shared" ca="1" si="9"/>
        <v>?</v>
      </c>
      <c r="R39" s="943" t="str">
        <f t="shared" ca="1" si="10"/>
        <v>?</v>
      </c>
      <c r="S39" s="942" t="str">
        <f t="shared" ca="1" si="11"/>
        <v>?</v>
      </c>
      <c r="T39" s="944"/>
      <c r="U39" s="945"/>
      <c r="V39" s="945" t="s">
        <v>1450</v>
      </c>
      <c r="W39" s="946" t="e">
        <f ca="1">_xludf.IFNA(VLOOKUP(V39,'Armor-All'!$C$3:$W$163,20,FALSE),"?")</f>
        <v>#NAME?</v>
      </c>
      <c r="X39" s="945" t="s">
        <v>1452</v>
      </c>
      <c r="Y39" s="946" t="e">
        <f ca="1">_xludf.IFNA(VLOOKUP(X39,'Armor-All'!$C$3:$W$163,20,FALSE),"?")</f>
        <v>#NAME?</v>
      </c>
      <c r="Z39" s="945" t="s">
        <v>1454</v>
      </c>
      <c r="AA39" s="946" t="e">
        <f ca="1">_xludf.IFNA(VLOOKUP(Z39,'Armor-All'!$C$3:$W$163,20,FALSE),"?")</f>
        <v>#NAME?</v>
      </c>
      <c r="AB39" s="945" t="s">
        <v>1456</v>
      </c>
      <c r="AC39" s="946" t="e">
        <f ca="1">_xludf.IFNA(VLOOKUP(AB39,'Armor-All'!$C$3:$W$163,20,FALSE),"?")</f>
        <v>#NAME?</v>
      </c>
      <c r="AD39" s="945" t="s">
        <v>1458</v>
      </c>
      <c r="AE39" s="946" t="e">
        <f ca="1">_xludf.IFNA(VLOOKUP(AD39,'Armor-All'!$C$3:$W$163,20,FALSE),"?")</f>
        <v>#NAME?</v>
      </c>
      <c r="AF39" s="945" t="s">
        <v>1460</v>
      </c>
      <c r="AG39" s="946" t="e">
        <f ca="1">_xludf.IFNA(VLOOKUP(AF39,'Armor-All'!$C$3:$W$163,20,FALSE),"?")</f>
        <v>#NAME?</v>
      </c>
      <c r="AH39" s="948" t="s">
        <v>1572</v>
      </c>
      <c r="AI39" s="946" t="e">
        <f ca="1">_xludf.IFNA(VLOOKUP(AH39,'Armor-All'!$C$3:$W$163,20,FALSE),"?")</f>
        <v>#NAME?</v>
      </c>
      <c r="AJ39" s="945" t="s">
        <v>1464</v>
      </c>
      <c r="AK39" s="946" t="e">
        <f ca="1">_xludf.IFNA(VLOOKUP(AJ39,'Armor-All'!$C$3:$W$163,20,FALSE),"?")</f>
        <v>#NAME?</v>
      </c>
      <c r="AL39" s="945" t="s">
        <v>1466</v>
      </c>
      <c r="AM39" s="946" t="e">
        <f ca="1">_xludf.IFNA(VLOOKUP(AL39,'Armor-All'!$C$3:$W$163,20,FALSE),"?")</f>
        <v>#NAME?</v>
      </c>
      <c r="AN39" s="946" t="e">
        <f ca="1">_xludf.IFNA(VLOOKUP(#REF!,'Armor-All'!$C$3:$W$163,20,FALSE),"?")</f>
        <v>#NAME?</v>
      </c>
      <c r="AO39" s="946" t="e">
        <f ca="1">_xludf.IFNA(VLOOKUP(#REF!,'Armor-All'!$C$3:$W$163,20,FALSE),"?")</f>
        <v>#NAME?</v>
      </c>
      <c r="AP39" s="945" t="s">
        <v>1448</v>
      </c>
      <c r="AQ39" s="947" t="e">
        <f ca="1">_xludf.IFNA(VLOOKUP(AP39,'Armor-All'!$C$3:$W$163,20,FALSE),"?")</f>
        <v>#NAME?</v>
      </c>
    </row>
    <row r="40" spans="1:43" ht="12.75">
      <c r="A40" s="958" t="s">
        <v>1257</v>
      </c>
      <c r="B40" s="890"/>
      <c r="C40" s="940" t="s">
        <v>1495</v>
      </c>
      <c r="D40" s="907" t="s">
        <v>912</v>
      </c>
      <c r="E40" s="216" t="s">
        <v>917</v>
      </c>
      <c r="F40" s="870">
        <f>VLOOKUP(C40,'Armor-All'!$C$3:$W$163,20,FALSE)</f>
        <v>589.81000000000006</v>
      </c>
      <c r="G40" s="941"/>
      <c r="H40" s="941" t="str">
        <f t="shared" ca="1" si="0"/>
        <v>?</v>
      </c>
      <c r="I40" s="941" t="str">
        <f t="shared" ca="1" si="1"/>
        <v>?</v>
      </c>
      <c r="J40" s="941" t="str">
        <f t="shared" ca="1" si="2"/>
        <v>?</v>
      </c>
      <c r="K40" s="941" t="str">
        <f t="shared" ca="1" si="3"/>
        <v>?</v>
      </c>
      <c r="L40" s="942" t="str">
        <f t="shared" ca="1" si="4"/>
        <v>?</v>
      </c>
      <c r="M40" s="942" t="str">
        <f t="shared" ca="1" si="5"/>
        <v>?</v>
      </c>
      <c r="N40" s="942" t="str">
        <f t="shared" ca="1" si="6"/>
        <v>?</v>
      </c>
      <c r="O40" s="943" t="str">
        <f t="shared" ca="1" si="7"/>
        <v>?</v>
      </c>
      <c r="P40" s="942" t="str">
        <f t="shared" ca="1" si="8"/>
        <v>?</v>
      </c>
      <c r="Q40" s="943" t="str">
        <f t="shared" ca="1" si="9"/>
        <v>?</v>
      </c>
      <c r="R40" s="943" t="str">
        <f t="shared" ca="1" si="10"/>
        <v>?</v>
      </c>
      <c r="S40" s="942" t="str">
        <f t="shared" ca="1" si="11"/>
        <v>?</v>
      </c>
      <c r="T40" s="949"/>
      <c r="U40" s="945"/>
      <c r="V40" s="950" t="s">
        <v>1480</v>
      </c>
      <c r="W40" s="946" t="e">
        <f ca="1">_xludf.IFNA(VLOOKUP(V40,'Armor-All'!$C$3:$W$163,20,FALSE),"?")</f>
        <v>#NAME?</v>
      </c>
      <c r="X40" s="950" t="s">
        <v>1482</v>
      </c>
      <c r="Y40" s="946" t="e">
        <f ca="1">_xludf.IFNA(VLOOKUP(X40,'Armor-All'!$C$3:$W$163,20,FALSE),"?")</f>
        <v>#NAME?</v>
      </c>
      <c r="Z40" s="945" t="s">
        <v>1484</v>
      </c>
      <c r="AA40" s="946" t="e">
        <f ca="1">_xludf.IFNA(VLOOKUP(Z40,'Armor-All'!$C$3:$W$163,20,FALSE),"?")</f>
        <v>#NAME?</v>
      </c>
      <c r="AB40" s="948" t="s">
        <v>1229</v>
      </c>
      <c r="AC40" s="946" t="e">
        <f ca="1">_xludf.IFNA(VLOOKUP(AB40,'Armor-All'!$C$3:$W$163,20,FALSE),"?")</f>
        <v>#NAME?</v>
      </c>
      <c r="AD40" s="945" t="s">
        <v>1491</v>
      </c>
      <c r="AE40" s="946" t="e">
        <f ca="1">_xludf.IFNA(VLOOKUP(AD40,'Armor-All'!$C$3:$W$163,20,FALSE),"?")</f>
        <v>#NAME?</v>
      </c>
      <c r="AF40" s="945" t="s">
        <v>1493</v>
      </c>
      <c r="AG40" s="946" t="e">
        <f ca="1">_xludf.IFNA(VLOOKUP(AF40,'Armor-All'!$C$3:$W$163,20,FALSE),"?")</f>
        <v>#NAME?</v>
      </c>
      <c r="AH40" s="948" t="s">
        <v>1572</v>
      </c>
      <c r="AI40" s="946" t="e">
        <f ca="1">_xludf.IFNA(VLOOKUP(AH40,'Armor-All'!$C$3:$W$163,20,FALSE),"?")</f>
        <v>#NAME?</v>
      </c>
      <c r="AJ40" s="945" t="s">
        <v>1501</v>
      </c>
      <c r="AK40" s="946" t="e">
        <f ca="1">_xludf.IFNA(VLOOKUP(AJ40,'Armor-All'!$C$3:$W$163,20,FALSE),"?")</f>
        <v>#NAME?</v>
      </c>
      <c r="AL40" s="945" t="s">
        <v>1503</v>
      </c>
      <c r="AM40" s="946" t="e">
        <f ca="1">_xludf.IFNA(VLOOKUP(AL40,'Armor-All'!$C$3:$W$163,20,FALSE),"?")</f>
        <v>#NAME?</v>
      </c>
      <c r="AN40" s="946" t="e">
        <f ca="1">_xludf.IFNA(VLOOKUP(#REF!,'Armor-All'!$C$3:$W$163,20,FALSE),"?")</f>
        <v>#NAME?</v>
      </c>
      <c r="AO40" s="946" t="e">
        <f ca="1">_xludf.IFNA(VLOOKUP(#REF!,'Armor-All'!$C$3:$W$163,20,FALSE),"?")</f>
        <v>#NAME?</v>
      </c>
      <c r="AP40" s="945" t="s">
        <v>1472</v>
      </c>
      <c r="AQ40" s="947" t="e">
        <f ca="1">_xludf.IFNA(VLOOKUP(AP40,'Armor-All'!$C$3:$W$163,20,FALSE),"?")</f>
        <v>#NAME?</v>
      </c>
    </row>
    <row r="41" spans="1:43" ht="12.75">
      <c r="A41" s="958" t="s">
        <v>1257</v>
      </c>
      <c r="B41" s="890"/>
      <c r="C41" s="940" t="s">
        <v>1497</v>
      </c>
      <c r="D41" s="907" t="s">
        <v>912</v>
      </c>
      <c r="E41" s="216" t="s">
        <v>917</v>
      </c>
      <c r="F41" s="870">
        <f>VLOOKUP(C41,'Armor-All'!$C$3:$W$163,20,FALSE)</f>
        <v>711.90000000000009</v>
      </c>
      <c r="G41" s="941"/>
      <c r="H41" s="941" t="str">
        <f t="shared" ca="1" si="0"/>
        <v>?</v>
      </c>
      <c r="I41" s="941" t="str">
        <f t="shared" ca="1" si="1"/>
        <v>?</v>
      </c>
      <c r="J41" s="941" t="str">
        <f t="shared" ca="1" si="2"/>
        <v>?</v>
      </c>
      <c r="K41" s="941" t="str">
        <f t="shared" ca="1" si="3"/>
        <v>?</v>
      </c>
      <c r="L41" s="942" t="str">
        <f t="shared" ca="1" si="4"/>
        <v>?</v>
      </c>
      <c r="M41" s="942" t="str">
        <f t="shared" ca="1" si="5"/>
        <v>?</v>
      </c>
      <c r="N41" s="942" t="str">
        <f t="shared" ca="1" si="6"/>
        <v>?</v>
      </c>
      <c r="O41" s="943" t="str">
        <f t="shared" ca="1" si="7"/>
        <v>?</v>
      </c>
      <c r="P41" s="942" t="str">
        <f t="shared" ca="1" si="8"/>
        <v>?</v>
      </c>
      <c r="Q41" s="943" t="str">
        <f t="shared" ca="1" si="9"/>
        <v>?</v>
      </c>
      <c r="R41" s="943" t="str">
        <f t="shared" ca="1" si="10"/>
        <v>?</v>
      </c>
      <c r="S41" s="942" t="str">
        <f t="shared" ca="1" si="11"/>
        <v>?</v>
      </c>
      <c r="T41" s="949"/>
      <c r="U41" s="945"/>
      <c r="V41" s="950" t="s">
        <v>1480</v>
      </c>
      <c r="W41" s="946" t="e">
        <f ca="1">_xludf.IFNA(VLOOKUP(V41,'Armor-All'!$C$3:$W$163,20,FALSE),"?")</f>
        <v>#NAME?</v>
      </c>
      <c r="X41" s="950" t="s">
        <v>1482</v>
      </c>
      <c r="Y41" s="946" t="e">
        <f ca="1">_xludf.IFNA(VLOOKUP(X41,'Armor-All'!$C$3:$W$163,20,FALSE),"?")</f>
        <v>#NAME?</v>
      </c>
      <c r="Z41" s="945" t="s">
        <v>1484</v>
      </c>
      <c r="AA41" s="946" t="e">
        <f ca="1">_xludf.IFNA(VLOOKUP(Z41,'Armor-All'!$C$3:$W$163,20,FALSE),"?")</f>
        <v>#NAME?</v>
      </c>
      <c r="AB41" s="948" t="s">
        <v>1229</v>
      </c>
      <c r="AC41" s="946" t="e">
        <f ca="1">_xludf.IFNA(VLOOKUP(AB41,'Armor-All'!$C$3:$W$163,20,FALSE),"?")</f>
        <v>#NAME?</v>
      </c>
      <c r="AD41" s="945" t="s">
        <v>1491</v>
      </c>
      <c r="AE41" s="946" t="e">
        <f ca="1">_xludf.IFNA(VLOOKUP(AD41,'Armor-All'!$C$3:$W$163,20,FALSE),"?")</f>
        <v>#NAME?</v>
      </c>
      <c r="AF41" s="945" t="s">
        <v>1493</v>
      </c>
      <c r="AG41" s="946" t="e">
        <f ca="1">_xludf.IFNA(VLOOKUP(AF41,'Armor-All'!$C$3:$W$163,20,FALSE),"?")</f>
        <v>#NAME?</v>
      </c>
      <c r="AH41" s="948" t="s">
        <v>1572</v>
      </c>
      <c r="AI41" s="946" t="e">
        <f ca="1">_xludf.IFNA(VLOOKUP(AH41,'Armor-All'!$C$3:$W$163,20,FALSE),"?")</f>
        <v>#NAME?</v>
      </c>
      <c r="AJ41" s="945" t="s">
        <v>1501</v>
      </c>
      <c r="AK41" s="946" t="e">
        <f ca="1">_xludf.IFNA(VLOOKUP(AJ41,'Armor-All'!$C$3:$W$163,20,FALSE),"?")</f>
        <v>#NAME?</v>
      </c>
      <c r="AL41" s="945" t="s">
        <v>1503</v>
      </c>
      <c r="AM41" s="946" t="e">
        <f ca="1">_xludf.IFNA(VLOOKUP(AL41,'Armor-All'!$C$3:$W$163,20,FALSE),"?")</f>
        <v>#NAME?</v>
      </c>
      <c r="AN41" s="946" t="e">
        <f ca="1">_xludf.IFNA(VLOOKUP(#REF!,'Armor-All'!$C$3:$W$163,20,FALSE),"?")</f>
        <v>#NAME?</v>
      </c>
      <c r="AO41" s="946" t="e">
        <f ca="1">_xludf.IFNA(VLOOKUP(#REF!,'Armor-All'!$C$3:$W$163,20,FALSE),"?")</f>
        <v>#NAME?</v>
      </c>
      <c r="AP41" s="945" t="s">
        <v>1472</v>
      </c>
      <c r="AQ41" s="947" t="e">
        <f ca="1">_xludf.IFNA(VLOOKUP(AP41,'Armor-All'!$C$3:$W$163,20,FALSE),"?")</f>
        <v>#NAME?</v>
      </c>
    </row>
    <row r="42" spans="1:43" ht="12.75">
      <c r="A42" s="958" t="s">
        <v>1257</v>
      </c>
      <c r="B42" s="890"/>
      <c r="C42" s="940" t="s">
        <v>1309</v>
      </c>
      <c r="D42" s="905" t="s">
        <v>1564</v>
      </c>
      <c r="E42" s="191" t="s">
        <v>917</v>
      </c>
      <c r="F42" s="870">
        <f>VLOOKUP(C42,'Armor-All'!$C$3:$W$163,20,FALSE)</f>
        <v>407.30000000000007</v>
      </c>
      <c r="G42" s="941"/>
      <c r="H42" s="941" t="str">
        <f t="shared" ca="1" si="0"/>
        <v>?</v>
      </c>
      <c r="I42" s="941" t="str">
        <f t="shared" ca="1" si="1"/>
        <v>?</v>
      </c>
      <c r="J42" s="941" t="str">
        <f t="shared" ca="1" si="2"/>
        <v>?</v>
      </c>
      <c r="K42" s="941" t="str">
        <f t="shared" ca="1" si="3"/>
        <v>?</v>
      </c>
      <c r="L42" s="942" t="str">
        <f t="shared" ca="1" si="4"/>
        <v>?</v>
      </c>
      <c r="M42" s="942" t="str">
        <f t="shared" ca="1" si="5"/>
        <v>?</v>
      </c>
      <c r="N42" s="942" t="str">
        <f t="shared" ca="1" si="6"/>
        <v>?</v>
      </c>
      <c r="O42" s="943" t="str">
        <f t="shared" ca="1" si="7"/>
        <v>?</v>
      </c>
      <c r="P42" s="942" t="str">
        <f t="shared" ca="1" si="8"/>
        <v>?</v>
      </c>
      <c r="Q42" s="943" t="str">
        <f t="shared" ca="1" si="9"/>
        <v>?</v>
      </c>
      <c r="R42" s="943" t="str">
        <f t="shared" ca="1" si="10"/>
        <v>?</v>
      </c>
      <c r="S42" s="942" t="str">
        <f t="shared" ca="1" si="11"/>
        <v>?</v>
      </c>
      <c r="T42" s="944"/>
      <c r="U42" s="945"/>
      <c r="V42" s="945" t="s">
        <v>1289</v>
      </c>
      <c r="W42" s="946" t="e">
        <f ca="1">_xludf.IFNA(VLOOKUP(V42,'Armor-All'!$C$3:$W$163,20,FALSE),"?")</f>
        <v>#NAME?</v>
      </c>
      <c r="X42" s="945" t="s">
        <v>1381</v>
      </c>
      <c r="Y42" s="946" t="e">
        <f ca="1">_xludf.IFNA(VLOOKUP(X42,'Armor-All'!$C$3:$W$163,20,FALSE),"?")</f>
        <v>#NAME?</v>
      </c>
      <c r="Z42" s="945" t="s">
        <v>1351</v>
      </c>
      <c r="AA42" s="946" t="e">
        <f ca="1">_xludf.IFNA(VLOOKUP(Z42,'Armor-All'!$C$3:$W$163,20,FALSE),"?")</f>
        <v>#NAME?</v>
      </c>
      <c r="AB42" s="945" t="s">
        <v>1384</v>
      </c>
      <c r="AC42" s="946" t="e">
        <f ca="1">_xludf.IFNA(VLOOKUP(AB42,'Armor-All'!$C$3:$W$163,20,FALSE),"?")</f>
        <v>#NAME?</v>
      </c>
      <c r="AD42" s="945" t="s">
        <v>1291</v>
      </c>
      <c r="AE42" s="946" t="e">
        <f ca="1">_xludf.IFNA(VLOOKUP(AD42,'Armor-All'!$C$3:$W$163,20,FALSE),"?")</f>
        <v>#NAME?</v>
      </c>
      <c r="AF42" s="945" t="s">
        <v>1375</v>
      </c>
      <c r="AG42" s="946" t="e">
        <f ca="1">_xludf.IFNA(VLOOKUP(AF42,'Armor-All'!$C$3:$W$163,20,FALSE),"?")</f>
        <v>#NAME?</v>
      </c>
      <c r="AH42" s="948" t="s">
        <v>1572</v>
      </c>
      <c r="AI42" s="946" t="e">
        <f ca="1">_xludf.IFNA(VLOOKUP(AH42,'Armor-All'!$C$3:$W$163,20,FALSE),"?")</f>
        <v>#NAME?</v>
      </c>
      <c r="AJ42" s="945" t="s">
        <v>1285</v>
      </c>
      <c r="AK42" s="946" t="e">
        <f ca="1">_xludf.IFNA(VLOOKUP(AJ42,'Armor-All'!$C$3:$W$163,20,FALSE),"?")</f>
        <v>#NAME?</v>
      </c>
      <c r="AL42" s="945" t="s">
        <v>1402</v>
      </c>
      <c r="AM42" s="946" t="e">
        <f ca="1">_xludf.IFNA(VLOOKUP(AL42,'Armor-All'!$C$3:$W$163,20,FALSE),"?")</f>
        <v>#NAME?</v>
      </c>
      <c r="AN42" s="946" t="e">
        <f ca="1">_xludf.IFNA(VLOOKUP(#REF!,'Armor-All'!$C$3:$W$163,20,FALSE),"?")</f>
        <v>#NAME?</v>
      </c>
      <c r="AO42" s="946" t="e">
        <f ca="1">_xludf.IFNA(VLOOKUP(#REF!,'Armor-All'!$C$3:$W$163,20,FALSE),"?")</f>
        <v>#NAME?</v>
      </c>
      <c r="AP42" s="945" t="s">
        <v>1363</v>
      </c>
      <c r="AQ42" s="947" t="e">
        <f ca="1">_xludf.IFNA(VLOOKUP(AP42,'Armor-All'!$C$3:$W$163,20,FALSE),"?")</f>
        <v>#NAME?</v>
      </c>
    </row>
    <row r="43" spans="1:43" ht="12.75">
      <c r="A43" s="958" t="s">
        <v>1257</v>
      </c>
      <c r="B43" s="890"/>
      <c r="C43" s="940" t="s">
        <v>1258</v>
      </c>
      <c r="D43" s="906" t="s">
        <v>1565</v>
      </c>
      <c r="E43" s="191" t="s">
        <v>917</v>
      </c>
      <c r="F43" s="870">
        <f>VLOOKUP(C43,'Armor-All'!$C$3:$W$163,20,FALSE)</f>
        <v>414.92</v>
      </c>
      <c r="G43" s="941"/>
      <c r="H43" s="941" t="str">
        <f t="shared" ca="1" si="0"/>
        <v>?</v>
      </c>
      <c r="I43" s="941" t="str">
        <f t="shared" ca="1" si="1"/>
        <v>?</v>
      </c>
      <c r="J43" s="941" t="str">
        <f t="shared" ca="1" si="2"/>
        <v>?</v>
      </c>
      <c r="K43" s="941" t="str">
        <f t="shared" ca="1" si="3"/>
        <v>?</v>
      </c>
      <c r="L43" s="942" t="str">
        <f t="shared" ca="1" si="4"/>
        <v>?</v>
      </c>
      <c r="M43" s="942" t="str">
        <f t="shared" ca="1" si="5"/>
        <v>?</v>
      </c>
      <c r="N43" s="942" t="str">
        <f t="shared" ca="1" si="6"/>
        <v>?</v>
      </c>
      <c r="O43" s="943" t="str">
        <f t="shared" ca="1" si="7"/>
        <v>?</v>
      </c>
      <c r="P43" s="942" t="str">
        <f t="shared" ca="1" si="8"/>
        <v>?</v>
      </c>
      <c r="Q43" s="943" t="str">
        <f t="shared" ca="1" si="9"/>
        <v>?</v>
      </c>
      <c r="R43" s="943" t="str">
        <f t="shared" ca="1" si="10"/>
        <v>?</v>
      </c>
      <c r="S43" s="942" t="str">
        <f t="shared" ca="1" si="11"/>
        <v>?</v>
      </c>
      <c r="T43" s="944"/>
      <c r="U43" s="945"/>
      <c r="V43" s="945" t="s">
        <v>1262</v>
      </c>
      <c r="W43" s="946" t="e">
        <f ca="1">_xludf.IFNA(VLOOKUP(V43,'Armor-All'!$C$3:$W$163,20,FALSE),"?")</f>
        <v>#NAME?</v>
      </c>
      <c r="X43" s="945" t="s">
        <v>1381</v>
      </c>
      <c r="Y43" s="946" t="e">
        <f ca="1">_xludf.IFNA(VLOOKUP(X43,'Armor-All'!$C$3:$W$163,20,FALSE),"?")</f>
        <v>#NAME?</v>
      </c>
      <c r="Z43" s="948" t="s">
        <v>1229</v>
      </c>
      <c r="AA43" s="946" t="e">
        <f ca="1">_xludf.IFNA(VLOOKUP(Z43,'Armor-All'!$C$3:$W$163,20,FALSE),"?")</f>
        <v>#NAME?</v>
      </c>
      <c r="AB43" s="948" t="s">
        <v>1229</v>
      </c>
      <c r="AC43" s="946" t="e">
        <f ca="1">_xludf.IFNA(VLOOKUP(AB43,'Armor-All'!$C$3:$W$163,20,FALSE),"?")</f>
        <v>#NAME?</v>
      </c>
      <c r="AD43" s="948" t="s">
        <v>1229</v>
      </c>
      <c r="AE43" s="946" t="e">
        <f ca="1">_xludf.IFNA(VLOOKUP(AD43,'Armor-All'!$C$3:$W$163,20,FALSE),"?")</f>
        <v>#NAME?</v>
      </c>
      <c r="AF43" s="945" t="s">
        <v>1418</v>
      </c>
      <c r="AG43" s="946" t="e">
        <f ca="1">_xludf.IFNA(VLOOKUP(AF43,'Armor-All'!$C$3:$W$163,20,FALSE),"?")</f>
        <v>#NAME?</v>
      </c>
      <c r="AH43" s="948" t="s">
        <v>1572</v>
      </c>
      <c r="AI43" s="946" t="e">
        <f ca="1">_xludf.IFNA(VLOOKUP(AH43,'Armor-All'!$C$3:$W$163,20,FALSE),"?")</f>
        <v>#NAME?</v>
      </c>
      <c r="AJ43" s="948" t="s">
        <v>1229</v>
      </c>
      <c r="AK43" s="946" t="e">
        <f ca="1">_xludf.IFNA(VLOOKUP(AJ43,'Armor-All'!$C$3:$W$163,20,FALSE),"?")</f>
        <v>#NAME?</v>
      </c>
      <c r="AL43" s="948" t="s">
        <v>1229</v>
      </c>
      <c r="AM43" s="946" t="e">
        <f ca="1">_xludf.IFNA(VLOOKUP(AL43,'Armor-All'!$C$3:$W$163,20,FALSE),"?")</f>
        <v>#NAME?</v>
      </c>
      <c r="AN43" s="946" t="e">
        <f ca="1">_xludf.IFNA(VLOOKUP(#REF!,'Armor-All'!$C$3:$W$163,20,FALSE),"?")</f>
        <v>#NAME?</v>
      </c>
      <c r="AO43" s="946" t="e">
        <f ca="1">_xludf.IFNA(VLOOKUP(#REF!,'Armor-All'!$C$3:$W$163,20,FALSE),"?")</f>
        <v>#NAME?</v>
      </c>
      <c r="AP43" s="948" t="s">
        <v>1229</v>
      </c>
      <c r="AQ43" s="947" t="e">
        <f ca="1">_xludf.IFNA(VLOOKUP(AP43,'Armor-All'!$C$3:$W$163,20,FALSE),"?")</f>
        <v>#NAME?</v>
      </c>
    </row>
    <row r="44" spans="1:43" ht="12.75">
      <c r="A44" s="958" t="s">
        <v>1257</v>
      </c>
      <c r="B44" s="890"/>
      <c r="C44" s="940" t="s">
        <v>1260</v>
      </c>
      <c r="D44" s="906" t="s">
        <v>1565</v>
      </c>
      <c r="E44" s="191" t="s">
        <v>917</v>
      </c>
      <c r="F44" s="870">
        <f>VLOOKUP(C44,'Armor-All'!$C$3:$W$163,20,FALSE)</f>
        <v>348.09999999999997</v>
      </c>
      <c r="G44" s="941"/>
      <c r="H44" s="941" t="str">
        <f t="shared" ca="1" si="0"/>
        <v>?</v>
      </c>
      <c r="I44" s="941" t="str">
        <f t="shared" ca="1" si="1"/>
        <v>?</v>
      </c>
      <c r="J44" s="941" t="str">
        <f t="shared" ca="1" si="2"/>
        <v>?</v>
      </c>
      <c r="K44" s="941" t="str">
        <f t="shared" ca="1" si="3"/>
        <v>?</v>
      </c>
      <c r="L44" s="942" t="str">
        <f t="shared" ca="1" si="4"/>
        <v>?</v>
      </c>
      <c r="M44" s="942" t="str">
        <f t="shared" ca="1" si="5"/>
        <v>?</v>
      </c>
      <c r="N44" s="942" t="str">
        <f t="shared" ca="1" si="6"/>
        <v>?</v>
      </c>
      <c r="O44" s="943" t="str">
        <f t="shared" ca="1" si="7"/>
        <v>?</v>
      </c>
      <c r="P44" s="942" t="str">
        <f t="shared" ca="1" si="8"/>
        <v>?</v>
      </c>
      <c r="Q44" s="943" t="str">
        <f t="shared" ca="1" si="9"/>
        <v>?</v>
      </c>
      <c r="R44" s="943" t="str">
        <f t="shared" ca="1" si="10"/>
        <v>?</v>
      </c>
      <c r="S44" s="942" t="str">
        <f t="shared" ca="1" si="11"/>
        <v>?</v>
      </c>
      <c r="T44" s="944"/>
      <c r="U44" s="945"/>
      <c r="V44" s="945" t="s">
        <v>1262</v>
      </c>
      <c r="W44" s="946" t="e">
        <f ca="1">_xludf.IFNA(VLOOKUP(V44,'Armor-All'!$C$3:$W$163,20,FALSE),"?")</f>
        <v>#NAME?</v>
      </c>
      <c r="X44" s="945" t="s">
        <v>1381</v>
      </c>
      <c r="Y44" s="946" t="e">
        <f ca="1">_xludf.IFNA(VLOOKUP(X44,'Armor-All'!$C$3:$W$163,20,FALSE),"?")</f>
        <v>#NAME?</v>
      </c>
      <c r="Z44" s="948" t="s">
        <v>1229</v>
      </c>
      <c r="AA44" s="946" t="e">
        <f ca="1">_xludf.IFNA(VLOOKUP(Z44,'Armor-All'!$C$3:$W$163,20,FALSE),"?")</f>
        <v>#NAME?</v>
      </c>
      <c r="AB44" s="948" t="s">
        <v>1229</v>
      </c>
      <c r="AC44" s="946" t="e">
        <f ca="1">_xludf.IFNA(VLOOKUP(AB44,'Armor-All'!$C$3:$W$163,20,FALSE),"?")</f>
        <v>#NAME?</v>
      </c>
      <c r="AD44" s="948" t="s">
        <v>1229</v>
      </c>
      <c r="AE44" s="946" t="e">
        <f ca="1">_xludf.IFNA(VLOOKUP(AD44,'Armor-All'!$C$3:$W$163,20,FALSE),"?")</f>
        <v>#NAME?</v>
      </c>
      <c r="AF44" s="945" t="s">
        <v>1418</v>
      </c>
      <c r="AG44" s="946" t="e">
        <f ca="1">_xludf.IFNA(VLOOKUP(AF44,'Armor-All'!$C$3:$W$163,20,FALSE),"?")</f>
        <v>#NAME?</v>
      </c>
      <c r="AH44" s="948" t="s">
        <v>1572</v>
      </c>
      <c r="AI44" s="946" t="e">
        <f ca="1">_xludf.IFNA(VLOOKUP(AH44,'Armor-All'!$C$3:$W$163,20,FALSE),"?")</f>
        <v>#NAME?</v>
      </c>
      <c r="AJ44" s="948" t="s">
        <v>1229</v>
      </c>
      <c r="AK44" s="946" t="e">
        <f ca="1">_xludf.IFNA(VLOOKUP(AJ44,'Armor-All'!$C$3:$W$163,20,FALSE),"?")</f>
        <v>#NAME?</v>
      </c>
      <c r="AL44" s="948" t="s">
        <v>1229</v>
      </c>
      <c r="AM44" s="946" t="e">
        <f ca="1">_xludf.IFNA(VLOOKUP(AL44,'Armor-All'!$C$3:$W$163,20,FALSE),"?")</f>
        <v>#NAME?</v>
      </c>
      <c r="AN44" s="946" t="e">
        <f ca="1">_xludf.IFNA(VLOOKUP(#REF!,'Armor-All'!$C$3:$W$163,20,FALSE),"?")</f>
        <v>#NAME?</v>
      </c>
      <c r="AO44" s="946" t="e">
        <f ca="1">_xludf.IFNA(VLOOKUP(#REF!,'Armor-All'!$C$3:$W$163,20,FALSE),"?")</f>
        <v>#NAME?</v>
      </c>
      <c r="AP44" s="948" t="s">
        <v>1229</v>
      </c>
      <c r="AQ44" s="947" t="e">
        <f ca="1">_xludf.IFNA(VLOOKUP(AP44,'Armor-All'!$C$3:$W$163,20,FALSE),"?")</f>
        <v>#NAME?</v>
      </c>
    </row>
    <row r="45" spans="1:43" ht="12.75">
      <c r="A45" s="958" t="s">
        <v>1257</v>
      </c>
      <c r="B45" s="890"/>
      <c r="C45" s="940" t="s">
        <v>1311</v>
      </c>
      <c r="D45" s="905" t="s">
        <v>1564</v>
      </c>
      <c r="E45" s="191" t="s">
        <v>917</v>
      </c>
      <c r="F45" s="870">
        <f>VLOOKUP(C45,'Armor-All'!$C$3:$W$163,20,FALSE)</f>
        <v>433.9</v>
      </c>
      <c r="G45" s="941"/>
      <c r="H45" s="941" t="str">
        <f t="shared" ca="1" si="0"/>
        <v>?</v>
      </c>
      <c r="I45" s="941" t="str">
        <f t="shared" ca="1" si="1"/>
        <v>?</v>
      </c>
      <c r="J45" s="941" t="str">
        <f t="shared" ca="1" si="2"/>
        <v>?</v>
      </c>
      <c r="K45" s="941" t="str">
        <f t="shared" ca="1" si="3"/>
        <v>?</v>
      </c>
      <c r="L45" s="942" t="str">
        <f t="shared" ca="1" si="4"/>
        <v>?</v>
      </c>
      <c r="M45" s="942" t="str">
        <f t="shared" ca="1" si="5"/>
        <v>?</v>
      </c>
      <c r="N45" s="942" t="str">
        <f t="shared" ca="1" si="6"/>
        <v>?</v>
      </c>
      <c r="O45" s="943" t="str">
        <f t="shared" ca="1" si="7"/>
        <v>?</v>
      </c>
      <c r="P45" s="942" t="str">
        <f t="shared" ca="1" si="8"/>
        <v>?</v>
      </c>
      <c r="Q45" s="943" t="str">
        <f t="shared" ca="1" si="9"/>
        <v>?</v>
      </c>
      <c r="R45" s="943" t="str">
        <f t="shared" ca="1" si="10"/>
        <v>?</v>
      </c>
      <c r="S45" s="942" t="str">
        <f t="shared" ca="1" si="11"/>
        <v>?</v>
      </c>
      <c r="T45" s="944"/>
      <c r="U45" s="945"/>
      <c r="V45" s="945" t="s">
        <v>1289</v>
      </c>
      <c r="W45" s="946" t="e">
        <f ca="1">_xludf.IFNA(VLOOKUP(V45,'Armor-All'!$C$3:$W$163,20,FALSE),"?")</f>
        <v>#NAME?</v>
      </c>
      <c r="X45" s="945" t="s">
        <v>1381</v>
      </c>
      <c r="Y45" s="946" t="e">
        <f ca="1">_xludf.IFNA(VLOOKUP(X45,'Armor-All'!$C$3:$W$163,20,FALSE),"?")</f>
        <v>#NAME?</v>
      </c>
      <c r="Z45" s="945" t="s">
        <v>1351</v>
      </c>
      <c r="AA45" s="946" t="e">
        <f ca="1">_xludf.IFNA(VLOOKUP(Z45,'Armor-All'!$C$3:$W$163,20,FALSE),"?")</f>
        <v>#NAME?</v>
      </c>
      <c r="AB45" s="945" t="s">
        <v>1384</v>
      </c>
      <c r="AC45" s="946" t="e">
        <f ca="1">_xludf.IFNA(VLOOKUP(AB45,'Armor-All'!$C$3:$W$163,20,FALSE),"?")</f>
        <v>#NAME?</v>
      </c>
      <c r="AD45" s="945" t="s">
        <v>1291</v>
      </c>
      <c r="AE45" s="946" t="e">
        <f ca="1">_xludf.IFNA(VLOOKUP(AD45,'Armor-All'!$C$3:$W$163,20,FALSE),"?")</f>
        <v>#NAME?</v>
      </c>
      <c r="AF45" s="945" t="s">
        <v>1375</v>
      </c>
      <c r="AG45" s="946" t="e">
        <f ca="1">_xludf.IFNA(VLOOKUP(AF45,'Armor-All'!$C$3:$W$163,20,FALSE),"?")</f>
        <v>#NAME?</v>
      </c>
      <c r="AH45" s="948" t="s">
        <v>1572</v>
      </c>
      <c r="AI45" s="946" t="e">
        <f ca="1">_xludf.IFNA(VLOOKUP(AH45,'Armor-All'!$C$3:$W$163,20,FALSE),"?")</f>
        <v>#NAME?</v>
      </c>
      <c r="AJ45" s="945" t="s">
        <v>1285</v>
      </c>
      <c r="AK45" s="946" t="e">
        <f ca="1">_xludf.IFNA(VLOOKUP(AJ45,'Armor-All'!$C$3:$W$163,20,FALSE),"?")</f>
        <v>#NAME?</v>
      </c>
      <c r="AL45" s="945" t="s">
        <v>1402</v>
      </c>
      <c r="AM45" s="946" t="e">
        <f ca="1">_xludf.IFNA(VLOOKUP(AL45,'Armor-All'!$C$3:$W$163,20,FALSE),"?")</f>
        <v>#NAME?</v>
      </c>
      <c r="AN45" s="946" t="e">
        <f ca="1">_xludf.IFNA(VLOOKUP(#REF!,'Armor-All'!$C$3:$W$163,20,FALSE),"?")</f>
        <v>#NAME?</v>
      </c>
      <c r="AO45" s="946" t="e">
        <f ca="1">_xludf.IFNA(VLOOKUP(#REF!,'Armor-All'!$C$3:$W$163,20,FALSE),"?")</f>
        <v>#NAME?</v>
      </c>
      <c r="AP45" s="945" t="s">
        <v>1363</v>
      </c>
      <c r="AQ45" s="947" t="e">
        <f ca="1">_xludf.IFNA(VLOOKUP(AP45,'Armor-All'!$C$3:$W$163,20,FALSE),"?")</f>
        <v>#NAME?</v>
      </c>
    </row>
    <row r="46" spans="1:43" ht="12.75">
      <c r="A46" s="958" t="s">
        <v>1257</v>
      </c>
      <c r="B46" s="890"/>
      <c r="C46" s="940" t="s">
        <v>1313</v>
      </c>
      <c r="D46" s="905" t="s">
        <v>1564</v>
      </c>
      <c r="E46" s="191" t="s">
        <v>917</v>
      </c>
      <c r="F46" s="870">
        <f>VLOOKUP(C46,'Armor-All'!$C$3:$W$163,20,FALSE)</f>
        <v>522.79999999999995</v>
      </c>
      <c r="G46" s="941"/>
      <c r="H46" s="941" t="str">
        <f t="shared" ca="1" si="0"/>
        <v>?</v>
      </c>
      <c r="I46" s="941" t="str">
        <f t="shared" ca="1" si="1"/>
        <v>?</v>
      </c>
      <c r="J46" s="941" t="str">
        <f t="shared" ca="1" si="2"/>
        <v>?</v>
      </c>
      <c r="K46" s="941" t="str">
        <f t="shared" ca="1" si="3"/>
        <v>?</v>
      </c>
      <c r="L46" s="942" t="str">
        <f t="shared" ca="1" si="4"/>
        <v>?</v>
      </c>
      <c r="M46" s="942" t="str">
        <f t="shared" ca="1" si="5"/>
        <v>?</v>
      </c>
      <c r="N46" s="942" t="str">
        <f t="shared" ca="1" si="6"/>
        <v>?</v>
      </c>
      <c r="O46" s="943" t="str">
        <f t="shared" ca="1" si="7"/>
        <v>?</v>
      </c>
      <c r="P46" s="942" t="str">
        <f t="shared" ca="1" si="8"/>
        <v>?</v>
      </c>
      <c r="Q46" s="943" t="str">
        <f t="shared" ca="1" si="9"/>
        <v>?</v>
      </c>
      <c r="R46" s="943" t="str">
        <f t="shared" ca="1" si="10"/>
        <v>?</v>
      </c>
      <c r="S46" s="942" t="str">
        <f t="shared" ca="1" si="11"/>
        <v>?</v>
      </c>
      <c r="T46" s="944"/>
      <c r="U46" s="945"/>
      <c r="V46" s="945" t="s">
        <v>1289</v>
      </c>
      <c r="W46" s="946" t="e">
        <f ca="1">_xludf.IFNA(VLOOKUP(V46,'Armor-All'!$C$3:$W$163,20,FALSE),"?")</f>
        <v>#NAME?</v>
      </c>
      <c r="X46" s="945" t="s">
        <v>1381</v>
      </c>
      <c r="Y46" s="946" t="e">
        <f ca="1">_xludf.IFNA(VLOOKUP(X46,'Armor-All'!$C$3:$W$163,20,FALSE),"?")</f>
        <v>#NAME?</v>
      </c>
      <c r="Z46" s="945" t="s">
        <v>1351</v>
      </c>
      <c r="AA46" s="946" t="e">
        <f ca="1">_xludf.IFNA(VLOOKUP(Z46,'Armor-All'!$C$3:$W$163,20,FALSE),"?")</f>
        <v>#NAME?</v>
      </c>
      <c r="AB46" s="945" t="s">
        <v>1384</v>
      </c>
      <c r="AC46" s="946" t="e">
        <f ca="1">_xludf.IFNA(VLOOKUP(AB46,'Armor-All'!$C$3:$W$163,20,FALSE),"?")</f>
        <v>#NAME?</v>
      </c>
      <c r="AD46" s="945" t="s">
        <v>1291</v>
      </c>
      <c r="AE46" s="946" t="e">
        <f ca="1">_xludf.IFNA(VLOOKUP(AD46,'Armor-All'!$C$3:$W$163,20,FALSE),"?")</f>
        <v>#NAME?</v>
      </c>
      <c r="AF46" s="945" t="s">
        <v>1375</v>
      </c>
      <c r="AG46" s="946" t="e">
        <f ca="1">_xludf.IFNA(VLOOKUP(AF46,'Armor-All'!$C$3:$W$163,20,FALSE),"?")</f>
        <v>#NAME?</v>
      </c>
      <c r="AH46" s="948" t="s">
        <v>1572</v>
      </c>
      <c r="AI46" s="946" t="e">
        <f ca="1">_xludf.IFNA(VLOOKUP(AH46,'Armor-All'!$C$3:$W$163,20,FALSE),"?")</f>
        <v>#NAME?</v>
      </c>
      <c r="AJ46" s="945" t="s">
        <v>1285</v>
      </c>
      <c r="AK46" s="946" t="e">
        <f ca="1">_xludf.IFNA(VLOOKUP(AJ46,'Armor-All'!$C$3:$W$163,20,FALSE),"?")</f>
        <v>#NAME?</v>
      </c>
      <c r="AL46" s="945" t="s">
        <v>1402</v>
      </c>
      <c r="AM46" s="946" t="e">
        <f ca="1">_xludf.IFNA(VLOOKUP(AL46,'Armor-All'!$C$3:$W$163,20,FALSE),"?")</f>
        <v>#NAME?</v>
      </c>
      <c r="AN46" s="946" t="e">
        <f ca="1">_xludf.IFNA(VLOOKUP(#REF!,'Armor-All'!$C$3:$W$163,20,FALSE),"?")</f>
        <v>#NAME?</v>
      </c>
      <c r="AO46" s="946" t="e">
        <f ca="1">_xludf.IFNA(VLOOKUP(#REF!,'Armor-All'!$C$3:$W$163,20,FALSE),"?")</f>
        <v>#NAME?</v>
      </c>
      <c r="AP46" s="945" t="s">
        <v>1363</v>
      </c>
      <c r="AQ46" s="947" t="e">
        <f ca="1">_xludf.IFNA(VLOOKUP(AP46,'Armor-All'!$C$3:$W$163,20,FALSE),"?")</f>
        <v>#NAME?</v>
      </c>
    </row>
    <row r="47" spans="1:43" ht="12.75">
      <c r="A47" s="958" t="s">
        <v>1257</v>
      </c>
      <c r="B47" s="890"/>
      <c r="C47" s="940" t="s">
        <v>1315</v>
      </c>
      <c r="D47" s="905" t="s">
        <v>1564</v>
      </c>
      <c r="E47" s="191" t="s">
        <v>917</v>
      </c>
      <c r="F47" s="870">
        <f>VLOOKUP(C47,'Armor-All'!$C$3:$W$163,20,FALSE)</f>
        <v>590.79999999999995</v>
      </c>
      <c r="G47" s="941"/>
      <c r="H47" s="941" t="str">
        <f t="shared" ca="1" si="0"/>
        <v>?</v>
      </c>
      <c r="I47" s="941" t="str">
        <f t="shared" ca="1" si="1"/>
        <v>?</v>
      </c>
      <c r="J47" s="941" t="str">
        <f t="shared" ca="1" si="2"/>
        <v>?</v>
      </c>
      <c r="K47" s="941" t="str">
        <f t="shared" ca="1" si="3"/>
        <v>?</v>
      </c>
      <c r="L47" s="942" t="str">
        <f t="shared" ca="1" si="4"/>
        <v>?</v>
      </c>
      <c r="M47" s="942" t="str">
        <f t="shared" ca="1" si="5"/>
        <v>?</v>
      </c>
      <c r="N47" s="942" t="str">
        <f t="shared" ca="1" si="6"/>
        <v>?</v>
      </c>
      <c r="O47" s="943" t="str">
        <f t="shared" ca="1" si="7"/>
        <v>?</v>
      </c>
      <c r="P47" s="942" t="str">
        <f t="shared" ca="1" si="8"/>
        <v>?</v>
      </c>
      <c r="Q47" s="943" t="str">
        <f t="shared" ca="1" si="9"/>
        <v>?</v>
      </c>
      <c r="R47" s="943" t="str">
        <f t="shared" ca="1" si="10"/>
        <v>?</v>
      </c>
      <c r="S47" s="942" t="str">
        <f t="shared" ca="1" si="11"/>
        <v>?</v>
      </c>
      <c r="T47" s="944"/>
      <c r="U47" s="945"/>
      <c r="V47" s="945" t="s">
        <v>1289</v>
      </c>
      <c r="W47" s="946" t="e">
        <f ca="1">_xludf.IFNA(VLOOKUP(V47,'Armor-All'!$C$3:$W$163,20,FALSE),"?")</f>
        <v>#NAME?</v>
      </c>
      <c r="X47" s="945" t="s">
        <v>1381</v>
      </c>
      <c r="Y47" s="946" t="e">
        <f ca="1">_xludf.IFNA(VLOOKUP(X47,'Armor-All'!$C$3:$W$163,20,FALSE),"?")</f>
        <v>#NAME?</v>
      </c>
      <c r="Z47" s="945" t="s">
        <v>1351</v>
      </c>
      <c r="AA47" s="946" t="e">
        <f ca="1">_xludf.IFNA(VLOOKUP(Z47,'Armor-All'!$C$3:$W$163,20,FALSE),"?")</f>
        <v>#NAME?</v>
      </c>
      <c r="AB47" s="945" t="s">
        <v>1384</v>
      </c>
      <c r="AC47" s="946" t="e">
        <f ca="1">_xludf.IFNA(VLOOKUP(AB47,'Armor-All'!$C$3:$W$163,20,FALSE),"?")</f>
        <v>#NAME?</v>
      </c>
      <c r="AD47" s="945" t="s">
        <v>1291</v>
      </c>
      <c r="AE47" s="946" t="e">
        <f ca="1">_xludf.IFNA(VLOOKUP(AD47,'Armor-All'!$C$3:$W$163,20,FALSE),"?")</f>
        <v>#NAME?</v>
      </c>
      <c r="AF47" s="945" t="s">
        <v>1375</v>
      </c>
      <c r="AG47" s="946" t="e">
        <f ca="1">_xludf.IFNA(VLOOKUP(AF47,'Armor-All'!$C$3:$W$163,20,FALSE),"?")</f>
        <v>#NAME?</v>
      </c>
      <c r="AH47" s="948" t="s">
        <v>1572</v>
      </c>
      <c r="AI47" s="946" t="e">
        <f ca="1">_xludf.IFNA(VLOOKUP(AH47,'Armor-All'!$C$3:$W$163,20,FALSE),"?")</f>
        <v>#NAME?</v>
      </c>
      <c r="AJ47" s="945" t="s">
        <v>1285</v>
      </c>
      <c r="AK47" s="946" t="e">
        <f ca="1">_xludf.IFNA(VLOOKUP(AJ47,'Armor-All'!$C$3:$W$163,20,FALSE),"?")</f>
        <v>#NAME?</v>
      </c>
      <c r="AL47" s="945" t="s">
        <v>1402</v>
      </c>
      <c r="AM47" s="946" t="e">
        <f ca="1">_xludf.IFNA(VLOOKUP(AL47,'Armor-All'!$C$3:$W$163,20,FALSE),"?")</f>
        <v>#NAME?</v>
      </c>
      <c r="AN47" s="946" t="e">
        <f ca="1">_xludf.IFNA(VLOOKUP(#REF!,'Armor-All'!$C$3:$W$163,20,FALSE),"?")</f>
        <v>#NAME?</v>
      </c>
      <c r="AO47" s="946" t="e">
        <f ca="1">_xludf.IFNA(VLOOKUP(#REF!,'Armor-All'!$C$3:$W$163,20,FALSE),"?")</f>
        <v>#NAME?</v>
      </c>
      <c r="AP47" s="945" t="s">
        <v>1363</v>
      </c>
      <c r="AQ47" s="947" t="e">
        <f ca="1">_xludf.IFNA(VLOOKUP(AP47,'Armor-All'!$C$3:$W$163,20,FALSE),"?")</f>
        <v>#NAME?</v>
      </c>
    </row>
    <row r="48" spans="1:43" ht="12.75">
      <c r="A48" s="958" t="s">
        <v>1257</v>
      </c>
      <c r="B48" s="890"/>
      <c r="C48" s="940" t="s">
        <v>1442</v>
      </c>
      <c r="D48" s="907" t="s">
        <v>912</v>
      </c>
      <c r="E48" s="216" t="s">
        <v>920</v>
      </c>
      <c r="F48" s="870">
        <f>VLOOKUP(C48,'Armor-All'!$C$3:$W$163,20,FALSE)</f>
        <v>837.1</v>
      </c>
      <c r="G48" s="941"/>
      <c r="H48" s="941" t="str">
        <f t="shared" ca="1" si="0"/>
        <v>?</v>
      </c>
      <c r="I48" s="941" t="str">
        <f t="shared" ca="1" si="1"/>
        <v>?</v>
      </c>
      <c r="J48" s="941" t="str">
        <f t="shared" ca="1" si="2"/>
        <v>?</v>
      </c>
      <c r="K48" s="941" t="str">
        <f t="shared" ca="1" si="3"/>
        <v>?</v>
      </c>
      <c r="L48" s="942" t="str">
        <f t="shared" ca="1" si="4"/>
        <v>?</v>
      </c>
      <c r="M48" s="942" t="str">
        <f t="shared" ca="1" si="5"/>
        <v>?</v>
      </c>
      <c r="N48" s="942" t="str">
        <f t="shared" ca="1" si="6"/>
        <v>?</v>
      </c>
      <c r="O48" s="943" t="str">
        <f t="shared" ca="1" si="7"/>
        <v>?</v>
      </c>
      <c r="P48" s="942" t="str">
        <f t="shared" ca="1" si="8"/>
        <v>?</v>
      </c>
      <c r="Q48" s="943" t="str">
        <f t="shared" ca="1" si="9"/>
        <v>?</v>
      </c>
      <c r="R48" s="943" t="str">
        <f t="shared" ca="1" si="10"/>
        <v>?</v>
      </c>
      <c r="S48" s="942" t="str">
        <f t="shared" ca="1" si="11"/>
        <v>?</v>
      </c>
      <c r="T48" s="942"/>
      <c r="U48" s="945"/>
      <c r="V48" s="948" t="s">
        <v>1229</v>
      </c>
      <c r="W48" s="946" t="e">
        <f ca="1">_xludf.IFNA(VLOOKUP(V48,'Armor-All'!$C$3:$W$163,20,FALSE),"?")</f>
        <v>#NAME?</v>
      </c>
      <c r="X48" s="948" t="s">
        <v>1229</v>
      </c>
      <c r="Y48" s="946" t="e">
        <f ca="1">_xludf.IFNA(VLOOKUP(X48,'Armor-All'!$C$3:$W$163,20,FALSE),"?")</f>
        <v>#NAME?</v>
      </c>
      <c r="Z48" s="945" t="s">
        <v>1438</v>
      </c>
      <c r="AA48" s="946" t="e">
        <f ca="1">_xludf.IFNA(VLOOKUP(Z48,'Armor-All'!$C$3:$W$163,20,FALSE),"?")</f>
        <v>#NAME?</v>
      </c>
      <c r="AB48" s="948" t="s">
        <v>1229</v>
      </c>
      <c r="AC48" s="946" t="e">
        <f ca="1">_xludf.IFNA(VLOOKUP(AB48,'Armor-All'!$C$3:$W$163,20,FALSE),"?")</f>
        <v>#NAME?</v>
      </c>
      <c r="AD48" s="945" t="s">
        <v>1440</v>
      </c>
      <c r="AE48" s="946" t="e">
        <f ca="1">_xludf.IFNA(VLOOKUP(AD48,'Armor-All'!$C$3:$W$163,20,FALSE),"?")</f>
        <v>#NAME?</v>
      </c>
      <c r="AF48" s="948" t="s">
        <v>1229</v>
      </c>
      <c r="AG48" s="946" t="e">
        <f ca="1">_xludf.IFNA(VLOOKUP(AF48,'Armor-All'!$C$3:$W$163,20,FALSE),"?")</f>
        <v>#NAME?</v>
      </c>
      <c r="AH48" s="948" t="s">
        <v>1572</v>
      </c>
      <c r="AI48" s="946" t="e">
        <f ca="1">_xludf.IFNA(VLOOKUP(AH48,'Armor-All'!$C$3:$W$163,20,FALSE),"?")</f>
        <v>#NAME?</v>
      </c>
      <c r="AJ48" s="945" t="s">
        <v>1444</v>
      </c>
      <c r="AK48" s="946" t="e">
        <f ca="1">_xludf.IFNA(VLOOKUP(AJ48,'Armor-All'!$C$3:$W$163,20,FALSE),"?")</f>
        <v>#NAME?</v>
      </c>
      <c r="AL48" s="945" t="s">
        <v>1446</v>
      </c>
      <c r="AM48" s="946" t="e">
        <f ca="1">_xludf.IFNA(VLOOKUP(AL48,'Armor-All'!$C$3:$W$163,20,FALSE),"?")</f>
        <v>#NAME?</v>
      </c>
      <c r="AN48" s="946" t="e">
        <f ca="1">_xludf.IFNA(VLOOKUP(#REF!,'Armor-All'!$C$3:$W$163,20,FALSE),"?")</f>
        <v>#NAME?</v>
      </c>
      <c r="AO48" s="946" t="e">
        <f ca="1">_xludf.IFNA(VLOOKUP(#REF!,'Armor-All'!$C$3:$W$163,20,FALSE),"?")</f>
        <v>#NAME?</v>
      </c>
      <c r="AP48" s="945" t="s">
        <v>1436</v>
      </c>
      <c r="AQ48" s="947" t="e">
        <f ca="1">_xludf.IFNA(VLOOKUP(AP48,'Armor-All'!$C$3:$W$163,20,FALSE),"?")</f>
        <v>#NAME?</v>
      </c>
    </row>
    <row r="49" spans="1:43" ht="12.75">
      <c r="A49" s="958" t="s">
        <v>1257</v>
      </c>
      <c r="B49" s="890"/>
      <c r="C49" s="940" t="s">
        <v>1332</v>
      </c>
      <c r="D49" s="905" t="s">
        <v>1564</v>
      </c>
      <c r="E49" s="191" t="s">
        <v>917</v>
      </c>
      <c r="F49" s="870">
        <f>VLOOKUP(C49,'Armor-All'!$C$3:$W$163,20,FALSE)</f>
        <v>572.30000000000007</v>
      </c>
      <c r="G49" s="941"/>
      <c r="H49" s="941" t="str">
        <f t="shared" ca="1" si="0"/>
        <v>?</v>
      </c>
      <c r="I49" s="941" t="str">
        <f t="shared" ca="1" si="1"/>
        <v>?</v>
      </c>
      <c r="J49" s="941" t="str">
        <f t="shared" ca="1" si="2"/>
        <v>?</v>
      </c>
      <c r="K49" s="941" t="str">
        <f t="shared" ca="1" si="3"/>
        <v>?</v>
      </c>
      <c r="L49" s="942" t="str">
        <f t="shared" ca="1" si="4"/>
        <v>?</v>
      </c>
      <c r="M49" s="942" t="str">
        <f t="shared" ca="1" si="5"/>
        <v>?</v>
      </c>
      <c r="N49" s="942" t="str">
        <f t="shared" ca="1" si="6"/>
        <v>?</v>
      </c>
      <c r="O49" s="943" t="str">
        <f t="shared" ca="1" si="7"/>
        <v>?</v>
      </c>
      <c r="P49" s="942" t="str">
        <f t="shared" ca="1" si="8"/>
        <v>?</v>
      </c>
      <c r="Q49" s="943" t="str">
        <f t="shared" ca="1" si="9"/>
        <v>?</v>
      </c>
      <c r="R49" s="943" t="str">
        <f t="shared" ca="1" si="10"/>
        <v>?</v>
      </c>
      <c r="S49" s="942" t="str">
        <f t="shared" ca="1" si="11"/>
        <v>?</v>
      </c>
      <c r="T49" s="942"/>
      <c r="U49" s="945"/>
      <c r="V49" s="948" t="s">
        <v>1229</v>
      </c>
      <c r="W49" s="946" t="e">
        <f ca="1">_xludf.IFNA(VLOOKUP(V49,'Armor-All'!$C$3:$W$163,20,FALSE),"?")</f>
        <v>#NAME?</v>
      </c>
      <c r="X49" s="948" t="s">
        <v>1326</v>
      </c>
      <c r="Y49" s="946" t="e">
        <f ca="1">_xludf.IFNA(VLOOKUP(X49,'Armor-All'!$C$3:$W$163,20,FALSE),"?")</f>
        <v>#NAME?</v>
      </c>
      <c r="Z49" s="945" t="s">
        <v>1347</v>
      </c>
      <c r="AA49" s="946" t="e">
        <f ca="1">_xludf.IFNA(VLOOKUP(Z49,'Armor-All'!$C$3:$W$163,20,FALSE),"?")</f>
        <v>#NAME?</v>
      </c>
      <c r="AB49" s="945" t="s">
        <v>1424</v>
      </c>
      <c r="AC49" s="946" t="e">
        <f ca="1">_xludf.IFNA(VLOOKUP(AB49,'Armor-All'!$C$3:$W$163,20,FALSE),"?")</f>
        <v>#NAME?</v>
      </c>
      <c r="AD49" s="945" t="s">
        <v>1369</v>
      </c>
      <c r="AE49" s="946" t="e">
        <f ca="1">_xludf.IFNA(VLOOKUP(AD49,'Armor-All'!$C$3:$W$163,20,FALSE),"?")</f>
        <v>#NAME?</v>
      </c>
      <c r="AF49" s="945" t="s">
        <v>1359</v>
      </c>
      <c r="AG49" s="946" t="e">
        <f ca="1">_xludf.IFNA(VLOOKUP(AF49,'Armor-All'!$C$3:$W$163,20,FALSE),"?")</f>
        <v>#NAME?</v>
      </c>
      <c r="AH49" s="948" t="s">
        <v>1572</v>
      </c>
      <c r="AI49" s="946" t="e">
        <f ca="1">_xludf.IFNA(VLOOKUP(AH49,'Armor-All'!$C$3:$W$163,20,FALSE),"?")</f>
        <v>#NAME?</v>
      </c>
      <c r="AJ49" s="948" t="s">
        <v>1229</v>
      </c>
      <c r="AK49" s="946" t="e">
        <f ca="1">_xludf.IFNA(VLOOKUP(AJ49,'Armor-All'!$C$3:$W$163,20,FALSE),"?")</f>
        <v>#NAME?</v>
      </c>
      <c r="AL49" s="945" t="s">
        <v>1335</v>
      </c>
      <c r="AM49" s="946" t="e">
        <f ca="1">_xludf.IFNA(VLOOKUP(AL49,'Armor-All'!$C$3:$W$163,20,FALSE),"?")</f>
        <v>#NAME?</v>
      </c>
      <c r="AN49" s="946" t="e">
        <f ca="1">_xludf.IFNA(VLOOKUP(#REF!,'Armor-All'!$C$3:$W$163,20,FALSE),"?")</f>
        <v>#NAME?</v>
      </c>
      <c r="AO49" s="946" t="e">
        <f ca="1">_xludf.IFNA(VLOOKUP(#REF!,'Armor-All'!$C$3:$W$163,20,FALSE),"?")</f>
        <v>#NAME?</v>
      </c>
      <c r="AP49" s="945" t="s">
        <v>1365</v>
      </c>
      <c r="AQ49" s="947" t="e">
        <f ca="1">_xludf.IFNA(VLOOKUP(AP49,'Armor-All'!$C$3:$W$163,20,FALSE),"?")</f>
        <v>#NAME?</v>
      </c>
    </row>
    <row r="50" spans="1:43" ht="12.75">
      <c r="A50" s="958" t="s">
        <v>1257</v>
      </c>
      <c r="B50" s="890"/>
      <c r="C50" s="940" t="s">
        <v>1523</v>
      </c>
      <c r="D50" s="907" t="s">
        <v>912</v>
      </c>
      <c r="E50" s="216" t="s">
        <v>917</v>
      </c>
      <c r="F50" s="870">
        <f>VLOOKUP(C50,'Armor-All'!$C$3:$W$163,20,FALSE)</f>
        <v>554.6</v>
      </c>
      <c r="G50" s="941"/>
      <c r="H50" s="941" t="str">
        <f t="shared" ca="1" si="0"/>
        <v>?</v>
      </c>
      <c r="I50" s="941" t="str">
        <f t="shared" ca="1" si="1"/>
        <v>?</v>
      </c>
      <c r="J50" s="941" t="str">
        <f t="shared" ca="1" si="2"/>
        <v>?</v>
      </c>
      <c r="K50" s="941" t="str">
        <f t="shared" ca="1" si="3"/>
        <v>?</v>
      </c>
      <c r="L50" s="942" t="str">
        <f t="shared" ca="1" si="4"/>
        <v>?</v>
      </c>
      <c r="M50" s="942" t="str">
        <f t="shared" ca="1" si="5"/>
        <v>?</v>
      </c>
      <c r="N50" s="942" t="str">
        <f t="shared" ca="1" si="6"/>
        <v>?</v>
      </c>
      <c r="O50" s="943" t="str">
        <f t="shared" ca="1" si="7"/>
        <v>?</v>
      </c>
      <c r="P50" s="942" t="str">
        <f t="shared" ca="1" si="8"/>
        <v>?</v>
      </c>
      <c r="Q50" s="943" t="str">
        <f t="shared" ca="1" si="9"/>
        <v>?</v>
      </c>
      <c r="R50" s="943" t="str">
        <f t="shared" ca="1" si="10"/>
        <v>?</v>
      </c>
      <c r="S50" s="942" t="str">
        <f t="shared" ca="1" si="11"/>
        <v>?</v>
      </c>
      <c r="T50" s="949"/>
      <c r="U50" s="945"/>
      <c r="V50" s="950" t="s">
        <v>1509</v>
      </c>
      <c r="W50" s="946" t="e">
        <f ca="1">_xludf.IFNA(VLOOKUP(V50,'Armor-All'!$C$3:$W$163,20,FALSE),"?")</f>
        <v>#NAME?</v>
      </c>
      <c r="X50" s="950" t="s">
        <v>1511</v>
      </c>
      <c r="Y50" s="946" t="e">
        <f ca="1">_xludf.IFNA(VLOOKUP(X50,'Armor-All'!$C$3:$W$163,20,FALSE),"?")</f>
        <v>#NAME?</v>
      </c>
      <c r="Z50" s="945" t="s">
        <v>1517</v>
      </c>
      <c r="AA50" s="946" t="e">
        <f ca="1">_xludf.IFNA(VLOOKUP(Z50,'Armor-All'!$C$3:$W$163,20,FALSE),"?")</f>
        <v>#NAME?</v>
      </c>
      <c r="AB50" s="948" t="s">
        <v>1229</v>
      </c>
      <c r="AC50" s="946" t="e">
        <f ca="1">_xludf.IFNA(VLOOKUP(AB50,'Armor-All'!$C$3:$W$163,20,FALSE),"?")</f>
        <v>#NAME?</v>
      </c>
      <c r="AD50" s="945" t="s">
        <v>1521</v>
      </c>
      <c r="AE50" s="946" t="e">
        <f ca="1">_xludf.IFNA(VLOOKUP(AD50,'Armor-All'!$C$3:$W$163,20,FALSE),"?")</f>
        <v>#NAME?</v>
      </c>
      <c r="AF50" s="948" t="s">
        <v>1229</v>
      </c>
      <c r="AG50" s="946" t="e">
        <f ca="1">_xludf.IFNA(VLOOKUP(AF50,'Armor-All'!$C$3:$W$163,20,FALSE),"?")</f>
        <v>#NAME?</v>
      </c>
      <c r="AH50" s="948" t="s">
        <v>1572</v>
      </c>
      <c r="AI50" s="946" t="e">
        <f ca="1">_xludf.IFNA(VLOOKUP(AH50,'Armor-All'!$C$3:$W$163,20,FALSE),"?")</f>
        <v>#NAME?</v>
      </c>
      <c r="AJ50" s="945" t="s">
        <v>1525</v>
      </c>
      <c r="AK50" s="946" t="e">
        <f ca="1">_xludf.IFNA(VLOOKUP(AJ50,'Armor-All'!$C$3:$W$163,20,FALSE),"?")</f>
        <v>#NAME?</v>
      </c>
      <c r="AL50" s="945" t="s">
        <v>1529</v>
      </c>
      <c r="AM50" s="946" t="e">
        <f ca="1">_xludf.IFNA(VLOOKUP(AL50,'Armor-All'!$C$3:$W$163,20,FALSE),"?")</f>
        <v>#NAME?</v>
      </c>
      <c r="AN50" s="946" t="e">
        <f ca="1">_xludf.IFNA(VLOOKUP(#REF!,'Armor-All'!$C$3:$W$163,20,FALSE),"?")</f>
        <v>#NAME?</v>
      </c>
      <c r="AO50" s="946" t="e">
        <f ca="1">_xludf.IFNA(VLOOKUP(#REF!,'Armor-All'!$C$3:$W$163,20,FALSE),"?")</f>
        <v>#NAME?</v>
      </c>
      <c r="AP50" s="945" t="s">
        <v>1545</v>
      </c>
      <c r="AQ50" s="947" t="e">
        <f ca="1">_xludf.IFNA(VLOOKUP(AP50,'Armor-All'!$C$3:$W$163,20,FALSE),"?")</f>
        <v>#NAME?</v>
      </c>
    </row>
    <row r="51" spans="1:43" ht="12.75">
      <c r="A51" s="958" t="s">
        <v>1257</v>
      </c>
      <c r="B51" s="890"/>
      <c r="C51" s="940" t="s">
        <v>1414</v>
      </c>
      <c r="D51" s="905" t="s">
        <v>1564</v>
      </c>
      <c r="E51" s="191" t="s">
        <v>917</v>
      </c>
      <c r="F51" s="870">
        <f>VLOOKUP(C51,'Armor-All'!$C$3:$W$163,20,FALSE)</f>
        <v>538.5</v>
      </c>
      <c r="G51" s="941"/>
      <c r="H51" s="941" t="str">
        <f t="shared" ca="1" si="0"/>
        <v>?</v>
      </c>
      <c r="I51" s="941" t="str">
        <f t="shared" ca="1" si="1"/>
        <v>?</v>
      </c>
      <c r="J51" s="941" t="str">
        <f t="shared" ca="1" si="2"/>
        <v>?</v>
      </c>
      <c r="K51" s="941" t="str">
        <f t="shared" ca="1" si="3"/>
        <v>?</v>
      </c>
      <c r="L51" s="942" t="str">
        <f t="shared" ca="1" si="4"/>
        <v>?</v>
      </c>
      <c r="M51" s="942" t="str">
        <f t="shared" ca="1" si="5"/>
        <v>?</v>
      </c>
      <c r="N51" s="942" t="str">
        <f t="shared" ca="1" si="6"/>
        <v>?</v>
      </c>
      <c r="O51" s="943" t="str">
        <f t="shared" ca="1" si="7"/>
        <v>?</v>
      </c>
      <c r="P51" s="942" t="str">
        <f t="shared" ca="1" si="8"/>
        <v>?</v>
      </c>
      <c r="Q51" s="943" t="str">
        <f t="shared" ca="1" si="9"/>
        <v>?</v>
      </c>
      <c r="R51" s="943" t="str">
        <f t="shared" ca="1" si="10"/>
        <v>?</v>
      </c>
      <c r="S51" s="942" t="str">
        <f t="shared" ca="1" si="11"/>
        <v>?</v>
      </c>
      <c r="T51" s="944"/>
      <c r="U51" s="945"/>
      <c r="V51" s="945" t="s">
        <v>1262</v>
      </c>
      <c r="W51" s="946" t="e">
        <f ca="1">_xludf.IFNA(VLOOKUP(V51,'Armor-All'!$C$3:$W$163,20,FALSE),"?")</f>
        <v>#NAME?</v>
      </c>
      <c r="X51" s="945" t="s">
        <v>1381</v>
      </c>
      <c r="Y51" s="946" t="e">
        <f ca="1">_xludf.IFNA(VLOOKUP(X51,'Armor-All'!$C$3:$W$163,20,FALSE),"?")</f>
        <v>#NAME?</v>
      </c>
      <c r="Z51" s="948" t="s">
        <v>1229</v>
      </c>
      <c r="AA51" s="946" t="e">
        <f ca="1">_xludf.IFNA(VLOOKUP(Z51,'Armor-All'!$C$3:$W$163,20,FALSE),"?")</f>
        <v>#NAME?</v>
      </c>
      <c r="AB51" s="948" t="s">
        <v>1229</v>
      </c>
      <c r="AC51" s="946" t="e">
        <f ca="1">_xludf.IFNA(VLOOKUP(AB51,'Armor-All'!$C$3:$W$163,20,FALSE),"?")</f>
        <v>#NAME?</v>
      </c>
      <c r="AD51" s="948" t="s">
        <v>1229</v>
      </c>
      <c r="AE51" s="946" t="e">
        <f ca="1">_xludf.IFNA(VLOOKUP(AD51,'Armor-All'!$C$3:$W$163,20,FALSE),"?")</f>
        <v>#NAME?</v>
      </c>
      <c r="AF51" s="945" t="s">
        <v>1418</v>
      </c>
      <c r="AG51" s="946" t="e">
        <f ca="1">_xludf.IFNA(VLOOKUP(AF51,'Armor-All'!$C$3:$W$163,20,FALSE),"?")</f>
        <v>#NAME?</v>
      </c>
      <c r="AH51" s="948" t="s">
        <v>1572</v>
      </c>
      <c r="AI51" s="946" t="e">
        <f ca="1">_xludf.IFNA(VLOOKUP(AH51,'Armor-All'!$C$3:$W$163,20,FALSE),"?")</f>
        <v>#NAME?</v>
      </c>
      <c r="AJ51" s="948" t="s">
        <v>1229</v>
      </c>
      <c r="AK51" s="946" t="e">
        <f ca="1">_xludf.IFNA(VLOOKUP(AJ51,'Armor-All'!$C$3:$W$163,20,FALSE),"?")</f>
        <v>#NAME?</v>
      </c>
      <c r="AL51" s="948" t="s">
        <v>1229</v>
      </c>
      <c r="AM51" s="946" t="e">
        <f ca="1">_xludf.IFNA(VLOOKUP(AL51,'Armor-All'!$C$3:$W$163,20,FALSE),"?")</f>
        <v>#NAME?</v>
      </c>
      <c r="AN51" s="946" t="e">
        <f ca="1">_xludf.IFNA(VLOOKUP(#REF!,'Armor-All'!$C$3:$W$163,20,FALSE),"?")</f>
        <v>#NAME?</v>
      </c>
      <c r="AO51" s="946" t="e">
        <f ca="1">_xludf.IFNA(VLOOKUP(#REF!,'Armor-All'!$C$3:$W$163,20,FALSE),"?")</f>
        <v>#NAME?</v>
      </c>
      <c r="AP51" s="948" t="s">
        <v>1229</v>
      </c>
      <c r="AQ51" s="947" t="e">
        <f ca="1">_xludf.IFNA(VLOOKUP(AP51,'Armor-All'!$C$3:$W$163,20,FALSE),"?")</f>
        <v>#NAME?</v>
      </c>
    </row>
    <row r="52" spans="1:43" ht="12.75">
      <c r="A52" s="958" t="s">
        <v>1257</v>
      </c>
      <c r="B52" s="890"/>
      <c r="C52" s="940" t="s">
        <v>1499</v>
      </c>
      <c r="D52" s="907" t="s">
        <v>912</v>
      </c>
      <c r="E52" s="216" t="s">
        <v>917</v>
      </c>
      <c r="F52" s="870">
        <f>VLOOKUP(C52,'Armor-All'!$C$3:$W$163,20,FALSE)</f>
        <v>653.9</v>
      </c>
      <c r="G52" s="941"/>
      <c r="H52" s="941" t="str">
        <f t="shared" ca="1" si="0"/>
        <v>?</v>
      </c>
      <c r="I52" s="941" t="str">
        <f t="shared" ca="1" si="1"/>
        <v>?</v>
      </c>
      <c r="J52" s="941" t="str">
        <f t="shared" ca="1" si="2"/>
        <v>?</v>
      </c>
      <c r="K52" s="941" t="str">
        <f t="shared" ca="1" si="3"/>
        <v>?</v>
      </c>
      <c r="L52" s="942" t="str">
        <f t="shared" ca="1" si="4"/>
        <v>?</v>
      </c>
      <c r="M52" s="942" t="str">
        <f t="shared" ca="1" si="5"/>
        <v>?</v>
      </c>
      <c r="N52" s="942" t="str">
        <f t="shared" ca="1" si="6"/>
        <v>?</v>
      </c>
      <c r="O52" s="943" t="str">
        <f t="shared" ca="1" si="7"/>
        <v>?</v>
      </c>
      <c r="P52" s="942" t="str">
        <f t="shared" ca="1" si="8"/>
        <v>?</v>
      </c>
      <c r="Q52" s="943" t="str">
        <f t="shared" ca="1" si="9"/>
        <v>?</v>
      </c>
      <c r="R52" s="943" t="str">
        <f t="shared" ca="1" si="10"/>
        <v>?</v>
      </c>
      <c r="S52" s="942" t="str">
        <f t="shared" ca="1" si="11"/>
        <v>?</v>
      </c>
      <c r="T52" s="949"/>
      <c r="U52" s="945"/>
      <c r="V52" s="950" t="s">
        <v>1480</v>
      </c>
      <c r="W52" s="946" t="e">
        <f ca="1">_xludf.IFNA(VLOOKUP(V52,'Armor-All'!$C$3:$W$163,20,FALSE),"?")</f>
        <v>#NAME?</v>
      </c>
      <c r="X52" s="950" t="s">
        <v>1482</v>
      </c>
      <c r="Y52" s="946" t="e">
        <f ca="1">_xludf.IFNA(VLOOKUP(X52,'Armor-All'!$C$3:$W$163,20,FALSE),"?")</f>
        <v>#NAME?</v>
      </c>
      <c r="Z52" s="945" t="s">
        <v>1484</v>
      </c>
      <c r="AA52" s="946" t="e">
        <f ca="1">_xludf.IFNA(VLOOKUP(Z52,'Armor-All'!$C$3:$W$163,20,FALSE),"?")</f>
        <v>#NAME?</v>
      </c>
      <c r="AB52" s="948" t="s">
        <v>1229</v>
      </c>
      <c r="AC52" s="946" t="e">
        <f ca="1">_xludf.IFNA(VLOOKUP(AB52,'Armor-All'!$C$3:$W$163,20,FALSE),"?")</f>
        <v>#NAME?</v>
      </c>
      <c r="AD52" s="945" t="s">
        <v>1491</v>
      </c>
      <c r="AE52" s="946" t="e">
        <f ca="1">_xludf.IFNA(VLOOKUP(AD52,'Armor-All'!$C$3:$W$163,20,FALSE),"?")</f>
        <v>#NAME?</v>
      </c>
      <c r="AF52" s="945" t="s">
        <v>1493</v>
      </c>
      <c r="AG52" s="946" t="e">
        <f ca="1">_xludf.IFNA(VLOOKUP(AF52,'Armor-All'!$C$3:$W$163,20,FALSE),"?")</f>
        <v>#NAME?</v>
      </c>
      <c r="AH52" s="948" t="s">
        <v>1572</v>
      </c>
      <c r="AI52" s="946" t="e">
        <f ca="1">_xludf.IFNA(VLOOKUP(AH52,'Armor-All'!$C$3:$W$163,20,FALSE),"?")</f>
        <v>#NAME?</v>
      </c>
      <c r="AJ52" s="945" t="s">
        <v>1501</v>
      </c>
      <c r="AK52" s="946" t="e">
        <f ca="1">_xludf.IFNA(VLOOKUP(AJ52,'Armor-All'!$C$3:$W$163,20,FALSE),"?")</f>
        <v>#NAME?</v>
      </c>
      <c r="AL52" s="945" t="s">
        <v>1503</v>
      </c>
      <c r="AM52" s="946" t="e">
        <f ca="1">_xludf.IFNA(VLOOKUP(AL52,'Armor-All'!$C$3:$W$163,20,FALSE),"?")</f>
        <v>#NAME?</v>
      </c>
      <c r="AN52" s="946" t="e">
        <f ca="1">_xludf.IFNA(VLOOKUP(#REF!,'Armor-All'!$C$3:$W$163,20,FALSE),"?")</f>
        <v>#NAME?</v>
      </c>
      <c r="AO52" s="946" t="e">
        <f ca="1">_xludf.IFNA(VLOOKUP(#REF!,'Armor-All'!$C$3:$W$163,20,FALSE),"?")</f>
        <v>#NAME?</v>
      </c>
      <c r="AP52" s="945" t="s">
        <v>1472</v>
      </c>
      <c r="AQ52" s="947" t="e">
        <f ca="1">_xludf.IFNA(VLOOKUP(AP52,'Armor-All'!$C$3:$W$163,20,FALSE),"?")</f>
        <v>#NAME?</v>
      </c>
    </row>
    <row r="53" spans="1:43" ht="12.75">
      <c r="A53" s="958" t="s">
        <v>1257</v>
      </c>
      <c r="B53" s="890"/>
      <c r="C53" s="940" t="s">
        <v>1478</v>
      </c>
      <c r="D53" s="907" t="s">
        <v>912</v>
      </c>
      <c r="E53" s="216" t="s">
        <v>917</v>
      </c>
      <c r="F53" s="870">
        <f>VLOOKUP(C53,'Armor-All'!$C$3:$W$163,20,FALSE)</f>
        <v>783.8</v>
      </c>
      <c r="G53" s="941"/>
      <c r="H53" s="941" t="str">
        <f t="shared" ca="1" si="0"/>
        <v>?</v>
      </c>
      <c r="I53" s="941" t="str">
        <f t="shared" ca="1" si="1"/>
        <v>?</v>
      </c>
      <c r="J53" s="941" t="str">
        <f t="shared" ca="1" si="2"/>
        <v>?</v>
      </c>
      <c r="K53" s="941" t="str">
        <f t="shared" ca="1" si="3"/>
        <v>?</v>
      </c>
      <c r="L53" s="942" t="str">
        <f t="shared" ca="1" si="4"/>
        <v>?</v>
      </c>
      <c r="M53" s="942" t="str">
        <f t="shared" ca="1" si="5"/>
        <v>?</v>
      </c>
      <c r="N53" s="942" t="str">
        <f t="shared" ca="1" si="6"/>
        <v>?</v>
      </c>
      <c r="O53" s="943" t="str">
        <f t="shared" ca="1" si="7"/>
        <v>?</v>
      </c>
      <c r="P53" s="942" t="str">
        <f t="shared" ca="1" si="8"/>
        <v>?</v>
      </c>
      <c r="Q53" s="943" t="str">
        <f t="shared" ca="1" si="9"/>
        <v>?</v>
      </c>
      <c r="R53" s="943" t="str">
        <f t="shared" ca="1" si="10"/>
        <v>?</v>
      </c>
      <c r="S53" s="942" t="str">
        <f t="shared" ca="1" si="11"/>
        <v>?</v>
      </c>
      <c r="T53" s="949"/>
      <c r="U53" s="945"/>
      <c r="V53" s="950" t="s">
        <v>1480</v>
      </c>
      <c r="W53" s="946" t="e">
        <f ca="1">_xludf.IFNA(VLOOKUP(V53,'Armor-All'!$C$3:$W$163,20,FALSE),"?")</f>
        <v>#NAME?</v>
      </c>
      <c r="X53" s="959" t="s">
        <v>1482</v>
      </c>
      <c r="Y53" s="946" t="e">
        <f ca="1">_xludf.IFNA(VLOOKUP(X53,'Armor-All'!$C$3:$W$163,20,FALSE),"?")</f>
        <v>#NAME?</v>
      </c>
      <c r="Z53" s="945" t="s">
        <v>1484</v>
      </c>
      <c r="AA53" s="946" t="e">
        <f ca="1">_xludf.IFNA(VLOOKUP(Z53,'Armor-All'!$C$3:$W$163,20,FALSE),"?")</f>
        <v>#NAME?</v>
      </c>
      <c r="AB53" s="948" t="s">
        <v>1229</v>
      </c>
      <c r="AC53" s="946" t="e">
        <f ca="1">_xludf.IFNA(VLOOKUP(AB53,'Armor-All'!$C$3:$W$163,20,FALSE),"?")</f>
        <v>#NAME?</v>
      </c>
      <c r="AD53" s="945" t="s">
        <v>1491</v>
      </c>
      <c r="AE53" s="946" t="e">
        <f ca="1">_xludf.IFNA(VLOOKUP(AD53,'Armor-All'!$C$3:$W$163,20,FALSE),"?")</f>
        <v>#NAME?</v>
      </c>
      <c r="AF53" s="945" t="s">
        <v>1493</v>
      </c>
      <c r="AG53" s="946" t="e">
        <f ca="1">_xludf.IFNA(VLOOKUP(AF53,'Armor-All'!$C$3:$W$163,20,FALSE),"?")</f>
        <v>#NAME?</v>
      </c>
      <c r="AH53" s="948" t="s">
        <v>1572</v>
      </c>
      <c r="AI53" s="946" t="e">
        <f ca="1">_xludf.IFNA(VLOOKUP(AH53,'Armor-All'!$C$3:$W$163,20,FALSE),"?")</f>
        <v>#NAME?</v>
      </c>
      <c r="AJ53" s="945" t="s">
        <v>1501</v>
      </c>
      <c r="AK53" s="946" t="e">
        <f ca="1">_xludf.IFNA(VLOOKUP(AJ53,'Armor-All'!$C$3:$W$163,20,FALSE),"?")</f>
        <v>#NAME?</v>
      </c>
      <c r="AL53" s="945" t="s">
        <v>1503</v>
      </c>
      <c r="AM53" s="946" t="e">
        <f ca="1">_xludf.IFNA(VLOOKUP(AL53,'Armor-All'!$C$3:$W$163,20,FALSE),"?")</f>
        <v>#NAME?</v>
      </c>
      <c r="AN53" s="946" t="e">
        <f ca="1">_xludf.IFNA(VLOOKUP(#REF!,'Armor-All'!$C$3:$W$163,20,FALSE),"?")</f>
        <v>#NAME?</v>
      </c>
      <c r="AO53" s="946" t="e">
        <f ca="1">_xludf.IFNA(VLOOKUP(#REF!,'Armor-All'!$C$3:$W$163,20,FALSE),"?")</f>
        <v>#NAME?</v>
      </c>
      <c r="AP53" s="945" t="s">
        <v>1472</v>
      </c>
      <c r="AQ53" s="947" t="e">
        <f ca="1">_xludf.IFNA(VLOOKUP(AP53,'Armor-All'!$C$3:$W$163,20,FALSE),"?")</f>
        <v>#NAME?</v>
      </c>
    </row>
    <row r="54" spans="1:43" ht="12.75">
      <c r="A54" s="960" t="s">
        <v>1225</v>
      </c>
      <c r="B54" s="890"/>
      <c r="C54" s="940" t="s">
        <v>1416</v>
      </c>
      <c r="D54" s="905" t="s">
        <v>1564</v>
      </c>
      <c r="E54" s="191" t="s">
        <v>917</v>
      </c>
      <c r="F54" s="870">
        <f>VLOOKUP(C54,'Armor-All'!$C$3:$W$163,20,FALSE)</f>
        <v>375.59999999999997</v>
      </c>
      <c r="G54" s="941"/>
      <c r="H54" s="941" t="str">
        <f t="shared" ca="1" si="0"/>
        <v>?</v>
      </c>
      <c r="I54" s="941" t="str">
        <f t="shared" ca="1" si="1"/>
        <v>?</v>
      </c>
      <c r="J54" s="941" t="str">
        <f t="shared" ca="1" si="2"/>
        <v>?</v>
      </c>
      <c r="K54" s="941" t="str">
        <f t="shared" ca="1" si="3"/>
        <v>?</v>
      </c>
      <c r="L54" s="942" t="str">
        <f t="shared" ca="1" si="4"/>
        <v>?</v>
      </c>
      <c r="M54" s="942" t="str">
        <f t="shared" ca="1" si="5"/>
        <v>?</v>
      </c>
      <c r="N54" s="942" t="str">
        <f t="shared" ca="1" si="6"/>
        <v>?</v>
      </c>
      <c r="O54" s="943" t="str">
        <f t="shared" ca="1" si="7"/>
        <v>?</v>
      </c>
      <c r="P54" s="942" t="str">
        <f t="shared" ca="1" si="8"/>
        <v>?</v>
      </c>
      <c r="Q54" s="943" t="str">
        <f t="shared" ca="1" si="9"/>
        <v>?</v>
      </c>
      <c r="R54" s="943" t="str">
        <f t="shared" ca="1" si="10"/>
        <v>?</v>
      </c>
      <c r="S54" s="942" t="str">
        <f t="shared" ca="1" si="11"/>
        <v>?</v>
      </c>
      <c r="T54" s="944"/>
      <c r="U54" s="945"/>
      <c r="V54" s="945" t="s">
        <v>1262</v>
      </c>
      <c r="W54" s="946" t="e">
        <f ca="1">_xludf.IFNA(VLOOKUP(V54,'Armor-All'!$C$3:$W$163,20,FALSE),"?")</f>
        <v>#NAME?</v>
      </c>
      <c r="X54" s="945" t="s">
        <v>1381</v>
      </c>
      <c r="Y54" s="946" t="e">
        <f ca="1">_xludf.IFNA(VLOOKUP(X54,'Armor-All'!$C$3:$W$163,20,FALSE),"?")</f>
        <v>#NAME?</v>
      </c>
      <c r="Z54" s="948" t="s">
        <v>1229</v>
      </c>
      <c r="AA54" s="946" t="e">
        <f ca="1">_xludf.IFNA(VLOOKUP(Z54,'Armor-All'!$C$3:$W$163,20,FALSE),"?")</f>
        <v>#NAME?</v>
      </c>
      <c r="AB54" s="948" t="s">
        <v>1229</v>
      </c>
      <c r="AC54" s="946" t="e">
        <f ca="1">_xludf.IFNA(VLOOKUP(AB54,'Armor-All'!$C$3:$W$163,20,FALSE),"?")</f>
        <v>#NAME?</v>
      </c>
      <c r="AD54" s="948" t="s">
        <v>1229</v>
      </c>
      <c r="AE54" s="946" t="e">
        <f ca="1">_xludf.IFNA(VLOOKUP(AD54,'Armor-All'!$C$3:$W$163,20,FALSE),"?")</f>
        <v>#NAME?</v>
      </c>
      <c r="AF54" s="948" t="s">
        <v>1572</v>
      </c>
      <c r="AG54" s="946" t="e">
        <f ca="1">_xludf.IFNA(VLOOKUP(AF54,'Armor-All'!$C$3:$W$163,20,FALSE),"?")</f>
        <v>#NAME?</v>
      </c>
      <c r="AH54" s="945" t="s">
        <v>1260</v>
      </c>
      <c r="AI54" s="946" t="e">
        <f ca="1">_xludf.IFNA(VLOOKUP(AH54,'Armor-All'!$C$3:$W$163,20,FALSE),"?")</f>
        <v>#NAME?</v>
      </c>
      <c r="AJ54" s="948" t="s">
        <v>1229</v>
      </c>
      <c r="AK54" s="946" t="e">
        <f ca="1">_xludf.IFNA(VLOOKUP(AJ54,'Armor-All'!$C$3:$W$163,20,FALSE),"?")</f>
        <v>#NAME?</v>
      </c>
      <c r="AL54" s="948" t="s">
        <v>1229</v>
      </c>
      <c r="AM54" s="946" t="e">
        <f ca="1">_xludf.IFNA(VLOOKUP(AL54,'Armor-All'!$C$3:$W$163,20,FALSE),"?")</f>
        <v>#NAME?</v>
      </c>
      <c r="AN54" s="946" t="e">
        <f ca="1">_xludf.IFNA(VLOOKUP(#REF!,'Armor-All'!$C$3:$W$163,20,FALSE),"?")</f>
        <v>#NAME?</v>
      </c>
      <c r="AO54" s="946" t="e">
        <f ca="1">_xludf.IFNA(VLOOKUP(#REF!,'Armor-All'!$C$3:$W$163,20,FALSE),"?")</f>
        <v>#NAME?</v>
      </c>
      <c r="AP54" s="948" t="s">
        <v>1229</v>
      </c>
      <c r="AQ54" s="947" t="e">
        <f ca="1">_xludf.IFNA(VLOOKUP(AP54,'Armor-All'!$C$3:$W$163,20,FALSE),"?")</f>
        <v>#NAME?</v>
      </c>
    </row>
    <row r="55" spans="1:43" ht="12.75">
      <c r="A55" s="960" t="s">
        <v>1225</v>
      </c>
      <c r="B55" s="890"/>
      <c r="C55" s="940" t="s">
        <v>1373</v>
      </c>
      <c r="D55" s="905" t="s">
        <v>1564</v>
      </c>
      <c r="E55" s="191" t="s">
        <v>917</v>
      </c>
      <c r="F55" s="870">
        <f>VLOOKUP(C55,'Armor-All'!$C$3:$W$163,20,FALSE)</f>
        <v>429.8</v>
      </c>
      <c r="G55" s="941"/>
      <c r="H55" s="941" t="str">
        <f t="shared" ca="1" si="0"/>
        <v>?</v>
      </c>
      <c r="I55" s="941" t="str">
        <f t="shared" ca="1" si="1"/>
        <v>?</v>
      </c>
      <c r="J55" s="941" t="str">
        <f t="shared" ca="1" si="2"/>
        <v>?</v>
      </c>
      <c r="K55" s="941" t="str">
        <f t="shared" ca="1" si="3"/>
        <v>?</v>
      </c>
      <c r="L55" s="942" t="str">
        <f t="shared" ca="1" si="4"/>
        <v>?</v>
      </c>
      <c r="M55" s="942" t="str">
        <f t="shared" ca="1" si="5"/>
        <v>?</v>
      </c>
      <c r="N55" s="942" t="str">
        <f t="shared" ca="1" si="6"/>
        <v>?</v>
      </c>
      <c r="O55" s="943" t="str">
        <f t="shared" ca="1" si="7"/>
        <v>?</v>
      </c>
      <c r="P55" s="942" t="str">
        <f t="shared" ca="1" si="8"/>
        <v>?</v>
      </c>
      <c r="Q55" s="943" t="str">
        <f t="shared" ca="1" si="9"/>
        <v>?</v>
      </c>
      <c r="R55" s="943" t="str">
        <f t="shared" ca="1" si="10"/>
        <v>?</v>
      </c>
      <c r="S55" s="942" t="str">
        <f t="shared" ca="1" si="11"/>
        <v>?</v>
      </c>
      <c r="T55" s="944"/>
      <c r="U55" s="945"/>
      <c r="V55" s="945" t="s">
        <v>1289</v>
      </c>
      <c r="W55" s="946" t="e">
        <f ca="1">_xludf.IFNA(VLOOKUP(V55,'Armor-All'!$C$3:$W$163,20,FALSE),"?")</f>
        <v>#NAME?</v>
      </c>
      <c r="X55" s="945" t="s">
        <v>1381</v>
      </c>
      <c r="Y55" s="946" t="e">
        <f ca="1">_xludf.IFNA(VLOOKUP(X55,'Armor-All'!$C$3:$W$163,20,FALSE),"?")</f>
        <v>#NAME?</v>
      </c>
      <c r="Z55" s="945" t="s">
        <v>1351</v>
      </c>
      <c r="AA55" s="946" t="e">
        <f ca="1">_xludf.IFNA(VLOOKUP(Z55,'Armor-All'!$C$3:$W$163,20,FALSE),"?")</f>
        <v>#NAME?</v>
      </c>
      <c r="AB55" s="945" t="s">
        <v>1384</v>
      </c>
      <c r="AC55" s="946" t="e">
        <f ca="1">_xludf.IFNA(VLOOKUP(AB55,'Armor-All'!$C$3:$W$163,20,FALSE),"?")</f>
        <v>#NAME?</v>
      </c>
      <c r="AD55" s="945" t="s">
        <v>1291</v>
      </c>
      <c r="AE55" s="946" t="e">
        <f ca="1">_xludf.IFNA(VLOOKUP(AD55,'Armor-All'!$C$3:$W$163,20,FALSE),"?")</f>
        <v>#NAME?</v>
      </c>
      <c r="AF55" s="948" t="s">
        <v>1572</v>
      </c>
      <c r="AG55" s="946" t="e">
        <f ca="1">_xludf.IFNA(VLOOKUP(AF55,'Armor-All'!$C$3:$W$163,20,FALSE),"?")</f>
        <v>#NAME?</v>
      </c>
      <c r="AH55" s="945" t="s">
        <v>1313</v>
      </c>
      <c r="AI55" s="946" t="e">
        <f ca="1">_xludf.IFNA(VLOOKUP(AH55,'Armor-All'!$C$3:$W$163,20,FALSE),"?")</f>
        <v>#NAME?</v>
      </c>
      <c r="AJ55" s="945" t="s">
        <v>1285</v>
      </c>
      <c r="AK55" s="946" t="e">
        <f ca="1">_xludf.IFNA(VLOOKUP(AJ55,'Armor-All'!$C$3:$W$163,20,FALSE),"?")</f>
        <v>#NAME?</v>
      </c>
      <c r="AL55" s="945" t="s">
        <v>1402</v>
      </c>
      <c r="AM55" s="946" t="e">
        <f ca="1">_xludf.IFNA(VLOOKUP(AL55,'Armor-All'!$C$3:$W$163,20,FALSE),"?")</f>
        <v>#NAME?</v>
      </c>
      <c r="AN55" s="946" t="e">
        <f ca="1">_xludf.IFNA(VLOOKUP(#REF!,'Armor-All'!$C$3:$W$163,20,FALSE),"?")</f>
        <v>#NAME?</v>
      </c>
      <c r="AO55" s="946" t="e">
        <f ca="1">_xludf.IFNA(VLOOKUP(#REF!,'Armor-All'!$C$3:$W$163,20,FALSE),"?")</f>
        <v>#NAME?</v>
      </c>
      <c r="AP55" s="945" t="s">
        <v>1363</v>
      </c>
      <c r="AQ55" s="947" t="e">
        <f ca="1">_xludf.IFNA(VLOOKUP(AP55,'Armor-All'!$C$3:$W$163,20,FALSE),"?")</f>
        <v>#NAME?</v>
      </c>
    </row>
    <row r="56" spans="1:43" ht="12.75">
      <c r="A56" s="960" t="s">
        <v>1225</v>
      </c>
      <c r="B56" s="890"/>
      <c r="C56" s="940" t="s">
        <v>1375</v>
      </c>
      <c r="D56" s="905" t="s">
        <v>1564</v>
      </c>
      <c r="E56" s="191" t="s">
        <v>917</v>
      </c>
      <c r="F56" s="870">
        <f>VLOOKUP(C56,'Armor-All'!$C$3:$W$163,20,FALSE)</f>
        <v>510.09999999999997</v>
      </c>
      <c r="G56" s="941"/>
      <c r="H56" s="941" t="str">
        <f t="shared" ca="1" si="0"/>
        <v>?</v>
      </c>
      <c r="I56" s="941" t="str">
        <f t="shared" ca="1" si="1"/>
        <v>?</v>
      </c>
      <c r="J56" s="941" t="str">
        <f t="shared" ca="1" si="2"/>
        <v>?</v>
      </c>
      <c r="K56" s="941" t="str">
        <f t="shared" ca="1" si="3"/>
        <v>?</v>
      </c>
      <c r="L56" s="942" t="str">
        <f t="shared" ca="1" si="4"/>
        <v>?</v>
      </c>
      <c r="M56" s="942" t="str">
        <f t="shared" ca="1" si="5"/>
        <v>?</v>
      </c>
      <c r="N56" s="942" t="str">
        <f t="shared" ca="1" si="6"/>
        <v>?</v>
      </c>
      <c r="O56" s="943" t="str">
        <f t="shared" ca="1" si="7"/>
        <v>?</v>
      </c>
      <c r="P56" s="942" t="str">
        <f t="shared" ca="1" si="8"/>
        <v>?</v>
      </c>
      <c r="Q56" s="943" t="str">
        <f t="shared" ca="1" si="9"/>
        <v>?</v>
      </c>
      <c r="R56" s="943" t="str">
        <f t="shared" ca="1" si="10"/>
        <v>?</v>
      </c>
      <c r="S56" s="942" t="str">
        <f t="shared" ca="1" si="11"/>
        <v>?</v>
      </c>
      <c r="T56" s="944"/>
      <c r="U56" s="945"/>
      <c r="V56" s="945" t="s">
        <v>1289</v>
      </c>
      <c r="W56" s="946" t="e">
        <f ca="1">_xludf.IFNA(VLOOKUP(V56,'Armor-All'!$C$3:$W$163,20,FALSE),"?")</f>
        <v>#NAME?</v>
      </c>
      <c r="X56" s="945" t="s">
        <v>1381</v>
      </c>
      <c r="Y56" s="946" t="e">
        <f ca="1">_xludf.IFNA(VLOOKUP(X56,'Armor-All'!$C$3:$W$163,20,FALSE),"?")</f>
        <v>#NAME?</v>
      </c>
      <c r="Z56" s="945" t="s">
        <v>1351</v>
      </c>
      <c r="AA56" s="946" t="e">
        <f ca="1">_xludf.IFNA(VLOOKUP(Z56,'Armor-All'!$C$3:$W$163,20,FALSE),"?")</f>
        <v>#NAME?</v>
      </c>
      <c r="AB56" s="945" t="s">
        <v>1384</v>
      </c>
      <c r="AC56" s="946" t="e">
        <f ca="1">_xludf.IFNA(VLOOKUP(AB56,'Armor-All'!$C$3:$W$163,20,FALSE),"?")</f>
        <v>#NAME?</v>
      </c>
      <c r="AD56" s="945" t="s">
        <v>1291</v>
      </c>
      <c r="AE56" s="946" t="e">
        <f ca="1">_xludf.IFNA(VLOOKUP(AD56,'Armor-All'!$C$3:$W$163,20,FALSE),"?")</f>
        <v>#NAME?</v>
      </c>
      <c r="AF56" s="948" t="s">
        <v>1572</v>
      </c>
      <c r="AG56" s="946" t="e">
        <f ca="1">_xludf.IFNA(VLOOKUP(AF56,'Armor-All'!$C$3:$W$163,20,FALSE),"?")</f>
        <v>#NAME?</v>
      </c>
      <c r="AH56" s="945" t="s">
        <v>1313</v>
      </c>
      <c r="AI56" s="946" t="e">
        <f ca="1">_xludf.IFNA(VLOOKUP(AH56,'Armor-All'!$C$3:$W$163,20,FALSE),"?")</f>
        <v>#NAME?</v>
      </c>
      <c r="AJ56" s="945" t="s">
        <v>1285</v>
      </c>
      <c r="AK56" s="946" t="e">
        <f ca="1">_xludf.IFNA(VLOOKUP(AJ56,'Armor-All'!$C$3:$W$163,20,FALSE),"?")</f>
        <v>#NAME?</v>
      </c>
      <c r="AL56" s="945" t="s">
        <v>1402</v>
      </c>
      <c r="AM56" s="946" t="e">
        <f ca="1">_xludf.IFNA(VLOOKUP(AL56,'Armor-All'!$C$3:$W$163,20,FALSE),"?")</f>
        <v>#NAME?</v>
      </c>
      <c r="AN56" s="946" t="e">
        <f ca="1">_xludf.IFNA(VLOOKUP(#REF!,'Armor-All'!$C$3:$W$163,20,FALSE),"?")</f>
        <v>#NAME?</v>
      </c>
      <c r="AO56" s="946" t="e">
        <f ca="1">_xludf.IFNA(VLOOKUP(#REF!,'Armor-All'!$C$3:$W$163,20,FALSE),"?")</f>
        <v>#NAME?</v>
      </c>
      <c r="AP56" s="945" t="s">
        <v>1363</v>
      </c>
      <c r="AQ56" s="947" t="e">
        <f ca="1">_xludf.IFNA(VLOOKUP(AP56,'Armor-All'!$C$3:$W$163,20,FALSE),"?")</f>
        <v>#NAME?</v>
      </c>
    </row>
    <row r="57" spans="1:43" ht="12.75">
      <c r="A57" s="960" t="s">
        <v>1225</v>
      </c>
      <c r="B57" s="890"/>
      <c r="C57" s="940" t="s">
        <v>1377</v>
      </c>
      <c r="D57" s="905" t="s">
        <v>1564</v>
      </c>
      <c r="E57" s="191" t="s">
        <v>917</v>
      </c>
      <c r="F57" s="870">
        <f>VLOOKUP(C57,'Armor-All'!$C$3:$W$163,20,FALSE)</f>
        <v>419.19999999999993</v>
      </c>
      <c r="G57" s="941"/>
      <c r="H57" s="941" t="str">
        <f t="shared" ca="1" si="0"/>
        <v>?</v>
      </c>
      <c r="I57" s="941" t="str">
        <f t="shared" ca="1" si="1"/>
        <v>?</v>
      </c>
      <c r="J57" s="941" t="str">
        <f t="shared" ca="1" si="2"/>
        <v>?</v>
      </c>
      <c r="K57" s="941" t="str">
        <f t="shared" ca="1" si="3"/>
        <v>?</v>
      </c>
      <c r="L57" s="942" t="str">
        <f t="shared" ca="1" si="4"/>
        <v>?</v>
      </c>
      <c r="M57" s="942" t="str">
        <f t="shared" ca="1" si="5"/>
        <v>?</v>
      </c>
      <c r="N57" s="942" t="str">
        <f t="shared" ca="1" si="6"/>
        <v>?</v>
      </c>
      <c r="O57" s="943" t="str">
        <f t="shared" ca="1" si="7"/>
        <v>?</v>
      </c>
      <c r="P57" s="942" t="str">
        <f t="shared" ca="1" si="8"/>
        <v>?</v>
      </c>
      <c r="Q57" s="943" t="str">
        <f t="shared" ca="1" si="9"/>
        <v>?</v>
      </c>
      <c r="R57" s="943" t="str">
        <f t="shared" ca="1" si="10"/>
        <v>?</v>
      </c>
      <c r="S57" s="942" t="str">
        <f t="shared" ca="1" si="11"/>
        <v>?</v>
      </c>
      <c r="T57" s="944"/>
      <c r="U57" s="945"/>
      <c r="V57" s="945" t="s">
        <v>1289</v>
      </c>
      <c r="W57" s="946" t="e">
        <f ca="1">_xludf.IFNA(VLOOKUP(V57,'Armor-All'!$C$3:$W$163,20,FALSE),"?")</f>
        <v>#NAME?</v>
      </c>
      <c r="X57" s="945" t="s">
        <v>1381</v>
      </c>
      <c r="Y57" s="946" t="e">
        <f ca="1">_xludf.IFNA(VLOOKUP(X57,'Armor-All'!$C$3:$W$163,20,FALSE),"?")</f>
        <v>#NAME?</v>
      </c>
      <c r="Z57" s="945" t="s">
        <v>1351</v>
      </c>
      <c r="AA57" s="946" t="e">
        <f ca="1">_xludf.IFNA(VLOOKUP(Z57,'Armor-All'!$C$3:$W$163,20,FALSE),"?")</f>
        <v>#NAME?</v>
      </c>
      <c r="AB57" s="945" t="s">
        <v>1384</v>
      </c>
      <c r="AC57" s="946" t="e">
        <f ca="1">_xludf.IFNA(VLOOKUP(AB57,'Armor-All'!$C$3:$W$163,20,FALSE),"?")</f>
        <v>#NAME?</v>
      </c>
      <c r="AD57" s="945" t="s">
        <v>1291</v>
      </c>
      <c r="AE57" s="946" t="e">
        <f ca="1">_xludf.IFNA(VLOOKUP(AD57,'Armor-All'!$C$3:$W$163,20,FALSE),"?")</f>
        <v>#NAME?</v>
      </c>
      <c r="AF57" s="948" t="s">
        <v>1572</v>
      </c>
      <c r="AG57" s="946" t="e">
        <f ca="1">_xludf.IFNA(VLOOKUP(AF57,'Armor-All'!$C$3:$W$163,20,FALSE),"?")</f>
        <v>#NAME?</v>
      </c>
      <c r="AH57" s="945" t="s">
        <v>1313</v>
      </c>
      <c r="AI57" s="946" t="e">
        <f ca="1">_xludf.IFNA(VLOOKUP(AH57,'Armor-All'!$C$3:$W$163,20,FALSE),"?")</f>
        <v>#NAME?</v>
      </c>
      <c r="AJ57" s="945" t="s">
        <v>1285</v>
      </c>
      <c r="AK57" s="946" t="e">
        <f ca="1">_xludf.IFNA(VLOOKUP(AJ57,'Armor-All'!$C$3:$W$163,20,FALSE),"?")</f>
        <v>#NAME?</v>
      </c>
      <c r="AL57" s="945" t="s">
        <v>1402</v>
      </c>
      <c r="AM57" s="946" t="e">
        <f ca="1">_xludf.IFNA(VLOOKUP(AL57,'Armor-All'!$C$3:$W$163,20,FALSE),"?")</f>
        <v>#NAME?</v>
      </c>
      <c r="AN57" s="946" t="e">
        <f ca="1">_xludf.IFNA(VLOOKUP(#REF!,'Armor-All'!$C$3:$W$163,20,FALSE),"?")</f>
        <v>#NAME?</v>
      </c>
      <c r="AO57" s="946" t="e">
        <f ca="1">_xludf.IFNA(VLOOKUP(#REF!,'Armor-All'!$C$3:$W$163,20,FALSE),"?")</f>
        <v>#NAME?</v>
      </c>
      <c r="AP57" s="945" t="s">
        <v>1363</v>
      </c>
      <c r="AQ57" s="947" t="e">
        <f ca="1">_xludf.IFNA(VLOOKUP(AP57,'Armor-All'!$C$3:$W$163,20,FALSE),"?")</f>
        <v>#NAME?</v>
      </c>
    </row>
    <row r="58" spans="1:43" ht="12.75">
      <c r="A58" s="960" t="s">
        <v>1225</v>
      </c>
      <c r="B58" s="890"/>
      <c r="C58" s="940" t="s">
        <v>1418</v>
      </c>
      <c r="D58" s="905" t="s">
        <v>1564</v>
      </c>
      <c r="E58" s="191" t="s">
        <v>917</v>
      </c>
      <c r="F58" s="870">
        <f>VLOOKUP(C58,'Armor-All'!$C$3:$W$163,20,FALSE)</f>
        <v>420.3</v>
      </c>
      <c r="G58" s="941"/>
      <c r="H58" s="941" t="str">
        <f t="shared" ca="1" si="0"/>
        <v>?</v>
      </c>
      <c r="I58" s="941" t="str">
        <f t="shared" ca="1" si="1"/>
        <v>?</v>
      </c>
      <c r="J58" s="941" t="str">
        <f t="shared" ca="1" si="2"/>
        <v>?</v>
      </c>
      <c r="K58" s="941" t="str">
        <f t="shared" ca="1" si="3"/>
        <v>?</v>
      </c>
      <c r="L58" s="942" t="str">
        <f t="shared" ca="1" si="4"/>
        <v>?</v>
      </c>
      <c r="M58" s="942" t="str">
        <f t="shared" ca="1" si="5"/>
        <v>?</v>
      </c>
      <c r="N58" s="942" t="str">
        <f t="shared" ca="1" si="6"/>
        <v>?</v>
      </c>
      <c r="O58" s="943" t="str">
        <f t="shared" ca="1" si="7"/>
        <v>?</v>
      </c>
      <c r="P58" s="942" t="str">
        <f t="shared" ca="1" si="8"/>
        <v>?</v>
      </c>
      <c r="Q58" s="943" t="str">
        <f t="shared" ca="1" si="9"/>
        <v>?</v>
      </c>
      <c r="R58" s="943" t="str">
        <f t="shared" ca="1" si="10"/>
        <v>?</v>
      </c>
      <c r="S58" s="942" t="str">
        <f t="shared" ca="1" si="11"/>
        <v>?</v>
      </c>
      <c r="T58" s="944"/>
      <c r="U58" s="945"/>
      <c r="V58" s="945" t="s">
        <v>1262</v>
      </c>
      <c r="W58" s="946" t="e">
        <f ca="1">_xludf.IFNA(VLOOKUP(V58,'Armor-All'!$C$3:$W$163,20,FALSE),"?")</f>
        <v>#NAME?</v>
      </c>
      <c r="X58" s="945" t="s">
        <v>1381</v>
      </c>
      <c r="Y58" s="946" t="e">
        <f ca="1">_xludf.IFNA(VLOOKUP(X58,'Armor-All'!$C$3:$W$163,20,FALSE),"?")</f>
        <v>#NAME?</v>
      </c>
      <c r="Z58" s="948" t="s">
        <v>1229</v>
      </c>
      <c r="AA58" s="946" t="e">
        <f ca="1">_xludf.IFNA(VLOOKUP(Z58,'Armor-All'!$C$3:$W$163,20,FALSE),"?")</f>
        <v>#NAME?</v>
      </c>
      <c r="AB58" s="948" t="s">
        <v>1229</v>
      </c>
      <c r="AC58" s="946" t="e">
        <f ca="1">_xludf.IFNA(VLOOKUP(AB58,'Armor-All'!$C$3:$W$163,20,FALSE),"?")</f>
        <v>#NAME?</v>
      </c>
      <c r="AD58" s="948" t="s">
        <v>1229</v>
      </c>
      <c r="AE58" s="946" t="e">
        <f ca="1">_xludf.IFNA(VLOOKUP(AD58,'Armor-All'!$C$3:$W$163,20,FALSE),"?")</f>
        <v>#NAME?</v>
      </c>
      <c r="AF58" s="948" t="s">
        <v>1572</v>
      </c>
      <c r="AG58" s="946" t="e">
        <f ca="1">_xludf.IFNA(VLOOKUP(AF58,'Armor-All'!$C$3:$W$163,20,FALSE),"?")</f>
        <v>#NAME?</v>
      </c>
      <c r="AH58" s="945" t="s">
        <v>1260</v>
      </c>
      <c r="AI58" s="946" t="e">
        <f ca="1">_xludf.IFNA(VLOOKUP(AH58,'Armor-All'!$C$3:$W$163,20,FALSE),"?")</f>
        <v>#NAME?</v>
      </c>
      <c r="AJ58" s="948" t="s">
        <v>1229</v>
      </c>
      <c r="AK58" s="946" t="e">
        <f ca="1">_xludf.IFNA(VLOOKUP(AJ58,'Armor-All'!$C$3:$W$163,20,FALSE),"?")</f>
        <v>#NAME?</v>
      </c>
      <c r="AL58" s="948" t="s">
        <v>1229</v>
      </c>
      <c r="AM58" s="946" t="e">
        <f ca="1">_xludf.IFNA(VLOOKUP(AL58,'Armor-All'!$C$3:$W$163,20,FALSE),"?")</f>
        <v>#NAME?</v>
      </c>
      <c r="AN58" s="946" t="e">
        <f ca="1">_xludf.IFNA(VLOOKUP(#REF!,'Armor-All'!$C$3:$W$163,20,FALSE),"?")</f>
        <v>#NAME?</v>
      </c>
      <c r="AO58" s="946" t="e">
        <f ca="1">_xludf.IFNA(VLOOKUP(#REF!,'Armor-All'!$C$3:$W$163,20,FALSE),"?")</f>
        <v>#NAME?</v>
      </c>
      <c r="AP58" s="948" t="s">
        <v>1229</v>
      </c>
      <c r="AQ58" s="947" t="e">
        <f ca="1">_xludf.IFNA(VLOOKUP(AP58,'Armor-All'!$C$3:$W$163,20,FALSE),"?")</f>
        <v>#NAME?</v>
      </c>
    </row>
    <row r="59" spans="1:43" ht="12.75">
      <c r="A59" s="960" t="s">
        <v>1225</v>
      </c>
      <c r="B59" s="890"/>
      <c r="C59" s="940" t="s">
        <v>1420</v>
      </c>
      <c r="D59" s="905" t="s">
        <v>1564</v>
      </c>
      <c r="E59" s="191" t="s">
        <v>917</v>
      </c>
      <c r="F59" s="870">
        <f>VLOOKUP(C59,'Armor-All'!$C$3:$W$163,20,FALSE)</f>
        <v>365.61999999999995</v>
      </c>
      <c r="G59" s="941"/>
      <c r="H59" s="941" t="str">
        <f t="shared" ca="1" si="0"/>
        <v>?</v>
      </c>
      <c r="I59" s="941" t="str">
        <f t="shared" ca="1" si="1"/>
        <v>?</v>
      </c>
      <c r="J59" s="941" t="str">
        <f t="shared" ca="1" si="2"/>
        <v>?</v>
      </c>
      <c r="K59" s="941" t="str">
        <f t="shared" ca="1" si="3"/>
        <v>?</v>
      </c>
      <c r="L59" s="942" t="str">
        <f t="shared" ca="1" si="4"/>
        <v>?</v>
      </c>
      <c r="M59" s="942" t="str">
        <f t="shared" ca="1" si="5"/>
        <v>?</v>
      </c>
      <c r="N59" s="942" t="str">
        <f t="shared" ca="1" si="6"/>
        <v>?</v>
      </c>
      <c r="O59" s="943" t="str">
        <f t="shared" ca="1" si="7"/>
        <v>?</v>
      </c>
      <c r="P59" s="942" t="str">
        <f t="shared" ca="1" si="8"/>
        <v>?</v>
      </c>
      <c r="Q59" s="943" t="str">
        <f t="shared" ca="1" si="9"/>
        <v>?</v>
      </c>
      <c r="R59" s="943" t="str">
        <f t="shared" ca="1" si="10"/>
        <v>?</v>
      </c>
      <c r="S59" s="942" t="str">
        <f t="shared" ca="1" si="11"/>
        <v>?</v>
      </c>
      <c r="T59" s="944"/>
      <c r="U59" s="945"/>
      <c r="V59" s="945" t="s">
        <v>1262</v>
      </c>
      <c r="W59" s="946" t="e">
        <f ca="1">_xludf.IFNA(VLOOKUP(V59,'Armor-All'!$C$3:$W$163,20,FALSE),"?")</f>
        <v>#NAME?</v>
      </c>
      <c r="X59" s="959" t="s">
        <v>1264</v>
      </c>
      <c r="Y59" s="946" t="e">
        <f ca="1">_xludf.IFNA(VLOOKUP(X59,'Armor-All'!$C$3:$W$163,20,FALSE),"?")</f>
        <v>#NAME?</v>
      </c>
      <c r="Z59" s="948" t="s">
        <v>1229</v>
      </c>
      <c r="AA59" s="946" t="e">
        <f ca="1">_xludf.IFNA(VLOOKUP(Z59,'Armor-All'!$C$3:$W$163,20,FALSE),"?")</f>
        <v>#NAME?</v>
      </c>
      <c r="AB59" s="948" t="s">
        <v>1229</v>
      </c>
      <c r="AC59" s="946" t="e">
        <f ca="1">_xludf.IFNA(VLOOKUP(AB59,'Armor-All'!$C$3:$W$163,20,FALSE),"?")</f>
        <v>#NAME?</v>
      </c>
      <c r="AD59" s="948" t="s">
        <v>1229</v>
      </c>
      <c r="AE59" s="946" t="e">
        <f ca="1">_xludf.IFNA(VLOOKUP(AD59,'Armor-All'!$C$3:$W$163,20,FALSE),"?")</f>
        <v>#NAME?</v>
      </c>
      <c r="AF59" s="948" t="s">
        <v>1572</v>
      </c>
      <c r="AG59" s="946" t="e">
        <f ca="1">_xludf.IFNA(VLOOKUP(AF59,'Armor-All'!$C$3:$W$163,20,FALSE),"?")</f>
        <v>#NAME?</v>
      </c>
      <c r="AH59" s="945" t="s">
        <v>1260</v>
      </c>
      <c r="AI59" s="946" t="e">
        <f ca="1">_xludf.IFNA(VLOOKUP(AH59,'Armor-All'!$C$3:$W$163,20,FALSE),"?")</f>
        <v>#NAME?</v>
      </c>
      <c r="AJ59" s="948" t="s">
        <v>1229</v>
      </c>
      <c r="AK59" s="946" t="e">
        <f ca="1">_xludf.IFNA(VLOOKUP(AJ59,'Armor-All'!$C$3:$W$163,20,FALSE),"?")</f>
        <v>#NAME?</v>
      </c>
      <c r="AL59" s="948" t="s">
        <v>1229</v>
      </c>
      <c r="AM59" s="946" t="e">
        <f ca="1">_xludf.IFNA(VLOOKUP(AL59,'Armor-All'!$C$3:$W$163,20,FALSE),"?")</f>
        <v>#NAME?</v>
      </c>
      <c r="AN59" s="946" t="e">
        <f ca="1">_xludf.IFNA(VLOOKUP(#REF!,'Armor-All'!$C$3:$W$163,20,FALSE),"?")</f>
        <v>#NAME?</v>
      </c>
      <c r="AO59" s="946" t="e">
        <f ca="1">_xludf.IFNA(VLOOKUP(#REF!,'Armor-All'!$C$3:$W$163,20,FALSE),"?")</f>
        <v>#NAME?</v>
      </c>
      <c r="AP59" s="948" t="s">
        <v>1229</v>
      </c>
      <c r="AQ59" s="947" t="e">
        <f ca="1">_xludf.IFNA(VLOOKUP(AP59,'Armor-All'!$C$3:$W$163,20,FALSE),"?")</f>
        <v>#NAME?</v>
      </c>
    </row>
    <row r="60" spans="1:43" ht="12.75">
      <c r="A60" s="960" t="s">
        <v>1225</v>
      </c>
      <c r="B60" s="890"/>
      <c r="C60" s="940" t="s">
        <v>1379</v>
      </c>
      <c r="D60" s="905" t="s">
        <v>1564</v>
      </c>
      <c r="E60" s="191" t="s">
        <v>917</v>
      </c>
      <c r="F60" s="870">
        <f>VLOOKUP(C60,'Armor-All'!$C$3:$W$163,20,FALSE)</f>
        <v>415.2</v>
      </c>
      <c r="G60" s="941"/>
      <c r="H60" s="941" t="str">
        <f t="shared" ca="1" si="0"/>
        <v>?</v>
      </c>
      <c r="I60" s="941" t="str">
        <f t="shared" ca="1" si="1"/>
        <v>?</v>
      </c>
      <c r="J60" s="941" t="str">
        <f t="shared" ca="1" si="2"/>
        <v>?</v>
      </c>
      <c r="K60" s="941" t="str">
        <f t="shared" ca="1" si="3"/>
        <v>?</v>
      </c>
      <c r="L60" s="942" t="str">
        <f t="shared" ca="1" si="4"/>
        <v>?</v>
      </c>
      <c r="M60" s="942" t="str">
        <f t="shared" ca="1" si="5"/>
        <v>?</v>
      </c>
      <c r="N60" s="942" t="str">
        <f t="shared" ca="1" si="6"/>
        <v>?</v>
      </c>
      <c r="O60" s="943" t="str">
        <f t="shared" ca="1" si="7"/>
        <v>?</v>
      </c>
      <c r="P60" s="942" t="str">
        <f t="shared" ca="1" si="8"/>
        <v>?</v>
      </c>
      <c r="Q60" s="943" t="str">
        <f t="shared" ca="1" si="9"/>
        <v>?</v>
      </c>
      <c r="R60" s="943" t="str">
        <f t="shared" ca="1" si="10"/>
        <v>?</v>
      </c>
      <c r="S60" s="942" t="str">
        <f t="shared" ca="1" si="11"/>
        <v>?</v>
      </c>
      <c r="T60" s="944"/>
      <c r="U60" s="945"/>
      <c r="V60" s="945" t="s">
        <v>1289</v>
      </c>
      <c r="W60" s="946" t="e">
        <f ca="1">_xludf.IFNA(VLOOKUP(V60,'Armor-All'!$C$3:$W$163,20,FALSE),"?")</f>
        <v>#NAME?</v>
      </c>
      <c r="X60" s="945" t="s">
        <v>1381</v>
      </c>
      <c r="Y60" s="946" t="e">
        <f ca="1">_xludf.IFNA(VLOOKUP(X60,'Armor-All'!$C$3:$W$163,20,FALSE),"?")</f>
        <v>#NAME?</v>
      </c>
      <c r="Z60" s="945" t="s">
        <v>1351</v>
      </c>
      <c r="AA60" s="946" t="e">
        <f ca="1">_xludf.IFNA(VLOOKUP(Z60,'Armor-All'!$C$3:$W$163,20,FALSE),"?")</f>
        <v>#NAME?</v>
      </c>
      <c r="AB60" s="945" t="s">
        <v>1384</v>
      </c>
      <c r="AC60" s="946" t="e">
        <f ca="1">_xludf.IFNA(VLOOKUP(AB60,'Armor-All'!$C$3:$W$163,20,FALSE),"?")</f>
        <v>#NAME?</v>
      </c>
      <c r="AD60" s="945" t="s">
        <v>1291</v>
      </c>
      <c r="AE60" s="946" t="e">
        <f ca="1">_xludf.IFNA(VLOOKUP(AD60,'Armor-All'!$C$3:$W$163,20,FALSE),"?")</f>
        <v>#NAME?</v>
      </c>
      <c r="AF60" s="948" t="s">
        <v>1572</v>
      </c>
      <c r="AG60" s="946" t="e">
        <f ca="1">_xludf.IFNA(VLOOKUP(AF60,'Armor-All'!$C$3:$W$163,20,FALSE),"?")</f>
        <v>#NAME?</v>
      </c>
      <c r="AH60" s="945" t="s">
        <v>1313</v>
      </c>
      <c r="AI60" s="946" t="e">
        <f ca="1">_xludf.IFNA(VLOOKUP(AH60,'Armor-All'!$C$3:$W$163,20,FALSE),"?")</f>
        <v>#NAME?</v>
      </c>
      <c r="AJ60" s="945" t="s">
        <v>1285</v>
      </c>
      <c r="AK60" s="946" t="e">
        <f ca="1">_xludf.IFNA(VLOOKUP(AJ60,'Armor-All'!$C$3:$W$163,20,FALSE),"?")</f>
        <v>#NAME?</v>
      </c>
      <c r="AL60" s="945" t="s">
        <v>1402</v>
      </c>
      <c r="AM60" s="946" t="e">
        <f ca="1">_xludf.IFNA(VLOOKUP(AL60,'Armor-All'!$C$3:$W$163,20,FALSE),"?")</f>
        <v>#NAME?</v>
      </c>
      <c r="AN60" s="946" t="e">
        <f ca="1">_xludf.IFNA(VLOOKUP(#REF!,'Armor-All'!$C$3:$W$163,20,FALSE),"?")</f>
        <v>#NAME?</v>
      </c>
      <c r="AO60" s="946" t="e">
        <f ca="1">_xludf.IFNA(VLOOKUP(#REF!,'Armor-All'!$C$3:$W$163,20,FALSE),"?")</f>
        <v>#NAME?</v>
      </c>
      <c r="AP60" s="945" t="s">
        <v>1363</v>
      </c>
      <c r="AQ60" s="947" t="e">
        <f ca="1">_xludf.IFNA(VLOOKUP(AP60,'Armor-All'!$C$3:$W$163,20,FALSE),"?")</f>
        <v>#NAME?</v>
      </c>
    </row>
    <row r="61" spans="1:43" ht="12.75">
      <c r="A61" s="960" t="s">
        <v>1225</v>
      </c>
      <c r="B61" s="890"/>
      <c r="C61" s="940" t="s">
        <v>1281</v>
      </c>
      <c r="D61" s="905" t="s">
        <v>1564</v>
      </c>
      <c r="E61" s="191" t="s">
        <v>917</v>
      </c>
      <c r="F61" s="870">
        <f>VLOOKUP(C61,'Armor-All'!$C$3:$W$163,20,FALSE)</f>
        <v>733.40000000000009</v>
      </c>
      <c r="G61" s="941"/>
      <c r="H61" s="941" t="str">
        <f t="shared" ca="1" si="0"/>
        <v>?</v>
      </c>
      <c r="I61" s="941" t="str">
        <f t="shared" ca="1" si="1"/>
        <v>?</v>
      </c>
      <c r="J61" s="941" t="str">
        <f t="shared" ca="1" si="2"/>
        <v>?</v>
      </c>
      <c r="K61" s="941" t="str">
        <f t="shared" ca="1" si="3"/>
        <v>?</v>
      </c>
      <c r="L61" s="942" t="str">
        <f t="shared" ca="1" si="4"/>
        <v>?</v>
      </c>
      <c r="M61" s="942" t="str">
        <f t="shared" ca="1" si="5"/>
        <v>?</v>
      </c>
      <c r="N61" s="942" t="str">
        <f t="shared" ca="1" si="6"/>
        <v>?</v>
      </c>
      <c r="O61" s="943" t="str">
        <f t="shared" ca="1" si="7"/>
        <v>?</v>
      </c>
      <c r="P61" s="942" t="str">
        <f t="shared" ca="1" si="8"/>
        <v>?</v>
      </c>
      <c r="Q61" s="943" t="str">
        <f t="shared" ca="1" si="9"/>
        <v>?</v>
      </c>
      <c r="R61" s="943" t="str">
        <f t="shared" ca="1" si="10"/>
        <v>?</v>
      </c>
      <c r="S61" s="942" t="str">
        <f t="shared" ca="1" si="11"/>
        <v>?</v>
      </c>
      <c r="T61" s="944"/>
      <c r="U61" s="945"/>
      <c r="V61" s="945" t="s">
        <v>1289</v>
      </c>
      <c r="W61" s="946" t="e">
        <f ca="1">_xludf.IFNA(VLOOKUP(V61,'Armor-All'!$C$3:$W$163,20,FALSE),"?")</f>
        <v>#NAME?</v>
      </c>
      <c r="X61" s="945" t="s">
        <v>1381</v>
      </c>
      <c r="Y61" s="946" t="e">
        <f ca="1">_xludf.IFNA(VLOOKUP(X61,'Armor-All'!$C$3:$W$163,20,FALSE),"?")</f>
        <v>#NAME?</v>
      </c>
      <c r="Z61" s="945" t="s">
        <v>1351</v>
      </c>
      <c r="AA61" s="946" t="e">
        <f ca="1">_xludf.IFNA(VLOOKUP(Z61,'Armor-All'!$C$3:$W$163,20,FALSE),"?")</f>
        <v>#NAME?</v>
      </c>
      <c r="AB61" s="945" t="s">
        <v>1384</v>
      </c>
      <c r="AC61" s="946" t="e">
        <f ca="1">_xludf.IFNA(VLOOKUP(AB61,'Armor-All'!$C$3:$W$163,20,FALSE),"?")</f>
        <v>#NAME?</v>
      </c>
      <c r="AD61" s="945" t="s">
        <v>1291</v>
      </c>
      <c r="AE61" s="946" t="e">
        <f ca="1">_xludf.IFNA(VLOOKUP(AD61,'Armor-All'!$C$3:$W$163,20,FALSE),"?")</f>
        <v>#NAME?</v>
      </c>
      <c r="AF61" s="948" t="s">
        <v>1572</v>
      </c>
      <c r="AG61" s="946" t="e">
        <f ca="1">_xludf.IFNA(VLOOKUP(AF61,'Armor-All'!$C$3:$W$163,20,FALSE),"?")</f>
        <v>#NAME?</v>
      </c>
      <c r="AH61" s="945" t="s">
        <v>1313</v>
      </c>
      <c r="AI61" s="946" t="e">
        <f ca="1">_xludf.IFNA(VLOOKUP(AH61,'Armor-All'!$C$3:$W$163,20,FALSE),"?")</f>
        <v>#NAME?</v>
      </c>
      <c r="AJ61" s="945" t="s">
        <v>1285</v>
      </c>
      <c r="AK61" s="946" t="e">
        <f ca="1">_xludf.IFNA(VLOOKUP(AJ61,'Armor-All'!$C$3:$W$163,20,FALSE),"?")</f>
        <v>#NAME?</v>
      </c>
      <c r="AL61" s="945" t="s">
        <v>1402</v>
      </c>
      <c r="AM61" s="946" t="e">
        <f ca="1">_xludf.IFNA(VLOOKUP(AL61,'Armor-All'!$C$3:$W$163,20,FALSE),"?")</f>
        <v>#NAME?</v>
      </c>
      <c r="AN61" s="946" t="e">
        <f ca="1">_xludf.IFNA(VLOOKUP(#REF!,'Armor-All'!$C$3:$W$163,20,FALSE),"?")</f>
        <v>#NAME?</v>
      </c>
      <c r="AO61" s="946" t="e">
        <f ca="1">_xludf.IFNA(VLOOKUP(#REF!,'Armor-All'!$C$3:$W$163,20,FALSE),"?")</f>
        <v>#NAME?</v>
      </c>
      <c r="AP61" s="945" t="s">
        <v>1363</v>
      </c>
      <c r="AQ61" s="947" t="e">
        <f ca="1">_xludf.IFNA(VLOOKUP(AP61,'Armor-All'!$C$3:$W$163,20,FALSE),"?")</f>
        <v>#NAME?</v>
      </c>
    </row>
    <row r="62" spans="1:43" ht="12.75">
      <c r="A62" s="960" t="s">
        <v>1225</v>
      </c>
      <c r="B62" s="890"/>
      <c r="C62" s="940" t="s">
        <v>1460</v>
      </c>
      <c r="D62" s="907" t="s">
        <v>912</v>
      </c>
      <c r="E62" s="216" t="s">
        <v>920</v>
      </c>
      <c r="F62" s="870">
        <f>VLOOKUP(C62,'Armor-All'!$C$3:$W$163,20,FALSE)</f>
        <v>714.31999999999994</v>
      </c>
      <c r="G62" s="941"/>
      <c r="H62" s="941" t="str">
        <f t="shared" ca="1" si="0"/>
        <v>?</v>
      </c>
      <c r="I62" s="941" t="str">
        <f t="shared" ca="1" si="1"/>
        <v>?</v>
      </c>
      <c r="J62" s="941" t="str">
        <f t="shared" ca="1" si="2"/>
        <v>?</v>
      </c>
      <c r="K62" s="941" t="str">
        <f t="shared" ca="1" si="3"/>
        <v>?</v>
      </c>
      <c r="L62" s="942" t="str">
        <f t="shared" ca="1" si="4"/>
        <v>?</v>
      </c>
      <c r="M62" s="942" t="str">
        <f t="shared" ca="1" si="5"/>
        <v>?</v>
      </c>
      <c r="N62" s="942" t="str">
        <f t="shared" ca="1" si="6"/>
        <v>?</v>
      </c>
      <c r="O62" s="943" t="str">
        <f t="shared" ca="1" si="7"/>
        <v>?</v>
      </c>
      <c r="P62" s="942" t="str">
        <f t="shared" ca="1" si="8"/>
        <v>?</v>
      </c>
      <c r="Q62" s="943" t="str">
        <f t="shared" ca="1" si="9"/>
        <v>?</v>
      </c>
      <c r="R62" s="943" t="str">
        <f t="shared" ca="1" si="10"/>
        <v>?</v>
      </c>
      <c r="S62" s="942" t="str">
        <f t="shared" ca="1" si="11"/>
        <v>?</v>
      </c>
      <c r="T62" s="944"/>
      <c r="U62" s="945"/>
      <c r="V62" s="945" t="s">
        <v>1450</v>
      </c>
      <c r="W62" s="946" t="e">
        <f ca="1">_xludf.IFNA(VLOOKUP(V62,'Armor-All'!$C$3:$W$163,20,FALSE),"?")</f>
        <v>#NAME?</v>
      </c>
      <c r="X62" s="945" t="s">
        <v>1452</v>
      </c>
      <c r="Y62" s="946" t="e">
        <f ca="1">_xludf.IFNA(VLOOKUP(X62,'Armor-All'!$C$3:$W$163,20,FALSE),"?")</f>
        <v>#NAME?</v>
      </c>
      <c r="Z62" s="945" t="s">
        <v>1454</v>
      </c>
      <c r="AA62" s="946" t="e">
        <f ca="1">_xludf.IFNA(VLOOKUP(Z62,'Armor-All'!$C$3:$W$163,20,FALSE),"?")</f>
        <v>#NAME?</v>
      </c>
      <c r="AB62" s="945" t="s">
        <v>1456</v>
      </c>
      <c r="AC62" s="946" t="e">
        <f ca="1">_xludf.IFNA(VLOOKUP(AB62,'Armor-All'!$C$3:$W$163,20,FALSE),"?")</f>
        <v>#NAME?</v>
      </c>
      <c r="AD62" s="945" t="s">
        <v>1458</v>
      </c>
      <c r="AE62" s="946" t="e">
        <f ca="1">_xludf.IFNA(VLOOKUP(AD62,'Armor-All'!$C$3:$W$163,20,FALSE),"?")</f>
        <v>#NAME?</v>
      </c>
      <c r="AF62" s="948" t="s">
        <v>1572</v>
      </c>
      <c r="AG62" s="946" t="e">
        <f ca="1">_xludf.IFNA(VLOOKUP(AF62,'Armor-All'!$C$3:$W$163,20,FALSE),"?")</f>
        <v>#NAME?</v>
      </c>
      <c r="AH62" s="945" t="s">
        <v>1462</v>
      </c>
      <c r="AI62" s="946" t="e">
        <f ca="1">_xludf.IFNA(VLOOKUP(AH62,'Armor-All'!$C$3:$W$163,20,FALSE),"?")</f>
        <v>#NAME?</v>
      </c>
      <c r="AJ62" s="945" t="s">
        <v>1464</v>
      </c>
      <c r="AK62" s="946" t="e">
        <f ca="1">_xludf.IFNA(VLOOKUP(AJ62,'Armor-All'!$C$3:$W$163,20,FALSE),"?")</f>
        <v>#NAME?</v>
      </c>
      <c r="AL62" s="945" t="s">
        <v>1466</v>
      </c>
      <c r="AM62" s="946" t="e">
        <f ca="1">_xludf.IFNA(VLOOKUP(AL62,'Armor-All'!$C$3:$W$163,20,FALSE),"?")</f>
        <v>#NAME?</v>
      </c>
      <c r="AN62" s="946" t="e">
        <f ca="1">_xludf.IFNA(VLOOKUP(#REF!,'Armor-All'!$C$3:$W$163,20,FALSE),"?")</f>
        <v>#NAME?</v>
      </c>
      <c r="AO62" s="946" t="e">
        <f ca="1">_xludf.IFNA(VLOOKUP(#REF!,'Armor-All'!$C$3:$W$163,20,FALSE),"?")</f>
        <v>#NAME?</v>
      </c>
      <c r="AP62" s="945" t="s">
        <v>1448</v>
      </c>
      <c r="AQ62" s="947" t="e">
        <f ca="1">_xludf.IFNA(VLOOKUP(AP62,'Armor-All'!$C$3:$W$163,20,FALSE),"?")</f>
        <v>#NAME?</v>
      </c>
    </row>
    <row r="63" spans="1:43" ht="12.75">
      <c r="A63" s="960" t="s">
        <v>1225</v>
      </c>
      <c r="B63" s="890"/>
      <c r="C63" s="940" t="s">
        <v>1493</v>
      </c>
      <c r="D63" s="907" t="s">
        <v>912</v>
      </c>
      <c r="E63" s="216" t="s">
        <v>917</v>
      </c>
      <c r="F63" s="870">
        <f>VLOOKUP(C63,'Armor-All'!$C$3:$W$163,20,FALSE)</f>
        <v>587.92000000000007</v>
      </c>
      <c r="G63" s="941"/>
      <c r="H63" s="941" t="str">
        <f t="shared" ca="1" si="0"/>
        <v>?</v>
      </c>
      <c r="I63" s="941" t="str">
        <f t="shared" ca="1" si="1"/>
        <v>?</v>
      </c>
      <c r="J63" s="941" t="str">
        <f t="shared" ca="1" si="2"/>
        <v>?</v>
      </c>
      <c r="K63" s="941" t="str">
        <f t="shared" ca="1" si="3"/>
        <v>?</v>
      </c>
      <c r="L63" s="942" t="str">
        <f t="shared" ca="1" si="4"/>
        <v>?</v>
      </c>
      <c r="M63" s="942" t="str">
        <f t="shared" ca="1" si="5"/>
        <v>?</v>
      </c>
      <c r="N63" s="942" t="str">
        <f t="shared" ca="1" si="6"/>
        <v>?</v>
      </c>
      <c r="O63" s="943" t="str">
        <f t="shared" ca="1" si="7"/>
        <v>?</v>
      </c>
      <c r="P63" s="942" t="str">
        <f t="shared" ca="1" si="8"/>
        <v>?</v>
      </c>
      <c r="Q63" s="943" t="str">
        <f t="shared" ca="1" si="9"/>
        <v>?</v>
      </c>
      <c r="R63" s="943" t="str">
        <f t="shared" ca="1" si="10"/>
        <v>?</v>
      </c>
      <c r="S63" s="942" t="str">
        <f t="shared" ca="1" si="11"/>
        <v>?</v>
      </c>
      <c r="T63" s="949"/>
      <c r="U63" s="945"/>
      <c r="V63" s="950" t="s">
        <v>1480</v>
      </c>
      <c r="W63" s="946" t="e">
        <f ca="1">_xludf.IFNA(VLOOKUP(V63,'Armor-All'!$C$3:$W$163,20,FALSE),"?")</f>
        <v>#NAME?</v>
      </c>
      <c r="X63" s="950" t="s">
        <v>1482</v>
      </c>
      <c r="Y63" s="946" t="e">
        <f ca="1">_xludf.IFNA(VLOOKUP(X63,'Armor-All'!$C$3:$W$163,20,FALSE),"?")</f>
        <v>#NAME?</v>
      </c>
      <c r="Z63" s="945" t="s">
        <v>1484</v>
      </c>
      <c r="AA63" s="946" t="e">
        <f ca="1">_xludf.IFNA(VLOOKUP(Z63,'Armor-All'!$C$3:$W$163,20,FALSE),"?")</f>
        <v>#NAME?</v>
      </c>
      <c r="AB63" s="948" t="s">
        <v>1229</v>
      </c>
      <c r="AC63" s="946" t="e">
        <f ca="1">_xludf.IFNA(VLOOKUP(AB63,'Armor-All'!$C$3:$W$163,20,FALSE),"?")</f>
        <v>#NAME?</v>
      </c>
      <c r="AD63" s="945" t="s">
        <v>1491</v>
      </c>
      <c r="AE63" s="946" t="e">
        <f ca="1">_xludf.IFNA(VLOOKUP(AD63,'Armor-All'!$C$3:$W$163,20,FALSE),"?")</f>
        <v>#NAME?</v>
      </c>
      <c r="AF63" s="948" t="s">
        <v>1572</v>
      </c>
      <c r="AG63" s="946" t="e">
        <f ca="1">_xludf.IFNA(VLOOKUP(AF63,'Armor-All'!$C$3:$W$163,20,FALSE),"?")</f>
        <v>#NAME?</v>
      </c>
      <c r="AH63" s="945" t="s">
        <v>1497</v>
      </c>
      <c r="AI63" s="946" t="e">
        <f ca="1">_xludf.IFNA(VLOOKUP(AH63,'Armor-All'!$C$3:$W$163,20,FALSE),"?")</f>
        <v>#NAME?</v>
      </c>
      <c r="AJ63" s="945" t="s">
        <v>1501</v>
      </c>
      <c r="AK63" s="946" t="e">
        <f ca="1">_xludf.IFNA(VLOOKUP(AJ63,'Armor-All'!$C$3:$W$163,20,FALSE),"?")</f>
        <v>#NAME?</v>
      </c>
      <c r="AL63" s="945" t="s">
        <v>1503</v>
      </c>
      <c r="AM63" s="946" t="e">
        <f ca="1">_xludf.IFNA(VLOOKUP(AL63,'Armor-All'!$C$3:$W$163,20,FALSE),"?")</f>
        <v>#NAME?</v>
      </c>
      <c r="AN63" s="946" t="e">
        <f ca="1">_xludf.IFNA(VLOOKUP(#REF!,'Armor-All'!$C$3:$W$163,20,FALSE),"?")</f>
        <v>#NAME?</v>
      </c>
      <c r="AO63" s="946" t="e">
        <f ca="1">_xludf.IFNA(VLOOKUP(#REF!,'Armor-All'!$C$3:$W$163,20,FALSE),"?")</f>
        <v>#NAME?</v>
      </c>
      <c r="AP63" s="945" t="s">
        <v>1472</v>
      </c>
      <c r="AQ63" s="947" t="e">
        <f ca="1">_xludf.IFNA(VLOOKUP(AP63,'Armor-All'!$C$3:$W$163,20,FALSE),"?")</f>
        <v>#NAME?</v>
      </c>
    </row>
    <row r="64" spans="1:43" ht="12.75">
      <c r="A64" s="960" t="s">
        <v>1225</v>
      </c>
      <c r="B64" s="890"/>
      <c r="C64" s="940" t="s">
        <v>1359</v>
      </c>
      <c r="D64" s="905" t="s">
        <v>1564</v>
      </c>
      <c r="E64" s="191" t="s">
        <v>917</v>
      </c>
      <c r="F64" s="870">
        <f>VLOOKUP(C64,'Armor-All'!$C$3:$W$163,20,FALSE)</f>
        <v>576.70000000000005</v>
      </c>
      <c r="G64" s="941"/>
      <c r="H64" s="941" t="str">
        <f t="shared" ca="1" si="0"/>
        <v>?</v>
      </c>
      <c r="I64" s="941" t="str">
        <f t="shared" ca="1" si="1"/>
        <v>?</v>
      </c>
      <c r="J64" s="941" t="str">
        <f t="shared" ca="1" si="2"/>
        <v>?</v>
      </c>
      <c r="K64" s="941" t="str">
        <f t="shared" ca="1" si="3"/>
        <v>?</v>
      </c>
      <c r="L64" s="942" t="str">
        <f t="shared" ca="1" si="4"/>
        <v>?</v>
      </c>
      <c r="M64" s="942" t="str">
        <f t="shared" ca="1" si="5"/>
        <v>?</v>
      </c>
      <c r="N64" s="942" t="str">
        <f t="shared" ca="1" si="6"/>
        <v>?</v>
      </c>
      <c r="O64" s="943" t="str">
        <f t="shared" ca="1" si="7"/>
        <v>?</v>
      </c>
      <c r="P64" s="942" t="str">
        <f t="shared" ca="1" si="8"/>
        <v>?</v>
      </c>
      <c r="Q64" s="943" t="str">
        <f t="shared" ca="1" si="9"/>
        <v>?</v>
      </c>
      <c r="R64" s="943" t="str">
        <f t="shared" ca="1" si="10"/>
        <v>?</v>
      </c>
      <c r="S64" s="942" t="str">
        <f t="shared" ca="1" si="11"/>
        <v>?</v>
      </c>
      <c r="T64" s="949"/>
      <c r="U64" s="945"/>
      <c r="V64" s="950" t="s">
        <v>1330</v>
      </c>
      <c r="W64" s="946" t="e">
        <f ca="1">_xludf.IFNA(VLOOKUP(V64,'Armor-All'!$C$3:$W$163,20,FALSE),"?")</f>
        <v>#NAME?</v>
      </c>
      <c r="X64" s="950" t="s">
        <v>1326</v>
      </c>
      <c r="Y64" s="946" t="e">
        <f ca="1">_xludf.IFNA(VLOOKUP(X64,'Armor-All'!$C$3:$W$163,20,FALSE),"?")</f>
        <v>#NAME?</v>
      </c>
      <c r="Z64" s="945" t="s">
        <v>1347</v>
      </c>
      <c r="AA64" s="946" t="e">
        <f ca="1">_xludf.IFNA(VLOOKUP(Z64,'Armor-All'!$C$3:$W$163,20,FALSE),"?")</f>
        <v>#NAME?</v>
      </c>
      <c r="AB64" s="945" t="s">
        <v>1424</v>
      </c>
      <c r="AC64" s="946" t="e">
        <f ca="1">_xludf.IFNA(VLOOKUP(AB64,'Armor-All'!$C$3:$W$163,20,FALSE),"?")</f>
        <v>#NAME?</v>
      </c>
      <c r="AD64" s="945" t="s">
        <v>1369</v>
      </c>
      <c r="AE64" s="946" t="e">
        <f ca="1">_xludf.IFNA(VLOOKUP(AD64,'Armor-All'!$C$3:$W$163,20,FALSE),"?")</f>
        <v>#NAME?</v>
      </c>
      <c r="AF64" s="948" t="s">
        <v>1572</v>
      </c>
      <c r="AG64" s="946" t="e">
        <f ca="1">_xludf.IFNA(VLOOKUP(AF64,'Armor-All'!$C$3:$W$163,20,FALSE),"?")</f>
        <v>#NAME?</v>
      </c>
      <c r="AH64" s="945" t="s">
        <v>1332</v>
      </c>
      <c r="AI64" s="946" t="e">
        <f ca="1">_xludf.IFNA(VLOOKUP(AH64,'Armor-All'!$C$3:$W$163,20,FALSE),"?")</f>
        <v>#NAME?</v>
      </c>
      <c r="AJ64" s="948" t="s">
        <v>1229</v>
      </c>
      <c r="AK64" s="946" t="e">
        <f ca="1">_xludf.IFNA(VLOOKUP(AJ64,'Armor-All'!$C$3:$W$163,20,FALSE),"?")</f>
        <v>#NAME?</v>
      </c>
      <c r="AL64" s="945" t="s">
        <v>1335</v>
      </c>
      <c r="AM64" s="946" t="e">
        <f ca="1">_xludf.IFNA(VLOOKUP(AL64,'Armor-All'!$C$3:$W$163,20,FALSE),"?")</f>
        <v>#NAME?</v>
      </c>
      <c r="AN64" s="946" t="e">
        <f ca="1">_xludf.IFNA(VLOOKUP(#REF!,'Armor-All'!$C$3:$W$163,20,FALSE),"?")</f>
        <v>#NAME?</v>
      </c>
      <c r="AO64" s="946" t="e">
        <f ca="1">_xludf.IFNA(VLOOKUP(#REF!,'Armor-All'!$C$3:$W$163,20,FALSE),"?")</f>
        <v>#NAME?</v>
      </c>
      <c r="AP64" s="945" t="s">
        <v>1365</v>
      </c>
      <c r="AQ64" s="947" t="e">
        <f ca="1">_xludf.IFNA(VLOOKUP(AP64,'Armor-All'!$C$3:$W$163,20,FALSE),"?")</f>
        <v>#NAME?</v>
      </c>
    </row>
    <row r="65" spans="1:43" ht="12.75">
      <c r="A65" s="960" t="s">
        <v>1225</v>
      </c>
      <c r="B65" s="890"/>
      <c r="C65" s="940" t="s">
        <v>1410</v>
      </c>
      <c r="D65" s="905" t="s">
        <v>1564</v>
      </c>
      <c r="E65" s="191" t="s">
        <v>917</v>
      </c>
      <c r="F65" s="870">
        <f>VLOOKUP(C65,'Armor-All'!$C$3:$W$163,20,FALSE)</f>
        <v>479.01999999999992</v>
      </c>
      <c r="G65" s="941"/>
      <c r="H65" s="941" t="str">
        <f t="shared" ca="1" si="0"/>
        <v>?</v>
      </c>
      <c r="I65" s="941" t="str">
        <f t="shared" ca="1" si="1"/>
        <v>?</v>
      </c>
      <c r="J65" s="941" t="str">
        <f t="shared" ca="1" si="2"/>
        <v>?</v>
      </c>
      <c r="K65" s="941" t="str">
        <f t="shared" ca="1" si="3"/>
        <v>?</v>
      </c>
      <c r="L65" s="942" t="str">
        <f t="shared" ca="1" si="4"/>
        <v>?</v>
      </c>
      <c r="M65" s="942" t="str">
        <f t="shared" ca="1" si="5"/>
        <v>?</v>
      </c>
      <c r="N65" s="942" t="str">
        <f t="shared" ca="1" si="6"/>
        <v>?</v>
      </c>
      <c r="O65" s="943" t="str">
        <f t="shared" ca="1" si="7"/>
        <v>?</v>
      </c>
      <c r="P65" s="942" t="str">
        <f t="shared" ca="1" si="8"/>
        <v>?</v>
      </c>
      <c r="Q65" s="943" t="str">
        <f t="shared" ca="1" si="9"/>
        <v>?</v>
      </c>
      <c r="R65" s="943" t="str">
        <f t="shared" ca="1" si="10"/>
        <v>?</v>
      </c>
      <c r="S65" s="942" t="str">
        <f t="shared" ca="1" si="11"/>
        <v>?</v>
      </c>
      <c r="T65" s="944"/>
      <c r="U65" s="945"/>
      <c r="V65" s="945" t="s">
        <v>1289</v>
      </c>
      <c r="W65" s="946" t="e">
        <f ca="1">_xludf.IFNA(VLOOKUP(V65,'Armor-All'!$C$3:$W$163,20,FALSE),"?")</f>
        <v>#NAME?</v>
      </c>
      <c r="X65" s="945" t="s">
        <v>1381</v>
      </c>
      <c r="Y65" s="946" t="e">
        <f ca="1">_xludf.IFNA(VLOOKUP(X65,'Armor-All'!$C$3:$W$163,20,FALSE),"?")</f>
        <v>#NAME?</v>
      </c>
      <c r="Z65" s="945" t="s">
        <v>1351</v>
      </c>
      <c r="AA65" s="946" t="e">
        <f ca="1">_xludf.IFNA(VLOOKUP(Z65,'Armor-All'!$C$3:$W$163,20,FALSE),"?")</f>
        <v>#NAME?</v>
      </c>
      <c r="AB65" s="945" t="s">
        <v>1384</v>
      </c>
      <c r="AC65" s="946" t="e">
        <f ca="1">_xludf.IFNA(VLOOKUP(AB65,'Armor-All'!$C$3:$W$163,20,FALSE),"?")</f>
        <v>#NAME?</v>
      </c>
      <c r="AD65" s="945" t="s">
        <v>1291</v>
      </c>
      <c r="AE65" s="946" t="e">
        <f ca="1">_xludf.IFNA(VLOOKUP(AD65,'Armor-All'!$C$3:$W$163,20,FALSE),"?")</f>
        <v>#NAME?</v>
      </c>
      <c r="AF65" s="948" t="s">
        <v>1572</v>
      </c>
      <c r="AG65" s="946" t="e">
        <f ca="1">_xludf.IFNA(VLOOKUP(AF65,'Armor-All'!$C$3:$W$163,20,FALSE),"?")</f>
        <v>#NAME?</v>
      </c>
      <c r="AH65" s="945" t="s">
        <v>1313</v>
      </c>
      <c r="AI65" s="946" t="e">
        <f ca="1">_xludf.IFNA(VLOOKUP(AH65,'Armor-All'!$C$3:$W$163,20,FALSE),"?")</f>
        <v>#NAME?</v>
      </c>
      <c r="AJ65" s="945" t="s">
        <v>1285</v>
      </c>
      <c r="AK65" s="946" t="e">
        <f ca="1">_xludf.IFNA(VLOOKUP(AJ65,'Armor-All'!$C$3:$W$163,20,FALSE),"?")</f>
        <v>#NAME?</v>
      </c>
      <c r="AL65" s="945" t="s">
        <v>1402</v>
      </c>
      <c r="AM65" s="946" t="e">
        <f ca="1">_xludf.IFNA(VLOOKUP(AL65,'Armor-All'!$C$3:$W$163,20,FALSE),"?")</f>
        <v>#NAME?</v>
      </c>
      <c r="AN65" s="946" t="e">
        <f ca="1">_xludf.IFNA(VLOOKUP(#REF!,'Armor-All'!$C$3:$W$163,20,FALSE),"?")</f>
        <v>#NAME?</v>
      </c>
      <c r="AO65" s="946" t="e">
        <f ca="1">_xludf.IFNA(VLOOKUP(#REF!,'Armor-All'!$C$3:$W$163,20,FALSE),"?")</f>
        <v>#NAME?</v>
      </c>
      <c r="AP65" s="945" t="s">
        <v>1363</v>
      </c>
      <c r="AQ65" s="947" t="e">
        <f ca="1">_xludf.IFNA(VLOOKUP(AP65,'Armor-All'!$C$3:$W$163,20,FALSE),"?")</f>
        <v>#NAME?</v>
      </c>
    </row>
    <row r="66" spans="1:43" ht="12.75">
      <c r="A66" s="961" t="s">
        <v>1245</v>
      </c>
      <c r="B66" s="890"/>
      <c r="C66" s="940" t="s">
        <v>1440</v>
      </c>
      <c r="D66" s="907" t="s">
        <v>912</v>
      </c>
      <c r="E66" s="216" t="s">
        <v>920</v>
      </c>
      <c r="F66" s="870">
        <f>VLOOKUP(C66,'Armor-All'!$C$3:$W$163,20,FALSE)</f>
        <v>836.19999999999993</v>
      </c>
      <c r="G66" s="941"/>
      <c r="H66" s="941" t="str">
        <f t="shared" ca="1" si="0"/>
        <v>?</v>
      </c>
      <c r="I66" s="941" t="str">
        <f t="shared" ca="1" si="1"/>
        <v>?</v>
      </c>
      <c r="J66" s="941" t="str">
        <f t="shared" ca="1" si="2"/>
        <v>?</v>
      </c>
      <c r="K66" s="941" t="str">
        <f t="shared" ca="1" si="3"/>
        <v>?</v>
      </c>
      <c r="L66" s="942" t="str">
        <f t="shared" ca="1" si="4"/>
        <v>?</v>
      </c>
      <c r="M66" s="942" t="str">
        <f t="shared" ca="1" si="5"/>
        <v>?</v>
      </c>
      <c r="N66" s="942" t="str">
        <f t="shared" ca="1" si="6"/>
        <v>?</v>
      </c>
      <c r="O66" s="943" t="str">
        <f t="shared" ca="1" si="7"/>
        <v>?</v>
      </c>
      <c r="P66" s="942" t="str">
        <f t="shared" ca="1" si="8"/>
        <v>?</v>
      </c>
      <c r="Q66" s="943" t="str">
        <f t="shared" ca="1" si="9"/>
        <v>?</v>
      </c>
      <c r="R66" s="943" t="str">
        <f t="shared" ca="1" si="10"/>
        <v>?</v>
      </c>
      <c r="S66" s="942" t="str">
        <f t="shared" ca="1" si="11"/>
        <v>?</v>
      </c>
      <c r="T66" s="942"/>
      <c r="U66" s="945"/>
      <c r="V66" s="948" t="s">
        <v>1229</v>
      </c>
      <c r="W66" s="946" t="e">
        <f ca="1">_xludf.IFNA(VLOOKUP(V66,'Armor-All'!$C$3:$W$163,20,FALSE),"?")</f>
        <v>#NAME?</v>
      </c>
      <c r="X66" s="948" t="s">
        <v>1229</v>
      </c>
      <c r="Y66" s="946" t="e">
        <f ca="1">_xludf.IFNA(VLOOKUP(X66,'Armor-All'!$C$3:$W$163,20,FALSE),"?")</f>
        <v>#NAME?</v>
      </c>
      <c r="Z66" s="945" t="s">
        <v>1438</v>
      </c>
      <c r="AA66" s="946" t="e">
        <f ca="1">_xludf.IFNA(VLOOKUP(Z66,'Armor-All'!$C$3:$W$163,20,FALSE),"?")</f>
        <v>#NAME?</v>
      </c>
      <c r="AB66" s="948" t="s">
        <v>1572</v>
      </c>
      <c r="AC66" s="946" t="e">
        <f ca="1">_xludf.IFNA(VLOOKUP(AB66,'Armor-All'!$C$3:$W$163,20,FALSE),"?")</f>
        <v>#NAME?</v>
      </c>
      <c r="AD66" s="948" t="s">
        <v>1572</v>
      </c>
      <c r="AE66" s="946" t="e">
        <f ca="1">_xludf.IFNA(VLOOKUP(AD66,'Armor-All'!$C$3:$W$163,20,FALSE),"?")</f>
        <v>#NAME?</v>
      </c>
      <c r="AF66" s="948" t="s">
        <v>1229</v>
      </c>
      <c r="AG66" s="946" t="e">
        <f ca="1">_xludf.IFNA(VLOOKUP(AF66,'Armor-All'!$C$3:$W$163,20,FALSE),"?")</f>
        <v>#NAME?</v>
      </c>
      <c r="AH66" s="945" t="s">
        <v>1442</v>
      </c>
      <c r="AI66" s="946" t="e">
        <f ca="1">_xludf.IFNA(VLOOKUP(AH66,'Armor-All'!$C$3:$W$163,20,FALSE),"?")</f>
        <v>#NAME?</v>
      </c>
      <c r="AJ66" s="945" t="s">
        <v>1444</v>
      </c>
      <c r="AK66" s="946" t="e">
        <f ca="1">_xludf.IFNA(VLOOKUP(AJ66,'Armor-All'!$C$3:$W$163,20,FALSE),"?")</f>
        <v>#NAME?</v>
      </c>
      <c r="AL66" s="945" t="s">
        <v>1446</v>
      </c>
      <c r="AM66" s="946" t="e">
        <f ca="1">_xludf.IFNA(VLOOKUP(AL66,'Armor-All'!$C$3:$W$163,20,FALSE),"?")</f>
        <v>#NAME?</v>
      </c>
      <c r="AN66" s="946" t="e">
        <f ca="1">_xludf.IFNA(VLOOKUP(#REF!,'Armor-All'!$C$3:$W$163,20,FALSE),"?")</f>
        <v>#NAME?</v>
      </c>
      <c r="AO66" s="946" t="e">
        <f ca="1">_xludf.IFNA(VLOOKUP(#REF!,'Armor-All'!$C$3:$W$163,20,FALSE),"?")</f>
        <v>#NAME?</v>
      </c>
      <c r="AP66" s="945" t="s">
        <v>1436</v>
      </c>
      <c r="AQ66" s="947" t="e">
        <f ca="1">_xludf.IFNA(VLOOKUP(AP66,'Armor-All'!$C$3:$W$163,20,FALSE),"?")</f>
        <v>#NAME?</v>
      </c>
    </row>
    <row r="67" spans="1:43" ht="12.75">
      <c r="A67" s="961" t="s">
        <v>1245</v>
      </c>
      <c r="B67" s="890"/>
      <c r="C67" s="940" t="s">
        <v>1392</v>
      </c>
      <c r="D67" s="905" t="s">
        <v>1564</v>
      </c>
      <c r="E67" s="191" t="s">
        <v>917</v>
      </c>
      <c r="F67" s="870">
        <f>VLOOKUP(C67,'Armor-All'!$C$3:$W$163,20,FALSE)</f>
        <v>513.83000000000004</v>
      </c>
      <c r="G67" s="941"/>
      <c r="H67" s="941" t="str">
        <f t="shared" ca="1" si="0"/>
        <v>?</v>
      </c>
      <c r="I67" s="941" t="str">
        <f t="shared" ca="1" si="1"/>
        <v>?</v>
      </c>
      <c r="J67" s="941" t="str">
        <f t="shared" ca="1" si="2"/>
        <v>?</v>
      </c>
      <c r="K67" s="941" t="str">
        <f t="shared" ca="1" si="3"/>
        <v>?</v>
      </c>
      <c r="L67" s="942" t="str">
        <f t="shared" ca="1" si="4"/>
        <v>?</v>
      </c>
      <c r="M67" s="942" t="str">
        <f t="shared" ca="1" si="5"/>
        <v>?</v>
      </c>
      <c r="N67" s="942" t="str">
        <f t="shared" ca="1" si="6"/>
        <v>?</v>
      </c>
      <c r="O67" s="943" t="str">
        <f t="shared" ca="1" si="7"/>
        <v>?</v>
      </c>
      <c r="P67" s="942" t="str">
        <f t="shared" ca="1" si="8"/>
        <v>?</v>
      </c>
      <c r="Q67" s="943" t="str">
        <f t="shared" ca="1" si="9"/>
        <v>?</v>
      </c>
      <c r="R67" s="943" t="str">
        <f t="shared" ca="1" si="10"/>
        <v>?</v>
      </c>
      <c r="S67" s="942" t="str">
        <f t="shared" ca="1" si="11"/>
        <v>?</v>
      </c>
      <c r="T67" s="944"/>
      <c r="U67" s="945"/>
      <c r="V67" s="945" t="s">
        <v>1289</v>
      </c>
      <c r="W67" s="946" t="e">
        <f ca="1">_xludf.IFNA(VLOOKUP(V67,'Armor-All'!$C$3:$W$163,20,FALSE),"?")</f>
        <v>#NAME?</v>
      </c>
      <c r="X67" s="945" t="s">
        <v>1381</v>
      </c>
      <c r="Y67" s="946" t="e">
        <f ca="1">_xludf.IFNA(VLOOKUP(X67,'Armor-All'!$C$3:$W$163,20,FALSE),"?")</f>
        <v>#NAME?</v>
      </c>
      <c r="Z67" s="945" t="s">
        <v>1351</v>
      </c>
      <c r="AA67" s="946" t="e">
        <f ca="1">_xludf.IFNA(VLOOKUP(Z67,'Armor-All'!$C$3:$W$163,20,FALSE),"?")</f>
        <v>#NAME?</v>
      </c>
      <c r="AB67" s="945" t="s">
        <v>1384</v>
      </c>
      <c r="AC67" s="946" t="e">
        <f ca="1">_xludf.IFNA(VLOOKUP(AB67,'Armor-All'!$C$3:$W$163,20,FALSE),"?")</f>
        <v>#NAME?</v>
      </c>
      <c r="AD67" s="948" t="s">
        <v>1572</v>
      </c>
      <c r="AE67" s="946" t="e">
        <f ca="1">_xludf.IFNA(VLOOKUP(AD67,'Armor-All'!$C$3:$W$163,20,FALSE),"?")</f>
        <v>#NAME?</v>
      </c>
      <c r="AF67" s="945" t="s">
        <v>1375</v>
      </c>
      <c r="AG67" s="946" t="e">
        <f ca="1">_xludf.IFNA(VLOOKUP(AF67,'Armor-All'!$C$3:$W$163,20,FALSE),"?")</f>
        <v>#NAME?</v>
      </c>
      <c r="AH67" s="945" t="s">
        <v>1313</v>
      </c>
      <c r="AI67" s="946" t="e">
        <f ca="1">_xludf.IFNA(VLOOKUP(AH67,'Armor-All'!$C$3:$W$163,20,FALSE),"?")</f>
        <v>#NAME?</v>
      </c>
      <c r="AJ67" s="945" t="s">
        <v>1285</v>
      </c>
      <c r="AK67" s="946" t="e">
        <f ca="1">_xludf.IFNA(VLOOKUP(AJ67,'Armor-All'!$C$3:$W$163,20,FALSE),"?")</f>
        <v>#NAME?</v>
      </c>
      <c r="AL67" s="945" t="s">
        <v>1402</v>
      </c>
      <c r="AM67" s="946" t="e">
        <f ca="1">_xludf.IFNA(VLOOKUP(AL67,'Armor-All'!$C$3:$W$163,20,FALSE),"?")</f>
        <v>#NAME?</v>
      </c>
      <c r="AN67" s="946" t="e">
        <f ca="1">_xludf.IFNA(VLOOKUP(#REF!,'Armor-All'!$C$3:$W$163,20,FALSE),"?")</f>
        <v>#NAME?</v>
      </c>
      <c r="AO67" s="946" t="e">
        <f ca="1">_xludf.IFNA(VLOOKUP(#REF!,'Armor-All'!$C$3:$W$163,20,FALSE),"?")</f>
        <v>#NAME?</v>
      </c>
      <c r="AP67" s="945" t="s">
        <v>1363</v>
      </c>
      <c r="AQ67" s="947" t="e">
        <f ca="1">_xludf.IFNA(VLOOKUP(AP67,'Armor-All'!$C$3:$W$163,20,FALSE),"?")</f>
        <v>#NAME?</v>
      </c>
    </row>
    <row r="68" spans="1:43" ht="12.75">
      <c r="A68" s="961" t="s">
        <v>1245</v>
      </c>
      <c r="B68" s="890"/>
      <c r="C68" s="940" t="s">
        <v>1476</v>
      </c>
      <c r="D68" s="907" t="s">
        <v>912</v>
      </c>
      <c r="E68" s="216" t="s">
        <v>917</v>
      </c>
      <c r="F68" s="870">
        <f>VLOOKUP(C68,'Armor-All'!$C$3:$W$163,20,FALSE)</f>
        <v>683.6</v>
      </c>
      <c r="G68" s="941"/>
      <c r="H68" s="941" t="str">
        <f t="shared" ca="1" si="0"/>
        <v>?</v>
      </c>
      <c r="I68" s="941" t="str">
        <f t="shared" ca="1" si="1"/>
        <v>?</v>
      </c>
      <c r="J68" s="941" t="str">
        <f t="shared" ca="1" si="2"/>
        <v>?</v>
      </c>
      <c r="K68" s="941" t="str">
        <f t="shared" ca="1" si="3"/>
        <v>?</v>
      </c>
      <c r="L68" s="942" t="str">
        <f t="shared" ca="1" si="4"/>
        <v>?</v>
      </c>
      <c r="M68" s="942" t="str">
        <f t="shared" ca="1" si="5"/>
        <v>?</v>
      </c>
      <c r="N68" s="942" t="str">
        <f t="shared" ca="1" si="6"/>
        <v>?</v>
      </c>
      <c r="O68" s="943" t="str">
        <f t="shared" ca="1" si="7"/>
        <v>?</v>
      </c>
      <c r="P68" s="942" t="str">
        <f t="shared" ca="1" si="8"/>
        <v>?</v>
      </c>
      <c r="Q68" s="943" t="str">
        <f t="shared" ca="1" si="9"/>
        <v>?</v>
      </c>
      <c r="R68" s="943" t="str">
        <f t="shared" ca="1" si="10"/>
        <v>?</v>
      </c>
      <c r="S68" s="942" t="str">
        <f t="shared" ca="1" si="11"/>
        <v>?</v>
      </c>
      <c r="T68" s="949"/>
      <c r="U68" s="945"/>
      <c r="V68" s="950" t="s">
        <v>1480</v>
      </c>
      <c r="W68" s="946" t="e">
        <f ca="1">_xludf.IFNA(VLOOKUP(V68,'Armor-All'!$C$3:$W$163,20,FALSE),"?")</f>
        <v>#NAME?</v>
      </c>
      <c r="X68" s="950" t="s">
        <v>1482</v>
      </c>
      <c r="Y68" s="946" t="e">
        <f ca="1">_xludf.IFNA(VLOOKUP(X68,'Armor-All'!$C$3:$W$163,20,FALSE),"?")</f>
        <v>#NAME?</v>
      </c>
      <c r="Z68" s="945" t="s">
        <v>1484</v>
      </c>
      <c r="AA68" s="946" t="e">
        <f ca="1">_xludf.IFNA(VLOOKUP(Z68,'Armor-All'!$C$3:$W$163,20,FALSE),"?")</f>
        <v>#NAME?</v>
      </c>
      <c r="AB68" s="948" t="s">
        <v>1229</v>
      </c>
      <c r="AC68" s="946" t="e">
        <f ca="1">_xludf.IFNA(VLOOKUP(AB68,'Armor-All'!$C$3:$W$163,20,FALSE),"?")</f>
        <v>#NAME?</v>
      </c>
      <c r="AD68" s="948" t="s">
        <v>1572</v>
      </c>
      <c r="AE68" s="946" t="e">
        <f ca="1">_xludf.IFNA(VLOOKUP(AD68,'Armor-All'!$C$3:$W$163,20,FALSE),"?")</f>
        <v>#NAME?</v>
      </c>
      <c r="AF68" s="945" t="s">
        <v>1493</v>
      </c>
      <c r="AG68" s="946" t="e">
        <f ca="1">_xludf.IFNA(VLOOKUP(AF68,'Armor-All'!$C$3:$W$163,20,FALSE),"?")</f>
        <v>#NAME?</v>
      </c>
      <c r="AH68" s="945" t="s">
        <v>1497</v>
      </c>
      <c r="AI68" s="946" t="e">
        <f ca="1">_xludf.IFNA(VLOOKUP(AH68,'Armor-All'!$C$3:$W$163,20,FALSE),"?")</f>
        <v>#NAME?</v>
      </c>
      <c r="AJ68" s="945" t="s">
        <v>1501</v>
      </c>
      <c r="AK68" s="946" t="e">
        <f ca="1">_xludf.IFNA(VLOOKUP(AJ68,'Armor-All'!$C$3:$W$163,20,FALSE),"?")</f>
        <v>#NAME?</v>
      </c>
      <c r="AL68" s="945" t="s">
        <v>1503</v>
      </c>
      <c r="AM68" s="946" t="e">
        <f ca="1">_xludf.IFNA(VLOOKUP(AL68,'Armor-All'!$C$3:$W$163,20,FALSE),"?")</f>
        <v>#NAME?</v>
      </c>
      <c r="AN68" s="946" t="e">
        <f ca="1">_xludf.IFNA(VLOOKUP(#REF!,'Armor-All'!$C$3:$W$163,20,FALSE),"?")</f>
        <v>#NAME?</v>
      </c>
      <c r="AO68" s="946" t="e">
        <f ca="1">_xludf.IFNA(VLOOKUP(#REF!,'Armor-All'!$C$3:$W$163,20,FALSE),"?")</f>
        <v>#NAME?</v>
      </c>
      <c r="AP68" s="945" t="s">
        <v>1472</v>
      </c>
      <c r="AQ68" s="947" t="e">
        <f ca="1">_xludf.IFNA(VLOOKUP(AP68,'Armor-All'!$C$3:$W$163,20,FALSE),"?")</f>
        <v>#NAME?</v>
      </c>
    </row>
    <row r="69" spans="1:43" ht="12.75">
      <c r="A69" s="961" t="s">
        <v>1245</v>
      </c>
      <c r="B69" s="890"/>
      <c r="C69" s="940" t="s">
        <v>1396</v>
      </c>
      <c r="D69" s="905" t="s">
        <v>1564</v>
      </c>
      <c r="E69" s="191" t="s">
        <v>917</v>
      </c>
      <c r="F69" s="870">
        <f>VLOOKUP(C69,'Armor-All'!$C$3:$W$163,20,FALSE)</f>
        <v>465.39999999999992</v>
      </c>
      <c r="G69" s="941"/>
      <c r="H69" s="941" t="str">
        <f t="shared" ca="1" si="0"/>
        <v>?</v>
      </c>
      <c r="I69" s="941" t="str">
        <f t="shared" ca="1" si="1"/>
        <v>?</v>
      </c>
      <c r="J69" s="941" t="str">
        <f t="shared" ca="1" si="2"/>
        <v>?</v>
      </c>
      <c r="K69" s="941" t="str">
        <f t="shared" ca="1" si="3"/>
        <v>?</v>
      </c>
      <c r="L69" s="942" t="str">
        <f t="shared" ca="1" si="4"/>
        <v>?</v>
      </c>
      <c r="M69" s="942" t="str">
        <f t="shared" ca="1" si="5"/>
        <v>?</v>
      </c>
      <c r="N69" s="942" t="str">
        <f t="shared" ca="1" si="6"/>
        <v>?</v>
      </c>
      <c r="O69" s="943" t="str">
        <f t="shared" ca="1" si="7"/>
        <v>?</v>
      </c>
      <c r="P69" s="942" t="str">
        <f t="shared" ca="1" si="8"/>
        <v>?</v>
      </c>
      <c r="Q69" s="943" t="str">
        <f t="shared" ca="1" si="9"/>
        <v>?</v>
      </c>
      <c r="R69" s="943" t="str">
        <f t="shared" ca="1" si="10"/>
        <v>?</v>
      </c>
      <c r="S69" s="942" t="str">
        <f t="shared" ca="1" si="11"/>
        <v>?</v>
      </c>
      <c r="T69" s="944"/>
      <c r="U69" s="945"/>
      <c r="V69" s="945" t="s">
        <v>1289</v>
      </c>
      <c r="W69" s="946" t="e">
        <f ca="1">_xludf.IFNA(VLOOKUP(V69,'Armor-All'!$C$3:$W$163,20,FALSE),"?")</f>
        <v>#NAME?</v>
      </c>
      <c r="X69" s="945" t="s">
        <v>1381</v>
      </c>
      <c r="Y69" s="946" t="e">
        <f ca="1">_xludf.IFNA(VLOOKUP(X69,'Armor-All'!$C$3:$W$163,20,FALSE),"?")</f>
        <v>#NAME?</v>
      </c>
      <c r="Z69" s="945" t="s">
        <v>1351</v>
      </c>
      <c r="AA69" s="946" t="e">
        <f ca="1">_xludf.IFNA(VLOOKUP(Z69,'Armor-All'!$C$3:$W$163,20,FALSE),"?")</f>
        <v>#NAME?</v>
      </c>
      <c r="AB69" s="945" t="s">
        <v>1384</v>
      </c>
      <c r="AC69" s="946" t="e">
        <f ca="1">_xludf.IFNA(VLOOKUP(AB69,'Armor-All'!$C$3:$W$163,20,FALSE),"?")</f>
        <v>#NAME?</v>
      </c>
      <c r="AD69" s="948" t="s">
        <v>1572</v>
      </c>
      <c r="AE69" s="946" t="e">
        <f ca="1">_xludf.IFNA(VLOOKUP(AD69,'Armor-All'!$C$3:$W$163,20,FALSE),"?")</f>
        <v>#NAME?</v>
      </c>
      <c r="AF69" s="945" t="s">
        <v>1375</v>
      </c>
      <c r="AG69" s="946" t="e">
        <f ca="1">_xludf.IFNA(VLOOKUP(AF69,'Armor-All'!$C$3:$W$163,20,FALSE),"?")</f>
        <v>#NAME?</v>
      </c>
      <c r="AH69" s="945" t="s">
        <v>1313</v>
      </c>
      <c r="AI69" s="946" t="e">
        <f ca="1">_xludf.IFNA(VLOOKUP(AH69,'Armor-All'!$C$3:$W$163,20,FALSE),"?")</f>
        <v>#NAME?</v>
      </c>
      <c r="AJ69" s="945" t="s">
        <v>1285</v>
      </c>
      <c r="AK69" s="946" t="e">
        <f ca="1">_xludf.IFNA(VLOOKUP(AJ69,'Armor-All'!$C$3:$W$163,20,FALSE),"?")</f>
        <v>#NAME?</v>
      </c>
      <c r="AL69" s="945" t="s">
        <v>1402</v>
      </c>
      <c r="AM69" s="946" t="e">
        <f ca="1">_xludf.IFNA(VLOOKUP(AL69,'Armor-All'!$C$3:$W$163,20,FALSE),"?")</f>
        <v>#NAME?</v>
      </c>
      <c r="AN69" s="946" t="e">
        <f ca="1">_xludf.IFNA(VLOOKUP(#REF!,'Armor-All'!$C$3:$W$163,20,FALSE),"?")</f>
        <v>#NAME?</v>
      </c>
      <c r="AO69" s="946" t="e">
        <f ca="1">_xludf.IFNA(VLOOKUP(#REF!,'Armor-All'!$C$3:$W$163,20,FALSE),"?")</f>
        <v>#NAME?</v>
      </c>
      <c r="AP69" s="945" t="s">
        <v>1363</v>
      </c>
      <c r="AQ69" s="947" t="e">
        <f ca="1">_xludf.IFNA(VLOOKUP(AP69,'Armor-All'!$C$3:$W$163,20,FALSE),"?")</f>
        <v>#NAME?</v>
      </c>
    </row>
    <row r="70" spans="1:43" ht="12.75">
      <c r="A70" s="961" t="s">
        <v>1245</v>
      </c>
      <c r="B70" s="890"/>
      <c r="C70" s="940" t="s">
        <v>1521</v>
      </c>
      <c r="D70" s="907" t="s">
        <v>912</v>
      </c>
      <c r="E70" s="216" t="s">
        <v>917</v>
      </c>
      <c r="F70" s="870">
        <f>VLOOKUP(C70,'Armor-All'!$C$3:$W$163,20,FALSE)</f>
        <v>557.20000000000005</v>
      </c>
      <c r="G70" s="941"/>
      <c r="H70" s="941" t="str">
        <f t="shared" ca="1" si="0"/>
        <v>?</v>
      </c>
      <c r="I70" s="941" t="str">
        <f t="shared" ca="1" si="1"/>
        <v>?</v>
      </c>
      <c r="J70" s="941" t="str">
        <f t="shared" ca="1" si="2"/>
        <v>?</v>
      </c>
      <c r="K70" s="941" t="str">
        <f t="shared" ca="1" si="3"/>
        <v>?</v>
      </c>
      <c r="L70" s="942" t="str">
        <f t="shared" ca="1" si="4"/>
        <v>?</v>
      </c>
      <c r="M70" s="942" t="str">
        <f t="shared" ca="1" si="5"/>
        <v>?</v>
      </c>
      <c r="N70" s="942" t="str">
        <f t="shared" ca="1" si="6"/>
        <v>?</v>
      </c>
      <c r="O70" s="943" t="str">
        <f t="shared" ca="1" si="7"/>
        <v>?</v>
      </c>
      <c r="P70" s="942" t="str">
        <f t="shared" ca="1" si="8"/>
        <v>?</v>
      </c>
      <c r="Q70" s="943" t="str">
        <f t="shared" ca="1" si="9"/>
        <v>?</v>
      </c>
      <c r="R70" s="943" t="str">
        <f t="shared" ca="1" si="10"/>
        <v>?</v>
      </c>
      <c r="S70" s="942" t="str">
        <f t="shared" ca="1" si="11"/>
        <v>?</v>
      </c>
      <c r="T70" s="949"/>
      <c r="U70" s="945"/>
      <c r="V70" s="950" t="s">
        <v>1509</v>
      </c>
      <c r="W70" s="946" t="e">
        <f ca="1">_xludf.IFNA(VLOOKUP(V70,'Armor-All'!$C$3:$W$163,20,FALSE),"?")</f>
        <v>#NAME?</v>
      </c>
      <c r="X70" s="950" t="s">
        <v>1511</v>
      </c>
      <c r="Y70" s="946" t="e">
        <f ca="1">_xludf.IFNA(VLOOKUP(X70,'Armor-All'!$C$3:$W$163,20,FALSE),"?")</f>
        <v>#NAME?</v>
      </c>
      <c r="Z70" s="945" t="s">
        <v>1517</v>
      </c>
      <c r="AA70" s="946" t="e">
        <f ca="1">_xludf.IFNA(VLOOKUP(Z70,'Armor-All'!$C$3:$W$163,20,FALSE),"?")</f>
        <v>#NAME?</v>
      </c>
      <c r="AB70" s="948" t="s">
        <v>1229</v>
      </c>
      <c r="AC70" s="946" t="e">
        <f ca="1">_xludf.IFNA(VLOOKUP(AB70,'Armor-All'!$C$3:$W$163,20,FALSE),"?")</f>
        <v>#NAME?</v>
      </c>
      <c r="AD70" s="948" t="s">
        <v>1572</v>
      </c>
      <c r="AE70" s="946" t="e">
        <f ca="1">_xludf.IFNA(VLOOKUP(AD70,'Armor-All'!$C$3:$W$163,20,FALSE),"?")</f>
        <v>#NAME?</v>
      </c>
      <c r="AF70" s="948" t="s">
        <v>1229</v>
      </c>
      <c r="AG70" s="946" t="e">
        <f ca="1">_xludf.IFNA(VLOOKUP(AF70,'Armor-All'!$C$3:$W$163,20,FALSE),"?")</f>
        <v>#NAME?</v>
      </c>
      <c r="AH70" s="945" t="s">
        <v>1523</v>
      </c>
      <c r="AI70" s="946" t="e">
        <f ca="1">_xludf.IFNA(VLOOKUP(AH70,'Armor-All'!$C$3:$W$163,20,FALSE),"?")</f>
        <v>#NAME?</v>
      </c>
      <c r="AJ70" s="945" t="s">
        <v>1525</v>
      </c>
      <c r="AK70" s="946" t="e">
        <f ca="1">_xludf.IFNA(VLOOKUP(AJ70,'Armor-All'!$C$3:$W$163,20,FALSE),"?")</f>
        <v>#NAME?</v>
      </c>
      <c r="AL70" s="945" t="s">
        <v>1529</v>
      </c>
      <c r="AM70" s="946" t="e">
        <f ca="1">_xludf.IFNA(VLOOKUP(AL70,'Armor-All'!$C$3:$W$163,20,FALSE),"?")</f>
        <v>#NAME?</v>
      </c>
      <c r="AN70" s="946" t="e">
        <f ca="1">_xludf.IFNA(VLOOKUP(#REF!,'Armor-All'!$C$3:$W$163,20,FALSE),"?")</f>
        <v>#NAME?</v>
      </c>
      <c r="AO70" s="946" t="e">
        <f ca="1">_xludf.IFNA(VLOOKUP(#REF!,'Armor-All'!$C$3:$W$163,20,FALSE),"?")</f>
        <v>#NAME?</v>
      </c>
      <c r="AP70" s="945" t="s">
        <v>1545</v>
      </c>
      <c r="AQ70" s="947" t="e">
        <f ca="1">_xludf.IFNA(VLOOKUP(AP70,'Armor-All'!$C$3:$W$163,20,FALSE),"?")</f>
        <v>#NAME?</v>
      </c>
    </row>
    <row r="71" spans="1:43" ht="12.75">
      <c r="A71" s="961" t="s">
        <v>1245</v>
      </c>
      <c r="B71" s="890"/>
      <c r="C71" s="940" t="s">
        <v>1458</v>
      </c>
      <c r="D71" s="907" t="s">
        <v>912</v>
      </c>
      <c r="E71" s="216" t="s">
        <v>920</v>
      </c>
      <c r="F71" s="870">
        <f>VLOOKUP(C71,'Armor-All'!$C$3:$W$163,20,FALSE)</f>
        <v>717.27800000000002</v>
      </c>
      <c r="G71" s="941"/>
      <c r="H71" s="941" t="str">
        <f t="shared" ca="1" si="0"/>
        <v>?</v>
      </c>
      <c r="I71" s="941" t="str">
        <f t="shared" ca="1" si="1"/>
        <v>?</v>
      </c>
      <c r="J71" s="941" t="str">
        <f t="shared" ca="1" si="2"/>
        <v>?</v>
      </c>
      <c r="K71" s="941" t="str">
        <f t="shared" ca="1" si="3"/>
        <v>?</v>
      </c>
      <c r="L71" s="942" t="str">
        <f t="shared" ca="1" si="4"/>
        <v>?</v>
      </c>
      <c r="M71" s="942" t="str">
        <f t="shared" ca="1" si="5"/>
        <v>?</v>
      </c>
      <c r="N71" s="942" t="str">
        <f t="shared" ca="1" si="6"/>
        <v>?</v>
      </c>
      <c r="O71" s="943" t="str">
        <f t="shared" ca="1" si="7"/>
        <v>?</v>
      </c>
      <c r="P71" s="942" t="str">
        <f t="shared" ca="1" si="8"/>
        <v>?</v>
      </c>
      <c r="Q71" s="943" t="str">
        <f t="shared" ca="1" si="9"/>
        <v>?</v>
      </c>
      <c r="R71" s="943" t="str">
        <f t="shared" ca="1" si="10"/>
        <v>?</v>
      </c>
      <c r="S71" s="942" t="str">
        <f t="shared" ca="1" si="11"/>
        <v>?</v>
      </c>
      <c r="T71" s="944"/>
      <c r="U71" s="945"/>
      <c r="V71" s="945" t="s">
        <v>1450</v>
      </c>
      <c r="W71" s="946" t="e">
        <f ca="1">_xludf.IFNA(VLOOKUP(V71,'Armor-All'!$C$3:$W$163,20,FALSE),"?")</f>
        <v>#NAME?</v>
      </c>
      <c r="X71" s="945" t="s">
        <v>1452</v>
      </c>
      <c r="Y71" s="946" t="e">
        <f ca="1">_xludf.IFNA(VLOOKUP(X71,'Armor-All'!$C$3:$W$163,20,FALSE),"?")</f>
        <v>#NAME?</v>
      </c>
      <c r="Z71" s="945" t="s">
        <v>1454</v>
      </c>
      <c r="AA71" s="946" t="e">
        <f ca="1">_xludf.IFNA(VLOOKUP(Z71,'Armor-All'!$C$3:$W$163,20,FALSE),"?")</f>
        <v>#NAME?</v>
      </c>
      <c r="AB71" s="945" t="s">
        <v>1456</v>
      </c>
      <c r="AC71" s="946" t="e">
        <f ca="1">_xludf.IFNA(VLOOKUP(AB71,'Armor-All'!$C$3:$W$163,20,FALSE),"?")</f>
        <v>#NAME?</v>
      </c>
      <c r="AD71" s="948" t="s">
        <v>1572</v>
      </c>
      <c r="AE71" s="946" t="e">
        <f ca="1">_xludf.IFNA(VLOOKUP(AD71,'Armor-All'!$C$3:$W$163,20,FALSE),"?")</f>
        <v>#NAME?</v>
      </c>
      <c r="AF71" s="945" t="s">
        <v>1460</v>
      </c>
      <c r="AG71" s="946" t="e">
        <f ca="1">_xludf.IFNA(VLOOKUP(AF71,'Armor-All'!$C$3:$W$163,20,FALSE),"?")</f>
        <v>#NAME?</v>
      </c>
      <c r="AH71" s="956" t="s">
        <v>1462</v>
      </c>
      <c r="AI71" s="946" t="e">
        <f ca="1">_xludf.IFNA(VLOOKUP(AH71,'Armor-All'!$C$3:$W$163,20,FALSE),"?")</f>
        <v>#NAME?</v>
      </c>
      <c r="AJ71" s="945" t="s">
        <v>1464</v>
      </c>
      <c r="AK71" s="946" t="e">
        <f ca="1">_xludf.IFNA(VLOOKUP(AJ71,'Armor-All'!$C$3:$W$163,20,FALSE),"?")</f>
        <v>#NAME?</v>
      </c>
      <c r="AL71" s="945" t="s">
        <v>1466</v>
      </c>
      <c r="AM71" s="946" t="e">
        <f ca="1">_xludf.IFNA(VLOOKUP(AL71,'Armor-All'!$C$3:$W$163,20,FALSE),"?")</f>
        <v>#NAME?</v>
      </c>
      <c r="AN71" s="946" t="e">
        <f ca="1">_xludf.IFNA(VLOOKUP(#REF!,'Armor-All'!$C$3:$W$163,20,FALSE),"?")</f>
        <v>#NAME?</v>
      </c>
      <c r="AO71" s="946" t="e">
        <f ca="1">_xludf.IFNA(VLOOKUP(#REF!,'Armor-All'!$C$3:$W$163,20,FALSE),"?")</f>
        <v>#NAME?</v>
      </c>
      <c r="AP71" s="945" t="s">
        <v>1448</v>
      </c>
      <c r="AQ71" s="947" t="e">
        <f ca="1">_xludf.IFNA(VLOOKUP(AP71,'Armor-All'!$C$3:$W$163,20,FALSE),"?")</f>
        <v>#NAME?</v>
      </c>
    </row>
    <row r="72" spans="1:43" ht="12.75">
      <c r="A72" s="961" t="s">
        <v>1245</v>
      </c>
      <c r="B72" s="890"/>
      <c r="C72" s="940" t="s">
        <v>1357</v>
      </c>
      <c r="D72" s="905" t="s">
        <v>1564</v>
      </c>
      <c r="E72" s="191" t="s">
        <v>917</v>
      </c>
      <c r="F72" s="870">
        <f>VLOOKUP(C72,'Armor-All'!$C$3:$W$163,20,FALSE)</f>
        <v>351.45</v>
      </c>
      <c r="G72" s="941"/>
      <c r="H72" s="941" t="str">
        <f t="shared" ca="1" si="0"/>
        <v>?</v>
      </c>
      <c r="I72" s="941" t="str">
        <f t="shared" ca="1" si="1"/>
        <v>?</v>
      </c>
      <c r="J72" s="941" t="str">
        <f t="shared" ca="1" si="2"/>
        <v>?</v>
      </c>
      <c r="K72" s="941" t="str">
        <f t="shared" ca="1" si="3"/>
        <v>?</v>
      </c>
      <c r="L72" s="942" t="str">
        <f t="shared" ca="1" si="4"/>
        <v>?</v>
      </c>
      <c r="M72" s="942" t="str">
        <f t="shared" ca="1" si="5"/>
        <v>?</v>
      </c>
      <c r="N72" s="942" t="str">
        <f t="shared" ca="1" si="6"/>
        <v>?</v>
      </c>
      <c r="O72" s="943" t="str">
        <f t="shared" ca="1" si="7"/>
        <v>?</v>
      </c>
      <c r="P72" s="942" t="str">
        <f t="shared" ca="1" si="8"/>
        <v>?</v>
      </c>
      <c r="Q72" s="943" t="str">
        <f t="shared" ca="1" si="9"/>
        <v>?</v>
      </c>
      <c r="R72" s="943" t="str">
        <f t="shared" ca="1" si="10"/>
        <v>?</v>
      </c>
      <c r="S72" s="942" t="str">
        <f t="shared" ca="1" si="11"/>
        <v>?</v>
      </c>
      <c r="T72" s="944"/>
      <c r="U72" s="945"/>
      <c r="V72" s="945" t="s">
        <v>1289</v>
      </c>
      <c r="W72" s="946" t="e">
        <f ca="1">_xludf.IFNA(VLOOKUP(V72,'Armor-All'!$C$3:$W$163,20,FALSE),"?")</f>
        <v>#NAME?</v>
      </c>
      <c r="X72" s="945" t="s">
        <v>1381</v>
      </c>
      <c r="Y72" s="946" t="e">
        <f ca="1">_xludf.IFNA(VLOOKUP(X72,'Armor-All'!$C$3:$W$163,20,FALSE),"?")</f>
        <v>#NAME?</v>
      </c>
      <c r="Z72" s="945" t="s">
        <v>1351</v>
      </c>
      <c r="AA72" s="946" t="e">
        <f ca="1">_xludf.IFNA(VLOOKUP(Z72,'Armor-All'!$C$3:$W$163,20,FALSE),"?")</f>
        <v>#NAME?</v>
      </c>
      <c r="AB72" s="945" t="s">
        <v>1384</v>
      </c>
      <c r="AC72" s="946" t="e">
        <f ca="1">_xludf.IFNA(VLOOKUP(AB72,'Armor-All'!$C$3:$W$163,20,FALSE),"?")</f>
        <v>#NAME?</v>
      </c>
      <c r="AD72" s="948" t="s">
        <v>1572</v>
      </c>
      <c r="AE72" s="946" t="e">
        <f ca="1">_xludf.IFNA(VLOOKUP(AD72,'Armor-All'!$C$3:$W$163,20,FALSE),"?")</f>
        <v>#NAME?</v>
      </c>
      <c r="AF72" s="945" t="s">
        <v>1375</v>
      </c>
      <c r="AG72" s="946" t="e">
        <f ca="1">_xludf.IFNA(VLOOKUP(AF72,'Armor-All'!$C$3:$W$163,20,FALSE),"?")</f>
        <v>#NAME?</v>
      </c>
      <c r="AH72" s="945" t="s">
        <v>1313</v>
      </c>
      <c r="AI72" s="946" t="e">
        <f ca="1">_xludf.IFNA(VLOOKUP(AH72,'Armor-All'!$C$3:$W$163,20,FALSE),"?")</f>
        <v>#NAME?</v>
      </c>
      <c r="AJ72" s="945" t="s">
        <v>1285</v>
      </c>
      <c r="AK72" s="946" t="e">
        <f ca="1">_xludf.IFNA(VLOOKUP(AJ72,'Armor-All'!$C$3:$W$163,20,FALSE),"?")</f>
        <v>#NAME?</v>
      </c>
      <c r="AL72" s="945" t="s">
        <v>1402</v>
      </c>
      <c r="AM72" s="946" t="e">
        <f ca="1">_xludf.IFNA(VLOOKUP(AL72,'Armor-All'!$C$3:$W$163,20,FALSE),"?")</f>
        <v>#NAME?</v>
      </c>
      <c r="AN72" s="946" t="e">
        <f ca="1">_xludf.IFNA(VLOOKUP(#REF!,'Armor-All'!$C$3:$W$163,20,FALSE),"?")</f>
        <v>#NAME?</v>
      </c>
      <c r="AO72" s="946" t="e">
        <f ca="1">_xludf.IFNA(VLOOKUP(#REF!,'Armor-All'!$C$3:$W$163,20,FALSE),"?")</f>
        <v>#NAME?</v>
      </c>
      <c r="AP72" s="945" t="s">
        <v>1363</v>
      </c>
      <c r="AQ72" s="947" t="e">
        <f ca="1">_xludf.IFNA(VLOOKUP(AP72,'Armor-All'!$C$3:$W$163,20,FALSE),"?")</f>
        <v>#NAME?</v>
      </c>
    </row>
    <row r="73" spans="1:43" ht="12.75">
      <c r="A73" s="961" t="s">
        <v>1245</v>
      </c>
      <c r="B73" s="890"/>
      <c r="C73" s="940" t="s">
        <v>1491</v>
      </c>
      <c r="D73" s="907" t="s">
        <v>912</v>
      </c>
      <c r="E73" s="216" t="s">
        <v>917</v>
      </c>
      <c r="F73" s="870">
        <f>VLOOKUP(C73,'Armor-All'!$C$3:$W$163,20,FALSE)</f>
        <v>596.82000000000005</v>
      </c>
      <c r="G73" s="941"/>
      <c r="H73" s="941" t="str">
        <f t="shared" ca="1" si="0"/>
        <v>?</v>
      </c>
      <c r="I73" s="941" t="str">
        <f t="shared" ca="1" si="1"/>
        <v>?</v>
      </c>
      <c r="J73" s="941" t="str">
        <f t="shared" ca="1" si="2"/>
        <v>?</v>
      </c>
      <c r="K73" s="941" t="str">
        <f t="shared" ca="1" si="3"/>
        <v>?</v>
      </c>
      <c r="L73" s="942" t="str">
        <f t="shared" ca="1" si="4"/>
        <v>?</v>
      </c>
      <c r="M73" s="942" t="str">
        <f t="shared" ca="1" si="5"/>
        <v>?</v>
      </c>
      <c r="N73" s="942" t="str">
        <f t="shared" ca="1" si="6"/>
        <v>?</v>
      </c>
      <c r="O73" s="943" t="str">
        <f t="shared" ca="1" si="7"/>
        <v>?</v>
      </c>
      <c r="P73" s="942" t="str">
        <f t="shared" ca="1" si="8"/>
        <v>?</v>
      </c>
      <c r="Q73" s="943" t="str">
        <f t="shared" ca="1" si="9"/>
        <v>?</v>
      </c>
      <c r="R73" s="943" t="str">
        <f t="shared" ca="1" si="10"/>
        <v>?</v>
      </c>
      <c r="S73" s="942" t="str">
        <f t="shared" ca="1" si="11"/>
        <v>?</v>
      </c>
      <c r="T73" s="949"/>
      <c r="U73" s="945"/>
      <c r="V73" s="950" t="s">
        <v>1480</v>
      </c>
      <c r="W73" s="946" t="e">
        <f ca="1">_xludf.IFNA(VLOOKUP(V73,'Armor-All'!$C$3:$W$163,20,FALSE),"?")</f>
        <v>#NAME?</v>
      </c>
      <c r="X73" s="950" t="s">
        <v>1482</v>
      </c>
      <c r="Y73" s="946" t="e">
        <f ca="1">_xludf.IFNA(VLOOKUP(X73,'Armor-All'!$C$3:$W$163,20,FALSE),"?")</f>
        <v>#NAME?</v>
      </c>
      <c r="Z73" s="945" t="s">
        <v>1484</v>
      </c>
      <c r="AA73" s="946" t="e">
        <f ca="1">_xludf.IFNA(VLOOKUP(Z73,'Armor-All'!$C$3:$W$163,20,FALSE),"?")</f>
        <v>#NAME?</v>
      </c>
      <c r="AB73" s="948" t="s">
        <v>1229</v>
      </c>
      <c r="AC73" s="946" t="e">
        <f ca="1">_xludf.IFNA(VLOOKUP(AB73,'Armor-All'!$C$3:$W$163,20,FALSE),"?")</f>
        <v>#NAME?</v>
      </c>
      <c r="AD73" s="948" t="s">
        <v>1572</v>
      </c>
      <c r="AE73" s="946" t="e">
        <f ca="1">_xludf.IFNA(VLOOKUP(AD73,'Armor-All'!$C$3:$W$163,20,FALSE),"?")</f>
        <v>#NAME?</v>
      </c>
      <c r="AF73" s="945" t="s">
        <v>1493</v>
      </c>
      <c r="AG73" s="946" t="e">
        <f ca="1">_xludf.IFNA(VLOOKUP(AF73,'Armor-All'!$C$3:$W$163,20,FALSE),"?")</f>
        <v>#NAME?</v>
      </c>
      <c r="AH73" s="945" t="s">
        <v>1497</v>
      </c>
      <c r="AI73" s="946" t="e">
        <f ca="1">_xludf.IFNA(VLOOKUP(AH73,'Armor-All'!$C$3:$W$163,20,FALSE),"?")</f>
        <v>#NAME?</v>
      </c>
      <c r="AJ73" s="945" t="s">
        <v>1501</v>
      </c>
      <c r="AK73" s="946" t="e">
        <f ca="1">_xludf.IFNA(VLOOKUP(AJ73,'Armor-All'!$C$3:$W$163,20,FALSE),"?")</f>
        <v>#NAME?</v>
      </c>
      <c r="AL73" s="945" t="s">
        <v>1503</v>
      </c>
      <c r="AM73" s="946" t="e">
        <f ca="1">_xludf.IFNA(VLOOKUP(AL73,'Armor-All'!$C$3:$W$163,20,FALSE),"?")</f>
        <v>#NAME?</v>
      </c>
      <c r="AN73" s="946" t="e">
        <f ca="1">_xludf.IFNA(VLOOKUP(#REF!,'Armor-All'!$C$3:$W$163,20,FALSE),"?")</f>
        <v>#NAME?</v>
      </c>
      <c r="AO73" s="946" t="e">
        <f ca="1">_xludf.IFNA(VLOOKUP(#REF!,'Armor-All'!$C$3:$W$163,20,FALSE),"?")</f>
        <v>#NAME?</v>
      </c>
      <c r="AP73" s="945" t="s">
        <v>1472</v>
      </c>
      <c r="AQ73" s="947" t="e">
        <f ca="1">_xludf.IFNA(VLOOKUP(AP73,'Armor-All'!$C$3:$W$163,20,FALSE),"?")</f>
        <v>#NAME?</v>
      </c>
    </row>
    <row r="74" spans="1:43" ht="12.75">
      <c r="A74" s="961" t="s">
        <v>1245</v>
      </c>
      <c r="B74" s="890"/>
      <c r="C74" s="940" t="s">
        <v>1369</v>
      </c>
      <c r="D74" s="905" t="s">
        <v>1564</v>
      </c>
      <c r="E74" s="191" t="s">
        <v>917</v>
      </c>
      <c r="F74" s="870">
        <f>VLOOKUP(C74,'Armor-All'!$C$3:$W$163,20,FALSE)</f>
        <v>511.90000000000003</v>
      </c>
      <c r="G74" s="941"/>
      <c r="H74" s="941" t="str">
        <f t="shared" ca="1" si="0"/>
        <v>?</v>
      </c>
      <c r="I74" s="941" t="str">
        <f t="shared" ca="1" si="1"/>
        <v>?</v>
      </c>
      <c r="J74" s="941" t="str">
        <f t="shared" ca="1" si="2"/>
        <v>?</v>
      </c>
      <c r="K74" s="941" t="str">
        <f t="shared" ca="1" si="3"/>
        <v>?</v>
      </c>
      <c r="L74" s="942" t="str">
        <f t="shared" ca="1" si="4"/>
        <v>?</v>
      </c>
      <c r="M74" s="942" t="str">
        <f t="shared" ca="1" si="5"/>
        <v>?</v>
      </c>
      <c r="N74" s="942" t="str">
        <f t="shared" ca="1" si="6"/>
        <v>?</v>
      </c>
      <c r="O74" s="943" t="str">
        <f t="shared" ca="1" si="7"/>
        <v>?</v>
      </c>
      <c r="P74" s="942" t="str">
        <f t="shared" ca="1" si="8"/>
        <v>?</v>
      </c>
      <c r="Q74" s="943" t="str">
        <f t="shared" ca="1" si="9"/>
        <v>?</v>
      </c>
      <c r="R74" s="943" t="str">
        <f t="shared" ca="1" si="10"/>
        <v>?</v>
      </c>
      <c r="S74" s="942" t="str">
        <f t="shared" ca="1" si="11"/>
        <v>?</v>
      </c>
      <c r="T74" s="949"/>
      <c r="U74" s="945"/>
      <c r="V74" s="950" t="s">
        <v>1330</v>
      </c>
      <c r="W74" s="946" t="e">
        <f ca="1">_xludf.IFNA(VLOOKUP(V74,'Armor-All'!$C$3:$W$163,20,FALSE),"?")</f>
        <v>#NAME?</v>
      </c>
      <c r="X74" s="950" t="s">
        <v>1326</v>
      </c>
      <c r="Y74" s="946" t="e">
        <f ca="1">_xludf.IFNA(VLOOKUP(X74,'Armor-All'!$C$3:$W$163,20,FALSE),"?")</f>
        <v>#NAME?</v>
      </c>
      <c r="Z74" s="945" t="s">
        <v>1347</v>
      </c>
      <c r="AA74" s="946" t="e">
        <f ca="1">_xludf.IFNA(VLOOKUP(Z74,'Armor-All'!$C$3:$W$163,20,FALSE),"?")</f>
        <v>#NAME?</v>
      </c>
      <c r="AB74" s="945" t="s">
        <v>1424</v>
      </c>
      <c r="AC74" s="946" t="e">
        <f ca="1">_xludf.IFNA(VLOOKUP(AB74,'Armor-All'!$C$3:$W$163,20,FALSE),"?")</f>
        <v>#NAME?</v>
      </c>
      <c r="AD74" s="948" t="s">
        <v>1572</v>
      </c>
      <c r="AE74" s="946" t="e">
        <f ca="1">_xludf.IFNA(VLOOKUP(AD74,'Armor-All'!$C$3:$W$163,20,FALSE),"?")</f>
        <v>#NAME?</v>
      </c>
      <c r="AF74" s="945" t="s">
        <v>1359</v>
      </c>
      <c r="AG74" s="946" t="e">
        <f ca="1">_xludf.IFNA(VLOOKUP(AF74,'Armor-All'!$C$3:$W$163,20,FALSE),"?")</f>
        <v>#NAME?</v>
      </c>
      <c r="AH74" s="945" t="s">
        <v>1332</v>
      </c>
      <c r="AI74" s="946" t="e">
        <f ca="1">_xludf.IFNA(VLOOKUP(AH74,'Armor-All'!$C$3:$W$163,20,FALSE),"?")</f>
        <v>#NAME?</v>
      </c>
      <c r="AJ74" s="948" t="s">
        <v>1229</v>
      </c>
      <c r="AK74" s="946" t="e">
        <f ca="1">_xludf.IFNA(VLOOKUP(AJ74,'Armor-All'!$C$3:$W$163,20,FALSE),"?")</f>
        <v>#NAME?</v>
      </c>
      <c r="AL74" s="945" t="s">
        <v>1335</v>
      </c>
      <c r="AM74" s="946" t="e">
        <f ca="1">_xludf.IFNA(VLOOKUP(AL74,'Armor-All'!$C$3:$W$163,20,FALSE),"?")</f>
        <v>#NAME?</v>
      </c>
      <c r="AN74" s="946" t="e">
        <f ca="1">_xludf.IFNA(VLOOKUP(#REF!,'Armor-All'!$C$3:$W$163,20,FALSE),"?")</f>
        <v>#NAME?</v>
      </c>
      <c r="AO74" s="946" t="e">
        <f ca="1">_xludf.IFNA(VLOOKUP(#REF!,'Armor-All'!$C$3:$W$163,20,FALSE),"?")</f>
        <v>#NAME?</v>
      </c>
      <c r="AP74" s="945" t="s">
        <v>1365</v>
      </c>
      <c r="AQ74" s="947" t="e">
        <f ca="1">_xludf.IFNA(VLOOKUP(AP74,'Armor-All'!$C$3:$W$163,20,FALSE),"?")</f>
        <v>#NAME?</v>
      </c>
    </row>
    <row r="75" spans="1:43" ht="12.75">
      <c r="A75" s="961" t="s">
        <v>1245</v>
      </c>
      <c r="B75" s="890"/>
      <c r="C75" s="940" t="s">
        <v>1371</v>
      </c>
      <c r="D75" s="905" t="s">
        <v>1564</v>
      </c>
      <c r="E75" s="191" t="s">
        <v>917</v>
      </c>
      <c r="F75" s="870">
        <f>VLOOKUP(C75,'Armor-All'!$C$3:$W$163,20,FALSE)</f>
        <v>449.49999999999994</v>
      </c>
      <c r="G75" s="941"/>
      <c r="H75" s="941" t="str">
        <f t="shared" ca="1" si="0"/>
        <v>?</v>
      </c>
      <c r="I75" s="941" t="str">
        <f t="shared" ca="1" si="1"/>
        <v>?</v>
      </c>
      <c r="J75" s="941" t="str">
        <f t="shared" ca="1" si="2"/>
        <v>?</v>
      </c>
      <c r="K75" s="941" t="str">
        <f t="shared" ca="1" si="3"/>
        <v>?</v>
      </c>
      <c r="L75" s="942" t="str">
        <f t="shared" ca="1" si="4"/>
        <v>?</v>
      </c>
      <c r="M75" s="942" t="str">
        <f t="shared" ca="1" si="5"/>
        <v>?</v>
      </c>
      <c r="N75" s="942" t="str">
        <f t="shared" ca="1" si="6"/>
        <v>?</v>
      </c>
      <c r="O75" s="943" t="str">
        <f t="shared" ca="1" si="7"/>
        <v>?</v>
      </c>
      <c r="P75" s="942" t="str">
        <f t="shared" ca="1" si="8"/>
        <v>?</v>
      </c>
      <c r="Q75" s="943" t="str">
        <f t="shared" ca="1" si="9"/>
        <v>?</v>
      </c>
      <c r="R75" s="943" t="str">
        <f t="shared" ca="1" si="10"/>
        <v>?</v>
      </c>
      <c r="S75" s="942" t="str">
        <f t="shared" ca="1" si="11"/>
        <v>?</v>
      </c>
      <c r="T75" s="944"/>
      <c r="U75" s="945"/>
      <c r="V75" s="945" t="s">
        <v>1289</v>
      </c>
      <c r="W75" s="946" t="e">
        <f ca="1">_xludf.IFNA(VLOOKUP(V75,'Armor-All'!$C$3:$W$163,20,FALSE),"?")</f>
        <v>#NAME?</v>
      </c>
      <c r="X75" s="945" t="s">
        <v>1381</v>
      </c>
      <c r="Y75" s="946" t="e">
        <f ca="1">_xludf.IFNA(VLOOKUP(X75,'Armor-All'!$C$3:$W$163,20,FALSE),"?")</f>
        <v>#NAME?</v>
      </c>
      <c r="Z75" s="945" t="s">
        <v>1351</v>
      </c>
      <c r="AA75" s="946" t="e">
        <f ca="1">_xludf.IFNA(VLOOKUP(Z75,'Armor-All'!$C$3:$W$163,20,FALSE),"?")</f>
        <v>#NAME?</v>
      </c>
      <c r="AB75" s="945" t="s">
        <v>1384</v>
      </c>
      <c r="AC75" s="946" t="e">
        <f ca="1">_xludf.IFNA(VLOOKUP(AB75,'Armor-All'!$C$3:$W$163,20,FALSE),"?")</f>
        <v>#NAME?</v>
      </c>
      <c r="AD75" s="948" t="s">
        <v>1572</v>
      </c>
      <c r="AE75" s="946" t="e">
        <f ca="1">_xludf.IFNA(VLOOKUP(AD75,'Armor-All'!$C$3:$W$163,20,FALSE),"?")</f>
        <v>#NAME?</v>
      </c>
      <c r="AF75" s="945" t="s">
        <v>1375</v>
      </c>
      <c r="AG75" s="946" t="e">
        <f ca="1">_xludf.IFNA(VLOOKUP(AF75,'Armor-All'!$C$3:$W$163,20,FALSE),"?")</f>
        <v>#NAME?</v>
      </c>
      <c r="AH75" s="945" t="s">
        <v>1313</v>
      </c>
      <c r="AI75" s="946" t="e">
        <f ca="1">_xludf.IFNA(VLOOKUP(AH75,'Armor-All'!$C$3:$W$163,20,FALSE),"?")</f>
        <v>#NAME?</v>
      </c>
      <c r="AJ75" s="945" t="s">
        <v>1285</v>
      </c>
      <c r="AK75" s="946" t="e">
        <f ca="1">_xludf.IFNA(VLOOKUP(AJ75,'Armor-All'!$C$3:$W$163,20,FALSE),"?")</f>
        <v>#NAME?</v>
      </c>
      <c r="AL75" s="945" t="s">
        <v>1402</v>
      </c>
      <c r="AM75" s="946" t="e">
        <f ca="1">_xludf.IFNA(VLOOKUP(AL75,'Armor-All'!$C$3:$W$163,20,FALSE),"?")</f>
        <v>#NAME?</v>
      </c>
      <c r="AN75" s="946" t="e">
        <f ca="1">_xludf.IFNA(VLOOKUP(#REF!,'Armor-All'!$C$3:$W$163,20,FALSE),"?")</f>
        <v>#NAME?</v>
      </c>
      <c r="AO75" s="946" t="e">
        <f ca="1">_xludf.IFNA(VLOOKUP(#REF!,'Armor-All'!$C$3:$W$163,20,FALSE),"?")</f>
        <v>#NAME?</v>
      </c>
      <c r="AP75" s="945" t="s">
        <v>1363</v>
      </c>
      <c r="AQ75" s="947" t="e">
        <f ca="1">_xludf.IFNA(VLOOKUP(AP75,'Armor-All'!$C$3:$W$163,20,FALSE),"?")</f>
        <v>#NAME?</v>
      </c>
    </row>
    <row r="76" spans="1:43" ht="12.75">
      <c r="A76" s="962" t="s">
        <v>1383</v>
      </c>
      <c r="B76" s="890"/>
      <c r="C76" s="940" t="s">
        <v>1384</v>
      </c>
      <c r="D76" s="905" t="s">
        <v>1564</v>
      </c>
      <c r="E76" s="191" t="s">
        <v>917</v>
      </c>
      <c r="F76" s="870">
        <f>VLOOKUP(C76,'Armor-All'!$C$3:$W$163,20,FALSE)</f>
        <v>541.62000000000012</v>
      </c>
      <c r="G76" s="941"/>
      <c r="H76" s="941" t="str">
        <f t="shared" ca="1" si="0"/>
        <v>?</v>
      </c>
      <c r="I76" s="941" t="str">
        <f t="shared" ca="1" si="1"/>
        <v>?</v>
      </c>
      <c r="J76" s="941" t="str">
        <f t="shared" ca="1" si="2"/>
        <v>?</v>
      </c>
      <c r="K76" s="941" t="str">
        <f t="shared" ca="1" si="3"/>
        <v>?</v>
      </c>
      <c r="L76" s="942" t="str">
        <f t="shared" ca="1" si="4"/>
        <v>?</v>
      </c>
      <c r="M76" s="942" t="str">
        <f t="shared" ca="1" si="5"/>
        <v>?</v>
      </c>
      <c r="N76" s="942" t="str">
        <f t="shared" ca="1" si="6"/>
        <v>?</v>
      </c>
      <c r="O76" s="943" t="str">
        <f t="shared" ca="1" si="7"/>
        <v>?</v>
      </c>
      <c r="P76" s="942" t="str">
        <f t="shared" ca="1" si="8"/>
        <v>?</v>
      </c>
      <c r="Q76" s="943" t="str">
        <f t="shared" ca="1" si="9"/>
        <v>?</v>
      </c>
      <c r="R76" s="943" t="str">
        <f t="shared" ca="1" si="10"/>
        <v>?</v>
      </c>
      <c r="S76" s="942" t="str">
        <f t="shared" ca="1" si="11"/>
        <v>?</v>
      </c>
      <c r="T76" s="944"/>
      <c r="U76" s="945"/>
      <c r="V76" s="945" t="s">
        <v>1289</v>
      </c>
      <c r="W76" s="946" t="e">
        <f ca="1">_xludf.IFNA(VLOOKUP(V76,'Armor-All'!$C$3:$W$163,20,FALSE),"?")</f>
        <v>#NAME?</v>
      </c>
      <c r="X76" s="945" t="s">
        <v>1381</v>
      </c>
      <c r="Y76" s="946" t="e">
        <f ca="1">_xludf.IFNA(VLOOKUP(X76,'Armor-All'!$C$3:$W$163,20,FALSE),"?")</f>
        <v>#NAME?</v>
      </c>
      <c r="Z76" s="945" t="s">
        <v>1351</v>
      </c>
      <c r="AA76" s="946" t="e">
        <f ca="1">_xludf.IFNA(VLOOKUP(Z76,'Armor-All'!$C$3:$W$163,20,FALSE),"?")</f>
        <v>#NAME?</v>
      </c>
      <c r="AB76" s="948" t="s">
        <v>1572</v>
      </c>
      <c r="AC76" s="946" t="e">
        <f ca="1">_xludf.IFNA(VLOOKUP(AB76,'Armor-All'!$C$3:$W$163,20,FALSE),"?")</f>
        <v>#NAME?</v>
      </c>
      <c r="AD76" s="945" t="s">
        <v>1291</v>
      </c>
      <c r="AE76" s="946" t="e">
        <f ca="1">_xludf.IFNA(VLOOKUP(AD76,'Armor-All'!$C$3:$W$163,20,FALSE),"?")</f>
        <v>#NAME?</v>
      </c>
      <c r="AF76" s="945" t="s">
        <v>1375</v>
      </c>
      <c r="AG76" s="946" t="e">
        <f ca="1">_xludf.IFNA(VLOOKUP(AF76,'Armor-All'!$C$3:$W$163,20,FALSE),"?")</f>
        <v>#NAME?</v>
      </c>
      <c r="AH76" s="945" t="s">
        <v>1313</v>
      </c>
      <c r="AI76" s="946" t="e">
        <f ca="1">_xludf.IFNA(VLOOKUP(AH76,'Armor-All'!$C$3:$W$163,20,FALSE),"?")</f>
        <v>#NAME?</v>
      </c>
      <c r="AJ76" s="945" t="s">
        <v>1285</v>
      </c>
      <c r="AK76" s="946" t="e">
        <f ca="1">_xludf.IFNA(VLOOKUP(AJ76,'Armor-All'!$C$3:$W$163,20,FALSE),"?")</f>
        <v>#NAME?</v>
      </c>
      <c r="AL76" s="945" t="s">
        <v>1402</v>
      </c>
      <c r="AM76" s="946" t="e">
        <f ca="1">_xludf.IFNA(VLOOKUP(AL76,'Armor-All'!$C$3:$W$163,20,FALSE),"?")</f>
        <v>#NAME?</v>
      </c>
      <c r="AN76" s="946" t="e">
        <f ca="1">_xludf.IFNA(VLOOKUP(#REF!,'Armor-All'!$C$3:$W$163,20,FALSE),"?")</f>
        <v>#NAME?</v>
      </c>
      <c r="AO76" s="946" t="e">
        <f ca="1">_xludf.IFNA(VLOOKUP(#REF!,'Armor-All'!$C$3:$W$163,20,FALSE),"?")</f>
        <v>#NAME?</v>
      </c>
      <c r="AP76" s="945" t="s">
        <v>1363</v>
      </c>
      <c r="AQ76" s="947" t="e">
        <f ca="1">_xludf.IFNA(VLOOKUP(AP76,'Armor-All'!$C$3:$W$163,20,FALSE),"?")</f>
        <v>#NAME?</v>
      </c>
    </row>
    <row r="77" spans="1:43" ht="12.75">
      <c r="A77" s="962" t="s">
        <v>1383</v>
      </c>
      <c r="B77" s="890"/>
      <c r="C77" s="940" t="s">
        <v>1456</v>
      </c>
      <c r="D77" s="907" t="s">
        <v>912</v>
      </c>
      <c r="E77" s="216" t="s">
        <v>920</v>
      </c>
      <c r="F77" s="870">
        <f>VLOOKUP(C77,'Armor-All'!$C$3:$W$163,20,FALSE)</f>
        <v>737.80000000000007</v>
      </c>
      <c r="G77" s="941"/>
      <c r="H77" s="941" t="str">
        <f t="shared" ca="1" si="0"/>
        <v>?</v>
      </c>
      <c r="I77" s="941" t="str">
        <f t="shared" ca="1" si="1"/>
        <v>?</v>
      </c>
      <c r="J77" s="941" t="str">
        <f t="shared" ca="1" si="2"/>
        <v>?</v>
      </c>
      <c r="K77" s="941" t="str">
        <f t="shared" ca="1" si="3"/>
        <v>?</v>
      </c>
      <c r="L77" s="942" t="str">
        <f t="shared" ca="1" si="4"/>
        <v>?</v>
      </c>
      <c r="M77" s="942" t="str">
        <f t="shared" ca="1" si="5"/>
        <v>?</v>
      </c>
      <c r="N77" s="942" t="str">
        <f t="shared" ca="1" si="6"/>
        <v>?</v>
      </c>
      <c r="O77" s="943" t="str">
        <f t="shared" ca="1" si="7"/>
        <v>?</v>
      </c>
      <c r="P77" s="942" t="str">
        <f t="shared" ca="1" si="8"/>
        <v>?</v>
      </c>
      <c r="Q77" s="943" t="str">
        <f t="shared" ca="1" si="9"/>
        <v>?</v>
      </c>
      <c r="R77" s="943" t="str">
        <f t="shared" ca="1" si="10"/>
        <v>?</v>
      </c>
      <c r="S77" s="942" t="str">
        <f t="shared" ca="1" si="11"/>
        <v>?</v>
      </c>
      <c r="T77" s="944"/>
      <c r="U77" s="945"/>
      <c r="V77" s="945" t="s">
        <v>1450</v>
      </c>
      <c r="W77" s="946" t="e">
        <f ca="1">_xludf.IFNA(VLOOKUP(V77,'Armor-All'!$C$3:$W$163,20,FALSE),"?")</f>
        <v>#NAME?</v>
      </c>
      <c r="X77" s="945" t="s">
        <v>1452</v>
      </c>
      <c r="Y77" s="946" t="e">
        <f ca="1">_xludf.IFNA(VLOOKUP(X77,'Armor-All'!$C$3:$W$163,20,FALSE),"?")</f>
        <v>#NAME?</v>
      </c>
      <c r="Z77" s="945" t="s">
        <v>1454</v>
      </c>
      <c r="AA77" s="946" t="e">
        <f ca="1">_xludf.IFNA(VLOOKUP(Z77,'Armor-All'!$C$3:$W$163,20,FALSE),"?")</f>
        <v>#NAME?</v>
      </c>
      <c r="AB77" s="948" t="s">
        <v>1572</v>
      </c>
      <c r="AC77" s="946" t="e">
        <f ca="1">_xludf.IFNA(VLOOKUP(AB77,'Armor-All'!$C$3:$W$163,20,FALSE),"?")</f>
        <v>#NAME?</v>
      </c>
      <c r="AD77" s="945" t="s">
        <v>1458</v>
      </c>
      <c r="AE77" s="946" t="e">
        <f ca="1">_xludf.IFNA(VLOOKUP(AD77,'Armor-All'!$C$3:$W$163,20,FALSE),"?")</f>
        <v>#NAME?</v>
      </c>
      <c r="AF77" s="945" t="s">
        <v>1460</v>
      </c>
      <c r="AG77" s="946" t="e">
        <f ca="1">_xludf.IFNA(VLOOKUP(AF77,'Armor-All'!$C$3:$W$163,20,FALSE),"?")</f>
        <v>#NAME?</v>
      </c>
      <c r="AH77" s="945" t="s">
        <v>1462</v>
      </c>
      <c r="AI77" s="946" t="e">
        <f ca="1">_xludf.IFNA(VLOOKUP(AH77,'Armor-All'!$C$3:$W$163,20,FALSE),"?")</f>
        <v>#NAME?</v>
      </c>
      <c r="AJ77" s="945" t="s">
        <v>1464</v>
      </c>
      <c r="AK77" s="946" t="e">
        <f ca="1">_xludf.IFNA(VLOOKUP(AJ77,'Armor-All'!$C$3:$W$163,20,FALSE),"?")</f>
        <v>#NAME?</v>
      </c>
      <c r="AL77" s="945" t="s">
        <v>1466</v>
      </c>
      <c r="AM77" s="946" t="e">
        <f ca="1">_xludf.IFNA(VLOOKUP(AL77,'Armor-All'!$C$3:$W$163,20,FALSE),"?")</f>
        <v>#NAME?</v>
      </c>
      <c r="AN77" s="946" t="e">
        <f ca="1">_xludf.IFNA(VLOOKUP(#REF!,'Armor-All'!$C$3:$W$163,20,FALSE),"?")</f>
        <v>#NAME?</v>
      </c>
      <c r="AO77" s="946" t="e">
        <f ca="1">_xludf.IFNA(VLOOKUP(#REF!,'Armor-All'!$C$3:$W$163,20,FALSE),"?")</f>
        <v>#NAME?</v>
      </c>
      <c r="AP77" s="945" t="s">
        <v>1448</v>
      </c>
      <c r="AQ77" s="947" t="e">
        <f ca="1">_xludf.IFNA(VLOOKUP(AP77,'Armor-All'!$C$3:$W$163,20,FALSE),"?")</f>
        <v>#NAME?</v>
      </c>
    </row>
    <row r="78" spans="1:43" ht="12.75">
      <c r="A78" s="963" t="s">
        <v>1242</v>
      </c>
      <c r="B78" s="890"/>
      <c r="C78" s="940" t="s">
        <v>1390</v>
      </c>
      <c r="D78" s="905" t="s">
        <v>1564</v>
      </c>
      <c r="E78" s="191" t="s">
        <v>917</v>
      </c>
      <c r="F78" s="870">
        <f>VLOOKUP(C78,'Armor-All'!$C$3:$W$163,20,FALSE)</f>
        <v>444.53</v>
      </c>
      <c r="G78" s="941"/>
      <c r="H78" s="941" t="str">
        <f t="shared" ca="1" si="0"/>
        <v>?</v>
      </c>
      <c r="I78" s="941" t="str">
        <f t="shared" ca="1" si="1"/>
        <v>?</v>
      </c>
      <c r="J78" s="941" t="str">
        <f t="shared" ca="1" si="2"/>
        <v>?</v>
      </c>
      <c r="K78" s="941" t="str">
        <f t="shared" ca="1" si="3"/>
        <v>?</v>
      </c>
      <c r="L78" s="942" t="str">
        <f t="shared" ca="1" si="4"/>
        <v>?</v>
      </c>
      <c r="M78" s="942" t="str">
        <f t="shared" ca="1" si="5"/>
        <v>?</v>
      </c>
      <c r="N78" s="942" t="str">
        <f t="shared" ca="1" si="6"/>
        <v>?</v>
      </c>
      <c r="O78" s="943" t="str">
        <f t="shared" ca="1" si="7"/>
        <v>?</v>
      </c>
      <c r="P78" s="942" t="str">
        <f t="shared" ca="1" si="8"/>
        <v>?</v>
      </c>
      <c r="Q78" s="943" t="str">
        <f t="shared" ca="1" si="9"/>
        <v>?</v>
      </c>
      <c r="R78" s="943" t="str">
        <f t="shared" ca="1" si="10"/>
        <v>?</v>
      </c>
      <c r="S78" s="942" t="str">
        <f t="shared" ca="1" si="11"/>
        <v>?</v>
      </c>
      <c r="T78" s="944"/>
      <c r="U78" s="945"/>
      <c r="V78" s="945" t="s">
        <v>1289</v>
      </c>
      <c r="W78" s="946" t="e">
        <f ca="1">_xludf.IFNA(VLOOKUP(V78,'Armor-All'!$C$3:$W$163,20,FALSE),"?")</f>
        <v>#NAME?</v>
      </c>
      <c r="X78" s="945" t="s">
        <v>1381</v>
      </c>
      <c r="Y78" s="946" t="e">
        <f ca="1">_xludf.IFNA(VLOOKUP(X78,'Armor-All'!$C$3:$W$163,20,FALSE),"?")</f>
        <v>#NAME?</v>
      </c>
      <c r="Z78" s="948" t="s">
        <v>1572</v>
      </c>
      <c r="AA78" s="946" t="e">
        <f ca="1">_xludf.IFNA(VLOOKUP(Z78,'Armor-All'!$C$3:$W$163,20,FALSE),"?")</f>
        <v>#NAME?</v>
      </c>
      <c r="AB78" s="945" t="s">
        <v>1384</v>
      </c>
      <c r="AC78" s="946" t="e">
        <f ca="1">_xludf.IFNA(VLOOKUP(AB78,'Armor-All'!$C$3:$W$163,20,FALSE),"?")</f>
        <v>#NAME?</v>
      </c>
      <c r="AD78" s="945" t="s">
        <v>1291</v>
      </c>
      <c r="AE78" s="946" t="e">
        <f ca="1">_xludf.IFNA(VLOOKUP(AD78,'Armor-All'!$C$3:$W$163,20,FALSE),"?")</f>
        <v>#NAME?</v>
      </c>
      <c r="AF78" s="945" t="s">
        <v>1375</v>
      </c>
      <c r="AG78" s="946" t="e">
        <f ca="1">_xludf.IFNA(VLOOKUP(AF78,'Armor-All'!$C$3:$W$163,20,FALSE),"?")</f>
        <v>#NAME?</v>
      </c>
      <c r="AH78" s="945" t="s">
        <v>1313</v>
      </c>
      <c r="AI78" s="946" t="e">
        <f ca="1">_xludf.IFNA(VLOOKUP(AH78,'Armor-All'!$C$3:$W$163,20,FALSE),"?")</f>
        <v>#NAME?</v>
      </c>
      <c r="AJ78" s="945" t="s">
        <v>1285</v>
      </c>
      <c r="AK78" s="946" t="e">
        <f ca="1">_xludf.IFNA(VLOOKUP(AJ78,'Armor-All'!$C$3:$W$163,20,FALSE),"?")</f>
        <v>#NAME?</v>
      </c>
      <c r="AL78" s="945" t="s">
        <v>1402</v>
      </c>
      <c r="AM78" s="946" t="e">
        <f ca="1">_xludf.IFNA(VLOOKUP(AL78,'Armor-All'!$C$3:$W$163,20,FALSE),"?")</f>
        <v>#NAME?</v>
      </c>
      <c r="AN78" s="946" t="e">
        <f ca="1">_xludf.IFNA(VLOOKUP(#REF!,'Armor-All'!$C$3:$W$163,20,FALSE),"?")</f>
        <v>#NAME?</v>
      </c>
      <c r="AO78" s="946" t="e">
        <f ca="1">_xludf.IFNA(VLOOKUP(#REF!,'Armor-All'!$C$3:$W$163,20,FALSE),"?")</f>
        <v>#NAME?</v>
      </c>
      <c r="AP78" s="945" t="s">
        <v>1363</v>
      </c>
      <c r="AQ78" s="947" t="e">
        <f ca="1">_xludf.IFNA(VLOOKUP(AP78,'Armor-All'!$C$3:$W$163,20,FALSE),"?")</f>
        <v>#NAME?</v>
      </c>
    </row>
    <row r="79" spans="1:43" ht="12.75">
      <c r="A79" s="963" t="s">
        <v>1242</v>
      </c>
      <c r="B79" s="890"/>
      <c r="C79" s="940" t="s">
        <v>1343</v>
      </c>
      <c r="D79" s="905" t="s">
        <v>1564</v>
      </c>
      <c r="E79" s="191" t="s">
        <v>917</v>
      </c>
      <c r="F79" s="870">
        <f>VLOOKUP(C79,'Armor-All'!$C$3:$W$163,20,FALSE)</f>
        <v>650.70000000000005</v>
      </c>
      <c r="G79" s="941"/>
      <c r="H79" s="941" t="str">
        <f t="shared" ca="1" si="0"/>
        <v>?</v>
      </c>
      <c r="I79" s="941" t="str">
        <f t="shared" ca="1" si="1"/>
        <v>?</v>
      </c>
      <c r="J79" s="941" t="str">
        <f t="shared" ca="1" si="2"/>
        <v>?</v>
      </c>
      <c r="K79" s="941" t="str">
        <f t="shared" ca="1" si="3"/>
        <v>?</v>
      </c>
      <c r="L79" s="942" t="str">
        <f t="shared" ca="1" si="4"/>
        <v>?</v>
      </c>
      <c r="M79" s="942" t="str">
        <f t="shared" ca="1" si="5"/>
        <v>?</v>
      </c>
      <c r="N79" s="942" t="str">
        <f t="shared" ca="1" si="6"/>
        <v>?</v>
      </c>
      <c r="O79" s="943" t="str">
        <f t="shared" ca="1" si="7"/>
        <v>?</v>
      </c>
      <c r="P79" s="942" t="str">
        <f t="shared" ca="1" si="8"/>
        <v>?</v>
      </c>
      <c r="Q79" s="943" t="str">
        <f t="shared" ca="1" si="9"/>
        <v>?</v>
      </c>
      <c r="R79" s="943" t="str">
        <f t="shared" ca="1" si="10"/>
        <v>?</v>
      </c>
      <c r="S79" s="942" t="str">
        <f t="shared" ca="1" si="11"/>
        <v>?</v>
      </c>
      <c r="T79" s="949"/>
      <c r="U79" s="945"/>
      <c r="V79" s="950" t="s">
        <v>1330</v>
      </c>
      <c r="W79" s="946" t="e">
        <f ca="1">_xludf.IFNA(VLOOKUP(V79,'Armor-All'!$C$3:$W$163,20,FALSE),"?")</f>
        <v>#NAME?</v>
      </c>
      <c r="X79" s="950" t="s">
        <v>1326</v>
      </c>
      <c r="Y79" s="946" t="e">
        <f ca="1">_xludf.IFNA(VLOOKUP(X79,'Armor-All'!$C$3:$W$163,20,FALSE),"?")</f>
        <v>#NAME?</v>
      </c>
      <c r="Z79" s="948" t="s">
        <v>1572</v>
      </c>
      <c r="AA79" s="946" t="e">
        <f ca="1">_xludf.IFNA(VLOOKUP(Z79,'Armor-All'!$C$3:$W$163,20,FALSE),"?")</f>
        <v>#NAME?</v>
      </c>
      <c r="AB79" s="945" t="s">
        <v>1424</v>
      </c>
      <c r="AC79" s="946" t="e">
        <f ca="1">_xludf.IFNA(VLOOKUP(AB79,'Armor-All'!$C$3:$W$163,20,FALSE),"?")</f>
        <v>#NAME?</v>
      </c>
      <c r="AD79" s="945" t="s">
        <v>1369</v>
      </c>
      <c r="AE79" s="946" t="e">
        <f ca="1">_xludf.IFNA(VLOOKUP(AD79,'Armor-All'!$C$3:$W$163,20,FALSE),"?")</f>
        <v>#NAME?</v>
      </c>
      <c r="AF79" s="945" t="s">
        <v>1359</v>
      </c>
      <c r="AG79" s="946" t="e">
        <f ca="1">_xludf.IFNA(VLOOKUP(AF79,'Armor-All'!$C$3:$W$163,20,FALSE),"?")</f>
        <v>#NAME?</v>
      </c>
      <c r="AH79" s="956" t="s">
        <v>1332</v>
      </c>
      <c r="AI79" s="946" t="e">
        <f ca="1">_xludf.IFNA(VLOOKUP(AH79,'Armor-All'!$C$3:$W$163,20,FALSE),"?")</f>
        <v>#NAME?</v>
      </c>
      <c r="AJ79" s="948" t="s">
        <v>1229</v>
      </c>
      <c r="AK79" s="946" t="e">
        <f ca="1">_xludf.IFNA(VLOOKUP(AJ79,'Armor-All'!$C$3:$W$163,20,FALSE),"?")</f>
        <v>#NAME?</v>
      </c>
      <c r="AL79" s="945" t="s">
        <v>1335</v>
      </c>
      <c r="AM79" s="946" t="e">
        <f ca="1">_xludf.IFNA(VLOOKUP(AL79,'Armor-All'!$C$3:$W$163,20,FALSE),"?")</f>
        <v>#NAME?</v>
      </c>
      <c r="AN79" s="946" t="e">
        <f ca="1">_xludf.IFNA(VLOOKUP(#REF!,'Armor-All'!$C$3:$W$163,20,FALSE),"?")</f>
        <v>#NAME?</v>
      </c>
      <c r="AO79" s="946" t="e">
        <f ca="1">_xludf.IFNA(VLOOKUP(#REF!,'Armor-All'!$C$3:$W$163,20,FALSE),"?")</f>
        <v>#NAME?</v>
      </c>
      <c r="AP79" s="945" t="s">
        <v>1365</v>
      </c>
      <c r="AQ79" s="947" t="e">
        <f ca="1">_xludf.IFNA(VLOOKUP(AP79,'Armor-All'!$C$3:$W$163,20,FALSE),"?")</f>
        <v>#NAME?</v>
      </c>
    </row>
    <row r="80" spans="1:43" ht="12.75">
      <c r="A80" s="963" t="s">
        <v>1242</v>
      </c>
      <c r="B80" s="890"/>
      <c r="C80" s="940" t="s">
        <v>1345</v>
      </c>
      <c r="D80" s="905" t="s">
        <v>1564</v>
      </c>
      <c r="E80" s="191" t="s">
        <v>917</v>
      </c>
      <c r="F80" s="870">
        <f>VLOOKUP(C80,'Armor-All'!$C$3:$W$163,20,FALSE)</f>
        <v>589.79999999999995</v>
      </c>
      <c r="G80" s="941"/>
      <c r="H80" s="941" t="str">
        <f t="shared" ca="1" si="0"/>
        <v>?</v>
      </c>
      <c r="I80" s="941" t="str">
        <f t="shared" ca="1" si="1"/>
        <v>?</v>
      </c>
      <c r="J80" s="941" t="str">
        <f t="shared" ca="1" si="2"/>
        <v>?</v>
      </c>
      <c r="K80" s="941" t="str">
        <f t="shared" ca="1" si="3"/>
        <v>?</v>
      </c>
      <c r="L80" s="942" t="str">
        <f t="shared" ca="1" si="4"/>
        <v>?</v>
      </c>
      <c r="M80" s="942" t="str">
        <f t="shared" ca="1" si="5"/>
        <v>?</v>
      </c>
      <c r="N80" s="942" t="str">
        <f t="shared" ca="1" si="6"/>
        <v>?</v>
      </c>
      <c r="O80" s="943" t="str">
        <f t="shared" ca="1" si="7"/>
        <v>?</v>
      </c>
      <c r="P80" s="942" t="str">
        <f t="shared" ca="1" si="8"/>
        <v>?</v>
      </c>
      <c r="Q80" s="943" t="str">
        <f t="shared" ca="1" si="9"/>
        <v>?</v>
      </c>
      <c r="R80" s="943" t="str">
        <f t="shared" ca="1" si="10"/>
        <v>?</v>
      </c>
      <c r="S80" s="942" t="str">
        <f t="shared" ca="1" si="11"/>
        <v>?</v>
      </c>
      <c r="T80" s="949"/>
      <c r="U80" s="945"/>
      <c r="V80" s="950" t="s">
        <v>1330</v>
      </c>
      <c r="W80" s="946" t="e">
        <f ca="1">_xludf.IFNA(VLOOKUP(V80,'Armor-All'!$C$3:$W$163,20,FALSE),"?")</f>
        <v>#NAME?</v>
      </c>
      <c r="X80" s="950" t="s">
        <v>1326</v>
      </c>
      <c r="Y80" s="946" t="e">
        <f ca="1">_xludf.IFNA(VLOOKUP(X80,'Armor-All'!$C$3:$W$163,20,FALSE),"?")</f>
        <v>#NAME?</v>
      </c>
      <c r="Z80" s="948" t="s">
        <v>1572</v>
      </c>
      <c r="AA80" s="946" t="e">
        <f ca="1">_xludf.IFNA(VLOOKUP(Z80,'Armor-All'!$C$3:$W$163,20,FALSE),"?")</f>
        <v>#NAME?</v>
      </c>
      <c r="AB80" s="945" t="s">
        <v>1424</v>
      </c>
      <c r="AC80" s="946" t="e">
        <f ca="1">_xludf.IFNA(VLOOKUP(AB80,'Armor-All'!$C$3:$W$163,20,FALSE),"?")</f>
        <v>#NAME?</v>
      </c>
      <c r="AD80" s="945" t="s">
        <v>1369</v>
      </c>
      <c r="AE80" s="946" t="e">
        <f ca="1">_xludf.IFNA(VLOOKUP(AD80,'Armor-All'!$C$3:$W$163,20,FALSE),"?")</f>
        <v>#NAME?</v>
      </c>
      <c r="AF80" s="945" t="s">
        <v>1359</v>
      </c>
      <c r="AG80" s="946" t="e">
        <f ca="1">_xludf.IFNA(VLOOKUP(AF80,'Armor-All'!$C$3:$W$163,20,FALSE),"?")</f>
        <v>#NAME?</v>
      </c>
      <c r="AH80" s="956" t="s">
        <v>1332</v>
      </c>
      <c r="AI80" s="946" t="e">
        <f ca="1">_xludf.IFNA(VLOOKUP(AH80,'Armor-All'!$C$3:$W$163,20,FALSE),"?")</f>
        <v>#NAME?</v>
      </c>
      <c r="AJ80" s="948" t="s">
        <v>1229</v>
      </c>
      <c r="AK80" s="946" t="e">
        <f ca="1">_xludf.IFNA(VLOOKUP(AJ80,'Armor-All'!$C$3:$W$163,20,FALSE),"?")</f>
        <v>#NAME?</v>
      </c>
      <c r="AL80" s="945" t="s">
        <v>1335</v>
      </c>
      <c r="AM80" s="946" t="e">
        <f ca="1">_xludf.IFNA(VLOOKUP(AL80,'Armor-All'!$C$3:$W$163,20,FALSE),"?")</f>
        <v>#NAME?</v>
      </c>
      <c r="AN80" s="946" t="e">
        <f ca="1">_xludf.IFNA(VLOOKUP(#REF!,'Armor-All'!$C$3:$W$163,20,FALSE),"?")</f>
        <v>#NAME?</v>
      </c>
      <c r="AO80" s="946" t="e">
        <f ca="1">_xludf.IFNA(VLOOKUP(#REF!,'Armor-All'!$C$3:$W$163,20,FALSE),"?")</f>
        <v>#NAME?</v>
      </c>
      <c r="AP80" s="945" t="s">
        <v>1365</v>
      </c>
      <c r="AQ80" s="947" t="e">
        <f ca="1">_xludf.IFNA(VLOOKUP(AP80,'Armor-All'!$C$3:$W$163,20,FALSE),"?")</f>
        <v>#NAME?</v>
      </c>
    </row>
    <row r="81" spans="1:43" ht="12.75">
      <c r="A81" s="963" t="s">
        <v>1242</v>
      </c>
      <c r="B81" s="890"/>
      <c r="C81" s="940" t="s">
        <v>1347</v>
      </c>
      <c r="D81" s="905" t="s">
        <v>1564</v>
      </c>
      <c r="E81" s="191" t="s">
        <v>917</v>
      </c>
      <c r="F81" s="870">
        <f>VLOOKUP(C81,'Armor-All'!$C$3:$W$163,20,FALSE)</f>
        <v>509.1</v>
      </c>
      <c r="G81" s="941"/>
      <c r="H81" s="941" t="str">
        <f t="shared" ca="1" si="0"/>
        <v>?</v>
      </c>
      <c r="I81" s="941" t="str">
        <f t="shared" ca="1" si="1"/>
        <v>?</v>
      </c>
      <c r="J81" s="941" t="str">
        <f t="shared" ca="1" si="2"/>
        <v>?</v>
      </c>
      <c r="K81" s="941" t="str">
        <f t="shared" ca="1" si="3"/>
        <v>?</v>
      </c>
      <c r="L81" s="942" t="str">
        <f t="shared" ca="1" si="4"/>
        <v>?</v>
      </c>
      <c r="M81" s="942" t="str">
        <f t="shared" ca="1" si="5"/>
        <v>?</v>
      </c>
      <c r="N81" s="942" t="str">
        <f t="shared" ca="1" si="6"/>
        <v>?</v>
      </c>
      <c r="O81" s="943" t="str">
        <f t="shared" ca="1" si="7"/>
        <v>?</v>
      </c>
      <c r="P81" s="942" t="str">
        <f t="shared" ca="1" si="8"/>
        <v>?</v>
      </c>
      <c r="Q81" s="943" t="str">
        <f t="shared" ca="1" si="9"/>
        <v>?</v>
      </c>
      <c r="R81" s="943" t="str">
        <f t="shared" ca="1" si="10"/>
        <v>?</v>
      </c>
      <c r="S81" s="942" t="str">
        <f t="shared" ca="1" si="11"/>
        <v>?</v>
      </c>
      <c r="T81" s="949"/>
      <c r="U81" s="945"/>
      <c r="V81" s="950" t="s">
        <v>1330</v>
      </c>
      <c r="W81" s="946" t="e">
        <f ca="1">_xludf.IFNA(VLOOKUP(V81,'Armor-All'!$C$3:$W$163,20,FALSE),"?")</f>
        <v>#NAME?</v>
      </c>
      <c r="X81" s="950" t="s">
        <v>1326</v>
      </c>
      <c r="Y81" s="946" t="e">
        <f ca="1">_xludf.IFNA(VLOOKUP(X81,'Armor-All'!$C$3:$W$163,20,FALSE),"?")</f>
        <v>#NAME?</v>
      </c>
      <c r="Z81" s="948" t="s">
        <v>1572</v>
      </c>
      <c r="AA81" s="946" t="e">
        <f ca="1">_xludf.IFNA(VLOOKUP(Z81,'Armor-All'!$C$3:$W$163,20,FALSE),"?")</f>
        <v>#NAME?</v>
      </c>
      <c r="AB81" s="945" t="s">
        <v>1424</v>
      </c>
      <c r="AC81" s="946" t="e">
        <f ca="1">_xludf.IFNA(VLOOKUP(AB81,'Armor-All'!$C$3:$W$163,20,FALSE),"?")</f>
        <v>#NAME?</v>
      </c>
      <c r="AD81" s="945" t="s">
        <v>1369</v>
      </c>
      <c r="AE81" s="946" t="e">
        <f ca="1">_xludf.IFNA(VLOOKUP(AD81,'Armor-All'!$C$3:$W$163,20,FALSE),"?")</f>
        <v>#NAME?</v>
      </c>
      <c r="AF81" s="945" t="s">
        <v>1359</v>
      </c>
      <c r="AG81" s="946" t="e">
        <f ca="1">_xludf.IFNA(VLOOKUP(AF81,'Armor-All'!$C$3:$W$163,20,FALSE),"?")</f>
        <v>#NAME?</v>
      </c>
      <c r="AH81" s="956" t="s">
        <v>1332</v>
      </c>
      <c r="AI81" s="946" t="e">
        <f ca="1">_xludf.IFNA(VLOOKUP(AH81,'Armor-All'!$C$3:$W$163,20,FALSE),"?")</f>
        <v>#NAME?</v>
      </c>
      <c r="AJ81" s="948" t="s">
        <v>1229</v>
      </c>
      <c r="AK81" s="946" t="e">
        <f ca="1">_xludf.IFNA(VLOOKUP(AJ81,'Armor-All'!$C$3:$W$163,20,FALSE),"?")</f>
        <v>#NAME?</v>
      </c>
      <c r="AL81" s="945" t="s">
        <v>1335</v>
      </c>
      <c r="AM81" s="946" t="e">
        <f ca="1">_xludf.IFNA(VLOOKUP(AL81,'Armor-All'!$C$3:$W$163,20,FALSE),"?")</f>
        <v>#NAME?</v>
      </c>
      <c r="AN81" s="946" t="e">
        <f ca="1">_xludf.IFNA(VLOOKUP(#REF!,'Armor-All'!$C$3:$W$163,20,FALSE),"?")</f>
        <v>#NAME?</v>
      </c>
      <c r="AO81" s="946" t="e">
        <f ca="1">_xludf.IFNA(VLOOKUP(#REF!,'Armor-All'!$C$3:$W$163,20,FALSE),"?")</f>
        <v>#NAME?</v>
      </c>
      <c r="AP81" s="945" t="s">
        <v>1365</v>
      </c>
      <c r="AQ81" s="947" t="e">
        <f ca="1">_xludf.IFNA(VLOOKUP(AP81,'Armor-All'!$C$3:$W$163,20,FALSE),"?")</f>
        <v>#NAME?</v>
      </c>
    </row>
    <row r="82" spans="1:43" ht="12.75">
      <c r="A82" s="963" t="s">
        <v>1242</v>
      </c>
      <c r="B82" s="890"/>
      <c r="C82" s="940" t="s">
        <v>1349</v>
      </c>
      <c r="D82" s="905" t="s">
        <v>1564</v>
      </c>
      <c r="E82" s="191" t="s">
        <v>917</v>
      </c>
      <c r="F82" s="870">
        <f>VLOOKUP(C82,'Armor-All'!$C$3:$W$163,20,FALSE)</f>
        <v>416.3</v>
      </c>
      <c r="G82" s="941"/>
      <c r="H82" s="941" t="str">
        <f t="shared" ca="1" si="0"/>
        <v>?</v>
      </c>
      <c r="I82" s="941" t="str">
        <f t="shared" ca="1" si="1"/>
        <v>?</v>
      </c>
      <c r="J82" s="941" t="str">
        <f t="shared" ca="1" si="2"/>
        <v>?</v>
      </c>
      <c r="K82" s="941" t="str">
        <f t="shared" ca="1" si="3"/>
        <v>?</v>
      </c>
      <c r="L82" s="942" t="str">
        <f t="shared" ca="1" si="4"/>
        <v>?</v>
      </c>
      <c r="M82" s="942" t="str">
        <f t="shared" ca="1" si="5"/>
        <v>?</v>
      </c>
      <c r="N82" s="942" t="str">
        <f t="shared" ca="1" si="6"/>
        <v>?</v>
      </c>
      <c r="O82" s="943" t="str">
        <f t="shared" ca="1" si="7"/>
        <v>?</v>
      </c>
      <c r="P82" s="942" t="str">
        <f t="shared" ca="1" si="8"/>
        <v>?</v>
      </c>
      <c r="Q82" s="943" t="str">
        <f t="shared" ca="1" si="9"/>
        <v>?</v>
      </c>
      <c r="R82" s="943" t="str">
        <f t="shared" ca="1" si="10"/>
        <v>?</v>
      </c>
      <c r="S82" s="942" t="str">
        <f t="shared" ca="1" si="11"/>
        <v>?</v>
      </c>
      <c r="T82" s="944"/>
      <c r="U82" s="945"/>
      <c r="V82" s="945" t="s">
        <v>1289</v>
      </c>
      <c r="W82" s="946" t="e">
        <f ca="1">_xludf.IFNA(VLOOKUP(V82,'Armor-All'!$C$3:$W$163,20,FALSE),"?")</f>
        <v>#NAME?</v>
      </c>
      <c r="X82" s="945" t="s">
        <v>1381</v>
      </c>
      <c r="Y82" s="946" t="e">
        <f ca="1">_xludf.IFNA(VLOOKUP(X82,'Armor-All'!$C$3:$W$163,20,FALSE),"?")</f>
        <v>#NAME?</v>
      </c>
      <c r="Z82" s="948" t="s">
        <v>1572</v>
      </c>
      <c r="AA82" s="946" t="e">
        <f ca="1">_xludf.IFNA(VLOOKUP(Z82,'Armor-All'!$C$3:$W$163,20,FALSE),"?")</f>
        <v>#NAME?</v>
      </c>
      <c r="AB82" s="945" t="s">
        <v>1384</v>
      </c>
      <c r="AC82" s="946" t="e">
        <f ca="1">_xludf.IFNA(VLOOKUP(AB82,'Armor-All'!$C$3:$W$163,20,FALSE),"?")</f>
        <v>#NAME?</v>
      </c>
      <c r="AD82" s="945" t="s">
        <v>1291</v>
      </c>
      <c r="AE82" s="946" t="e">
        <f ca="1">_xludf.IFNA(VLOOKUP(AD82,'Armor-All'!$C$3:$W$163,20,FALSE),"?")</f>
        <v>#NAME?</v>
      </c>
      <c r="AF82" s="945" t="s">
        <v>1375</v>
      </c>
      <c r="AG82" s="946" t="e">
        <f ca="1">_xludf.IFNA(VLOOKUP(AF82,'Armor-All'!$C$3:$W$163,20,FALSE),"?")</f>
        <v>#NAME?</v>
      </c>
      <c r="AH82" s="956" t="s">
        <v>1313</v>
      </c>
      <c r="AI82" s="946" t="e">
        <f ca="1">_xludf.IFNA(VLOOKUP(AH82,'Armor-All'!$C$3:$W$163,20,FALSE),"?")</f>
        <v>#NAME?</v>
      </c>
      <c r="AJ82" s="945" t="s">
        <v>1285</v>
      </c>
      <c r="AK82" s="946" t="e">
        <f ca="1">_xludf.IFNA(VLOOKUP(AJ82,'Armor-All'!$C$3:$W$163,20,FALSE),"?")</f>
        <v>#NAME?</v>
      </c>
      <c r="AL82" s="945" t="s">
        <v>1402</v>
      </c>
      <c r="AM82" s="946" t="e">
        <f ca="1">_xludf.IFNA(VLOOKUP(AL82,'Armor-All'!$C$3:$W$163,20,FALSE),"?")</f>
        <v>#NAME?</v>
      </c>
      <c r="AN82" s="946" t="e">
        <f ca="1">_xludf.IFNA(VLOOKUP(#REF!,'Armor-All'!$C$3:$W$163,20,FALSE),"?")</f>
        <v>#NAME?</v>
      </c>
      <c r="AO82" s="946" t="e">
        <f ca="1">_xludf.IFNA(VLOOKUP(#REF!,'Armor-All'!$C$3:$W$163,20,FALSE),"?")</f>
        <v>#NAME?</v>
      </c>
      <c r="AP82" s="945" t="s">
        <v>1363</v>
      </c>
      <c r="AQ82" s="947" t="e">
        <f ca="1">_xludf.IFNA(VLOOKUP(AP82,'Armor-All'!$C$3:$W$163,20,FALSE),"?")</f>
        <v>#NAME?</v>
      </c>
    </row>
    <row r="83" spans="1:43" ht="12.75">
      <c r="A83" s="963" t="s">
        <v>1242</v>
      </c>
      <c r="B83" s="890"/>
      <c r="C83" s="940" t="s">
        <v>1351</v>
      </c>
      <c r="D83" s="905" t="s">
        <v>1564</v>
      </c>
      <c r="E83" s="191" t="s">
        <v>917</v>
      </c>
      <c r="F83" s="870">
        <f>VLOOKUP(C83,'Armor-All'!$C$3:$W$163,20,FALSE)</f>
        <v>384.92</v>
      </c>
      <c r="G83" s="941"/>
      <c r="H83" s="941" t="str">
        <f t="shared" ca="1" si="0"/>
        <v>?</v>
      </c>
      <c r="I83" s="941" t="str">
        <f t="shared" ca="1" si="1"/>
        <v>?</v>
      </c>
      <c r="J83" s="941" t="str">
        <f t="shared" ca="1" si="2"/>
        <v>?</v>
      </c>
      <c r="K83" s="941" t="str">
        <f t="shared" ca="1" si="3"/>
        <v>?</v>
      </c>
      <c r="L83" s="942" t="str">
        <f t="shared" ca="1" si="4"/>
        <v>?</v>
      </c>
      <c r="M83" s="942" t="str">
        <f t="shared" ca="1" si="5"/>
        <v>?</v>
      </c>
      <c r="N83" s="942" t="str">
        <f t="shared" ca="1" si="6"/>
        <v>?</v>
      </c>
      <c r="O83" s="943" t="str">
        <f t="shared" ca="1" si="7"/>
        <v>?</v>
      </c>
      <c r="P83" s="942" t="str">
        <f t="shared" ca="1" si="8"/>
        <v>?</v>
      </c>
      <c r="Q83" s="943" t="str">
        <f t="shared" ca="1" si="9"/>
        <v>?</v>
      </c>
      <c r="R83" s="943" t="str">
        <f t="shared" ca="1" si="10"/>
        <v>?</v>
      </c>
      <c r="S83" s="942" t="str">
        <f t="shared" ca="1" si="11"/>
        <v>?</v>
      </c>
      <c r="T83" s="944"/>
      <c r="U83" s="945"/>
      <c r="V83" s="945" t="s">
        <v>1289</v>
      </c>
      <c r="W83" s="946" t="e">
        <f ca="1">_xludf.IFNA(VLOOKUP(V83,'Armor-All'!$C$3:$W$163,20,FALSE),"?")</f>
        <v>#NAME?</v>
      </c>
      <c r="X83" s="945" t="s">
        <v>1381</v>
      </c>
      <c r="Y83" s="946" t="e">
        <f ca="1">_xludf.IFNA(VLOOKUP(X83,'Armor-All'!$C$3:$W$163,20,FALSE),"?")</f>
        <v>#NAME?</v>
      </c>
      <c r="Z83" s="948" t="s">
        <v>1572</v>
      </c>
      <c r="AA83" s="946" t="e">
        <f ca="1">_xludf.IFNA(VLOOKUP(Z83,'Armor-All'!$C$3:$W$163,20,FALSE),"?")</f>
        <v>#NAME?</v>
      </c>
      <c r="AB83" s="945" t="s">
        <v>1384</v>
      </c>
      <c r="AC83" s="946" t="e">
        <f ca="1">_xludf.IFNA(VLOOKUP(AB83,'Armor-All'!$C$3:$W$163,20,FALSE),"?")</f>
        <v>#NAME?</v>
      </c>
      <c r="AD83" s="945" t="s">
        <v>1291</v>
      </c>
      <c r="AE83" s="946" t="e">
        <f ca="1">_xludf.IFNA(VLOOKUP(AD83,'Armor-All'!$C$3:$W$163,20,FALSE),"?")</f>
        <v>#NAME?</v>
      </c>
      <c r="AF83" s="945" t="s">
        <v>1375</v>
      </c>
      <c r="AG83" s="946" t="e">
        <f ca="1">_xludf.IFNA(VLOOKUP(AF83,'Armor-All'!$C$3:$W$163,20,FALSE),"?")</f>
        <v>#NAME?</v>
      </c>
      <c r="AH83" s="956" t="s">
        <v>1313</v>
      </c>
      <c r="AI83" s="946" t="e">
        <f ca="1">_xludf.IFNA(VLOOKUP(AH83,'Armor-All'!$C$3:$W$163,20,FALSE),"?")</f>
        <v>#NAME?</v>
      </c>
      <c r="AJ83" s="945" t="s">
        <v>1285</v>
      </c>
      <c r="AK83" s="946" t="e">
        <f ca="1">_xludf.IFNA(VLOOKUP(AJ83,'Armor-All'!$C$3:$W$163,20,FALSE),"?")</f>
        <v>#NAME?</v>
      </c>
      <c r="AL83" s="945" t="s">
        <v>1402</v>
      </c>
      <c r="AM83" s="946" t="e">
        <f ca="1">_xludf.IFNA(VLOOKUP(AL83,'Armor-All'!$C$3:$W$163,20,FALSE),"?")</f>
        <v>#NAME?</v>
      </c>
      <c r="AN83" s="946" t="e">
        <f ca="1">_xludf.IFNA(VLOOKUP(#REF!,'Armor-All'!$C$3:$W$163,20,FALSE),"?")</f>
        <v>#NAME?</v>
      </c>
      <c r="AO83" s="946" t="e">
        <f ca="1">_xludf.IFNA(VLOOKUP(#REF!,'Armor-All'!$C$3:$W$163,20,FALSE),"?")</f>
        <v>#NAME?</v>
      </c>
      <c r="AP83" s="945" t="s">
        <v>1363</v>
      </c>
      <c r="AQ83" s="947" t="e">
        <f ca="1">_xludf.IFNA(VLOOKUP(AP83,'Armor-All'!$C$3:$W$163,20,FALSE),"?")</f>
        <v>#NAME?</v>
      </c>
    </row>
    <row r="84" spans="1:43" ht="12.75">
      <c r="A84" s="963" t="s">
        <v>1242</v>
      </c>
      <c r="B84" s="890"/>
      <c r="C84" s="940" t="s">
        <v>1404</v>
      </c>
      <c r="D84" s="905" t="s">
        <v>1564</v>
      </c>
      <c r="E84" s="191" t="s">
        <v>917</v>
      </c>
      <c r="F84" s="870">
        <f>VLOOKUP(C84,'Armor-All'!$C$3:$W$163,20,FALSE)</f>
        <v>486.92</v>
      </c>
      <c r="G84" s="941"/>
      <c r="H84" s="941" t="str">
        <f t="shared" ca="1" si="0"/>
        <v>?</v>
      </c>
      <c r="I84" s="941" t="str">
        <f t="shared" ca="1" si="1"/>
        <v>?</v>
      </c>
      <c r="J84" s="941" t="str">
        <f t="shared" ca="1" si="2"/>
        <v>?</v>
      </c>
      <c r="K84" s="941" t="str">
        <f t="shared" ca="1" si="3"/>
        <v>?</v>
      </c>
      <c r="L84" s="942" t="str">
        <f t="shared" ca="1" si="4"/>
        <v>?</v>
      </c>
      <c r="M84" s="942" t="str">
        <f t="shared" ca="1" si="5"/>
        <v>?</v>
      </c>
      <c r="N84" s="942" t="str">
        <f t="shared" ca="1" si="6"/>
        <v>?</v>
      </c>
      <c r="O84" s="943" t="str">
        <f t="shared" ca="1" si="7"/>
        <v>?</v>
      </c>
      <c r="P84" s="942" t="str">
        <f t="shared" ca="1" si="8"/>
        <v>?</v>
      </c>
      <c r="Q84" s="943" t="str">
        <f t="shared" ca="1" si="9"/>
        <v>?</v>
      </c>
      <c r="R84" s="943" t="str">
        <f t="shared" ca="1" si="10"/>
        <v>?</v>
      </c>
      <c r="S84" s="942" t="str">
        <f t="shared" ca="1" si="11"/>
        <v>?</v>
      </c>
      <c r="T84" s="944"/>
      <c r="U84" s="945"/>
      <c r="V84" s="945" t="s">
        <v>1289</v>
      </c>
      <c r="W84" s="946" t="e">
        <f ca="1">_xludf.IFNA(VLOOKUP(V84,'Armor-All'!$C$3:$W$163,20,FALSE),"?")</f>
        <v>#NAME?</v>
      </c>
      <c r="X84" s="945" t="s">
        <v>1381</v>
      </c>
      <c r="Y84" s="946" t="e">
        <f ca="1">_xludf.IFNA(VLOOKUP(X84,'Armor-All'!$C$3:$W$163,20,FALSE),"?")</f>
        <v>#NAME?</v>
      </c>
      <c r="Z84" s="948" t="s">
        <v>1572</v>
      </c>
      <c r="AA84" s="946" t="e">
        <f ca="1">_xludf.IFNA(VLOOKUP(Z84,'Armor-All'!$C$3:$W$163,20,FALSE),"?")</f>
        <v>#NAME?</v>
      </c>
      <c r="AB84" s="945" t="s">
        <v>1384</v>
      </c>
      <c r="AC84" s="946" t="e">
        <f ca="1">_xludf.IFNA(VLOOKUP(AB84,'Armor-All'!$C$3:$W$163,20,FALSE),"?")</f>
        <v>#NAME?</v>
      </c>
      <c r="AD84" s="945" t="s">
        <v>1291</v>
      </c>
      <c r="AE84" s="946" t="e">
        <f ca="1">_xludf.IFNA(VLOOKUP(AD84,'Armor-All'!$C$3:$W$163,20,FALSE),"?")</f>
        <v>#NAME?</v>
      </c>
      <c r="AF84" s="945" t="s">
        <v>1375</v>
      </c>
      <c r="AG84" s="946" t="e">
        <f ca="1">_xludf.IFNA(VLOOKUP(AF84,'Armor-All'!$C$3:$W$163,20,FALSE),"?")</f>
        <v>#NAME?</v>
      </c>
      <c r="AH84" s="956" t="s">
        <v>1313</v>
      </c>
      <c r="AI84" s="946" t="e">
        <f ca="1">_xludf.IFNA(VLOOKUP(AH84,'Armor-All'!$C$3:$W$163,20,FALSE),"?")</f>
        <v>#NAME?</v>
      </c>
      <c r="AJ84" s="945" t="s">
        <v>1285</v>
      </c>
      <c r="AK84" s="946" t="e">
        <f ca="1">_xludf.IFNA(VLOOKUP(AJ84,'Armor-All'!$C$3:$W$163,20,FALSE),"?")</f>
        <v>#NAME?</v>
      </c>
      <c r="AL84" s="945" t="s">
        <v>1402</v>
      </c>
      <c r="AM84" s="946" t="e">
        <f ca="1">_xludf.IFNA(VLOOKUP(AL84,'Armor-All'!$C$3:$W$163,20,FALSE),"?")</f>
        <v>#NAME?</v>
      </c>
      <c r="AN84" s="946" t="e">
        <f ca="1">_xludf.IFNA(VLOOKUP(#REF!,'Armor-All'!$C$3:$W$163,20,FALSE),"?")</f>
        <v>#NAME?</v>
      </c>
      <c r="AO84" s="946" t="e">
        <f ca="1">_xludf.IFNA(VLOOKUP(#REF!,'Armor-All'!$C$3:$W$163,20,FALSE),"?")</f>
        <v>#NAME?</v>
      </c>
      <c r="AP84" s="945" t="s">
        <v>1363</v>
      </c>
      <c r="AQ84" s="947" t="e">
        <f ca="1">_xludf.IFNA(VLOOKUP(AP84,'Armor-All'!$C$3:$W$163,20,FALSE),"?")</f>
        <v>#NAME?</v>
      </c>
    </row>
    <row r="85" spans="1:43" ht="12.75">
      <c r="A85" s="963" t="s">
        <v>1242</v>
      </c>
      <c r="B85" s="890"/>
      <c r="C85" s="940" t="s">
        <v>1353</v>
      </c>
      <c r="D85" s="905" t="s">
        <v>1564</v>
      </c>
      <c r="E85" s="191" t="s">
        <v>917</v>
      </c>
      <c r="F85" s="870">
        <f>VLOOKUP(C85,'Armor-All'!$C$3:$W$163,20,FALSE)</f>
        <v>419.20000000000005</v>
      </c>
      <c r="G85" s="941"/>
      <c r="H85" s="941" t="str">
        <f t="shared" ca="1" si="0"/>
        <v>?</v>
      </c>
      <c r="I85" s="941" t="str">
        <f t="shared" ca="1" si="1"/>
        <v>?</v>
      </c>
      <c r="J85" s="941" t="str">
        <f t="shared" ca="1" si="2"/>
        <v>?</v>
      </c>
      <c r="K85" s="941" t="str">
        <f t="shared" ca="1" si="3"/>
        <v>?</v>
      </c>
      <c r="L85" s="942" t="str">
        <f t="shared" ca="1" si="4"/>
        <v>?</v>
      </c>
      <c r="M85" s="942" t="str">
        <f t="shared" ca="1" si="5"/>
        <v>?</v>
      </c>
      <c r="N85" s="942" t="str">
        <f t="shared" ca="1" si="6"/>
        <v>?</v>
      </c>
      <c r="O85" s="943" t="str">
        <f t="shared" ca="1" si="7"/>
        <v>?</v>
      </c>
      <c r="P85" s="942" t="str">
        <f t="shared" ca="1" si="8"/>
        <v>?</v>
      </c>
      <c r="Q85" s="943" t="str">
        <f t="shared" ca="1" si="9"/>
        <v>?</v>
      </c>
      <c r="R85" s="943" t="str">
        <f t="shared" ca="1" si="10"/>
        <v>?</v>
      </c>
      <c r="S85" s="942" t="str">
        <f t="shared" ca="1" si="11"/>
        <v>?</v>
      </c>
      <c r="T85" s="944"/>
      <c r="U85" s="945"/>
      <c r="V85" s="945" t="s">
        <v>1289</v>
      </c>
      <c r="W85" s="946" t="e">
        <f ca="1">_xludf.IFNA(VLOOKUP(V85,'Armor-All'!$C$3:$W$163,20,FALSE),"?")</f>
        <v>#NAME?</v>
      </c>
      <c r="X85" s="945" t="s">
        <v>1381</v>
      </c>
      <c r="Y85" s="946" t="e">
        <f ca="1">_xludf.IFNA(VLOOKUP(X85,'Armor-All'!$C$3:$W$163,20,FALSE),"?")</f>
        <v>#NAME?</v>
      </c>
      <c r="Z85" s="948" t="s">
        <v>1572</v>
      </c>
      <c r="AA85" s="946" t="e">
        <f ca="1">_xludf.IFNA(VLOOKUP(Z85,'Armor-All'!$C$3:$W$163,20,FALSE),"?")</f>
        <v>#NAME?</v>
      </c>
      <c r="AB85" s="945" t="s">
        <v>1384</v>
      </c>
      <c r="AC85" s="946" t="e">
        <f ca="1">_xludf.IFNA(VLOOKUP(AB85,'Armor-All'!$C$3:$W$163,20,FALSE),"?")</f>
        <v>#NAME?</v>
      </c>
      <c r="AD85" s="945" t="s">
        <v>1291</v>
      </c>
      <c r="AE85" s="946" t="e">
        <f ca="1">_xludf.IFNA(VLOOKUP(AD85,'Armor-All'!$C$3:$W$163,20,FALSE),"?")</f>
        <v>#NAME?</v>
      </c>
      <c r="AF85" s="945" t="s">
        <v>1375</v>
      </c>
      <c r="AG85" s="946" t="e">
        <f ca="1">_xludf.IFNA(VLOOKUP(AF85,'Armor-All'!$C$3:$W$163,20,FALSE),"?")</f>
        <v>#NAME?</v>
      </c>
      <c r="AH85" s="956" t="s">
        <v>1313</v>
      </c>
      <c r="AI85" s="946" t="e">
        <f ca="1">_xludf.IFNA(VLOOKUP(AH85,'Armor-All'!$C$3:$W$163,20,FALSE),"?")</f>
        <v>#NAME?</v>
      </c>
      <c r="AJ85" s="945" t="s">
        <v>1285</v>
      </c>
      <c r="AK85" s="946" t="e">
        <f ca="1">_xludf.IFNA(VLOOKUP(AJ85,'Armor-All'!$C$3:$W$163,20,FALSE),"?")</f>
        <v>#NAME?</v>
      </c>
      <c r="AL85" s="945" t="s">
        <v>1402</v>
      </c>
      <c r="AM85" s="946" t="e">
        <f ca="1">_xludf.IFNA(VLOOKUP(AL85,'Armor-All'!$C$3:$W$163,20,FALSE),"?")</f>
        <v>#NAME?</v>
      </c>
      <c r="AN85" s="946" t="e">
        <f ca="1">_xludf.IFNA(VLOOKUP(#REF!,'Armor-All'!$C$3:$W$163,20,FALSE),"?")</f>
        <v>#NAME?</v>
      </c>
      <c r="AO85" s="946" t="e">
        <f ca="1">_xludf.IFNA(VLOOKUP(#REF!,'Armor-All'!$C$3:$W$163,20,FALSE),"?")</f>
        <v>#NAME?</v>
      </c>
      <c r="AP85" s="945" t="s">
        <v>1363</v>
      </c>
      <c r="AQ85" s="947" t="e">
        <f ca="1">_xludf.IFNA(VLOOKUP(AP85,'Armor-All'!$C$3:$W$163,20,FALSE),"?")</f>
        <v>#NAME?</v>
      </c>
    </row>
    <row r="86" spans="1:43" ht="12.75">
      <c r="A86" s="963" t="s">
        <v>1242</v>
      </c>
      <c r="B86" s="890"/>
      <c r="C86" s="940" t="s">
        <v>1484</v>
      </c>
      <c r="D86" s="907" t="s">
        <v>912</v>
      </c>
      <c r="E86" s="216" t="s">
        <v>917</v>
      </c>
      <c r="F86" s="870">
        <f>VLOOKUP(C86,'Armor-All'!$C$3:$W$163,20,FALSE)</f>
        <v>600.49999999999989</v>
      </c>
      <c r="G86" s="941"/>
      <c r="H86" s="941" t="str">
        <f t="shared" ca="1" si="0"/>
        <v>?</v>
      </c>
      <c r="I86" s="941" t="str">
        <f t="shared" ca="1" si="1"/>
        <v>?</v>
      </c>
      <c r="J86" s="941" t="str">
        <f t="shared" ca="1" si="2"/>
        <v>?</v>
      </c>
      <c r="K86" s="941" t="str">
        <f t="shared" ca="1" si="3"/>
        <v>?</v>
      </c>
      <c r="L86" s="942" t="str">
        <f t="shared" ca="1" si="4"/>
        <v>?</v>
      </c>
      <c r="M86" s="942" t="str">
        <f t="shared" ca="1" si="5"/>
        <v>?</v>
      </c>
      <c r="N86" s="942" t="str">
        <f t="shared" ca="1" si="6"/>
        <v>?</v>
      </c>
      <c r="O86" s="943" t="str">
        <f t="shared" ca="1" si="7"/>
        <v>?</v>
      </c>
      <c r="P86" s="942" t="str">
        <f t="shared" ca="1" si="8"/>
        <v>?</v>
      </c>
      <c r="Q86" s="943" t="str">
        <f t="shared" ca="1" si="9"/>
        <v>?</v>
      </c>
      <c r="R86" s="943" t="str">
        <f t="shared" ca="1" si="10"/>
        <v>?</v>
      </c>
      <c r="S86" s="942" t="str">
        <f t="shared" ca="1" si="11"/>
        <v>?</v>
      </c>
      <c r="T86" s="949"/>
      <c r="U86" s="945"/>
      <c r="V86" s="950" t="s">
        <v>1480</v>
      </c>
      <c r="W86" s="946" t="e">
        <f ca="1">_xludf.IFNA(VLOOKUP(V86,'Armor-All'!$C$3:$W$163,20,FALSE),"?")</f>
        <v>#NAME?</v>
      </c>
      <c r="X86" s="950" t="s">
        <v>1482</v>
      </c>
      <c r="Y86" s="946" t="e">
        <f ca="1">_xludf.IFNA(VLOOKUP(X86,'Armor-All'!$C$3:$W$163,20,FALSE),"?")</f>
        <v>#NAME?</v>
      </c>
      <c r="Z86" s="948" t="s">
        <v>1572</v>
      </c>
      <c r="AA86" s="946" t="e">
        <f ca="1">_xludf.IFNA(VLOOKUP(Z86,'Armor-All'!$C$3:$W$163,20,FALSE),"?")</f>
        <v>#NAME?</v>
      </c>
      <c r="AB86" s="948" t="s">
        <v>1229</v>
      </c>
      <c r="AC86" s="946" t="e">
        <f ca="1">_xludf.IFNA(VLOOKUP(AB86,'Armor-All'!$C$3:$W$163,20,FALSE),"?")</f>
        <v>#NAME?</v>
      </c>
      <c r="AD86" s="945" t="s">
        <v>1491</v>
      </c>
      <c r="AE86" s="946" t="e">
        <f ca="1">_xludf.IFNA(VLOOKUP(AD86,'Armor-All'!$C$3:$W$163,20,FALSE),"?")</f>
        <v>#NAME?</v>
      </c>
      <c r="AF86" s="945" t="s">
        <v>1493</v>
      </c>
      <c r="AG86" s="946" t="e">
        <f ca="1">_xludf.IFNA(VLOOKUP(AF86,'Armor-All'!$C$3:$W$163,20,FALSE),"?")</f>
        <v>#NAME?</v>
      </c>
      <c r="AH86" s="956" t="s">
        <v>1497</v>
      </c>
      <c r="AI86" s="946" t="e">
        <f ca="1">_xludf.IFNA(VLOOKUP(AH86,'Armor-All'!$C$3:$W$163,20,FALSE),"?")</f>
        <v>#NAME?</v>
      </c>
      <c r="AJ86" s="945" t="s">
        <v>1501</v>
      </c>
      <c r="AK86" s="946" t="e">
        <f ca="1">_xludf.IFNA(VLOOKUP(AJ86,'Armor-All'!$C$3:$W$163,20,FALSE),"?")</f>
        <v>#NAME?</v>
      </c>
      <c r="AL86" s="945" t="s">
        <v>1503</v>
      </c>
      <c r="AM86" s="946" t="e">
        <f ca="1">_xludf.IFNA(VLOOKUP(AL86,'Armor-All'!$C$3:$W$163,20,FALSE),"?")</f>
        <v>#NAME?</v>
      </c>
      <c r="AN86" s="946" t="e">
        <f ca="1">_xludf.IFNA(VLOOKUP(#REF!,'Armor-All'!$C$3:$W$163,20,FALSE),"?")</f>
        <v>#NAME?</v>
      </c>
      <c r="AO86" s="946" t="e">
        <f ca="1">_xludf.IFNA(VLOOKUP(#REF!,'Armor-All'!$C$3:$W$163,20,FALSE),"?")</f>
        <v>#NAME?</v>
      </c>
      <c r="AP86" s="945" t="s">
        <v>1472</v>
      </c>
      <c r="AQ86" s="947" t="e">
        <f ca="1">_xludf.IFNA(VLOOKUP(AP86,'Armor-All'!$C$3:$W$163,20,FALSE),"?")</f>
        <v>#NAME?</v>
      </c>
    </row>
    <row r="87" spans="1:43" ht="12.75">
      <c r="A87" s="963" t="s">
        <v>1242</v>
      </c>
      <c r="B87" s="890"/>
      <c r="C87" s="940" t="s">
        <v>1484</v>
      </c>
      <c r="D87" s="907" t="s">
        <v>912</v>
      </c>
      <c r="E87" s="216" t="s">
        <v>917</v>
      </c>
      <c r="F87" s="870">
        <f>VLOOKUP(C87,'Armor-All'!$C$3:$W$163,20,FALSE)</f>
        <v>600.49999999999989</v>
      </c>
      <c r="G87" s="941"/>
      <c r="H87" s="941" t="str">
        <f t="shared" ca="1" si="0"/>
        <v>?</v>
      </c>
      <c r="I87" s="941" t="str">
        <f t="shared" ca="1" si="1"/>
        <v>?</v>
      </c>
      <c r="J87" s="941" t="str">
        <f t="shared" ca="1" si="2"/>
        <v>?</v>
      </c>
      <c r="K87" s="941" t="str">
        <f t="shared" ca="1" si="3"/>
        <v>?</v>
      </c>
      <c r="L87" s="942" t="str">
        <f t="shared" ca="1" si="4"/>
        <v>?</v>
      </c>
      <c r="M87" s="942" t="str">
        <f t="shared" ca="1" si="5"/>
        <v>?</v>
      </c>
      <c r="N87" s="942" t="str">
        <f t="shared" ca="1" si="6"/>
        <v>?</v>
      </c>
      <c r="O87" s="943" t="str">
        <f t="shared" ca="1" si="7"/>
        <v>?</v>
      </c>
      <c r="P87" s="942" t="str">
        <f t="shared" ca="1" si="8"/>
        <v>?</v>
      </c>
      <c r="Q87" s="943" t="str">
        <f t="shared" ca="1" si="9"/>
        <v>?</v>
      </c>
      <c r="R87" s="943" t="str">
        <f t="shared" ca="1" si="10"/>
        <v>?</v>
      </c>
      <c r="S87" s="942" t="str">
        <f t="shared" ca="1" si="11"/>
        <v>?</v>
      </c>
      <c r="T87" s="949"/>
      <c r="U87" s="945"/>
      <c r="V87" s="950" t="s">
        <v>1480</v>
      </c>
      <c r="W87" s="946" t="e">
        <f ca="1">_xludf.IFNA(VLOOKUP(V87,'Armor-All'!$C$3:$W$163,20,FALSE),"?")</f>
        <v>#NAME?</v>
      </c>
      <c r="X87" s="950" t="s">
        <v>1482</v>
      </c>
      <c r="Y87" s="946" t="e">
        <f ca="1">_xludf.IFNA(VLOOKUP(X87,'Armor-All'!$C$3:$W$163,20,FALSE),"?")</f>
        <v>#NAME?</v>
      </c>
      <c r="Z87" s="948" t="s">
        <v>1572</v>
      </c>
      <c r="AA87" s="946" t="e">
        <f ca="1">_xludf.IFNA(VLOOKUP(Z87,'Armor-All'!$C$3:$W$163,20,FALSE),"?")</f>
        <v>#NAME?</v>
      </c>
      <c r="AB87" s="948" t="s">
        <v>1229</v>
      </c>
      <c r="AC87" s="946" t="e">
        <f ca="1">_xludf.IFNA(VLOOKUP(AB87,'Armor-All'!$C$3:$W$163,20,FALSE),"?")</f>
        <v>#NAME?</v>
      </c>
      <c r="AD87" s="945" t="s">
        <v>1491</v>
      </c>
      <c r="AE87" s="946" t="e">
        <f ca="1">_xludf.IFNA(VLOOKUP(AD87,'Armor-All'!$C$3:$W$163,20,FALSE),"?")</f>
        <v>#NAME?</v>
      </c>
      <c r="AF87" s="945" t="s">
        <v>1493</v>
      </c>
      <c r="AG87" s="946" t="e">
        <f ca="1">_xludf.IFNA(VLOOKUP(AF87,'Armor-All'!$C$3:$W$163,20,FALSE),"?")</f>
        <v>#NAME?</v>
      </c>
      <c r="AH87" s="956" t="s">
        <v>1497</v>
      </c>
      <c r="AI87" s="946" t="e">
        <f ca="1">_xludf.IFNA(VLOOKUP(AH87,'Armor-All'!$C$3:$W$163,20,FALSE),"?")</f>
        <v>#NAME?</v>
      </c>
      <c r="AJ87" s="945" t="s">
        <v>1501</v>
      </c>
      <c r="AK87" s="946" t="e">
        <f ca="1">_xludf.IFNA(VLOOKUP(AJ87,'Armor-All'!$C$3:$W$163,20,FALSE),"?")</f>
        <v>#NAME?</v>
      </c>
      <c r="AL87" s="945" t="s">
        <v>1503</v>
      </c>
      <c r="AM87" s="946" t="e">
        <f ca="1">_xludf.IFNA(VLOOKUP(AL87,'Armor-All'!$C$3:$W$163,20,FALSE),"?")</f>
        <v>#NAME?</v>
      </c>
      <c r="AN87" s="946" t="e">
        <f ca="1">_xludf.IFNA(VLOOKUP(#REF!,'Armor-All'!$C$3:$W$163,20,FALSE),"?")</f>
        <v>#NAME?</v>
      </c>
      <c r="AO87" s="946" t="e">
        <f ca="1">_xludf.IFNA(VLOOKUP(#REF!,'Armor-All'!$C$3:$W$163,20,FALSE),"?")</f>
        <v>#NAME?</v>
      </c>
      <c r="AP87" s="945" t="s">
        <v>1472</v>
      </c>
      <c r="AQ87" s="947" t="e">
        <f ca="1">_xludf.IFNA(VLOOKUP(AP87,'Armor-All'!$C$3:$W$163,20,FALSE),"?")</f>
        <v>#NAME?</v>
      </c>
    </row>
    <row r="88" spans="1:43" ht="12.75">
      <c r="A88" s="963" t="s">
        <v>1242</v>
      </c>
      <c r="B88" s="890"/>
      <c r="C88" s="940" t="s">
        <v>1454</v>
      </c>
      <c r="D88" s="907" t="s">
        <v>912</v>
      </c>
      <c r="E88" s="216" t="s">
        <v>920</v>
      </c>
      <c r="F88" s="870">
        <f>VLOOKUP(C88,'Armor-All'!$C$3:$W$163,20,FALSE)</f>
        <v>740.82</v>
      </c>
      <c r="G88" s="941"/>
      <c r="H88" s="941" t="str">
        <f t="shared" ca="1" si="0"/>
        <v>?</v>
      </c>
      <c r="I88" s="941" t="str">
        <f t="shared" ca="1" si="1"/>
        <v>?</v>
      </c>
      <c r="J88" s="941" t="str">
        <f t="shared" ca="1" si="2"/>
        <v>?</v>
      </c>
      <c r="K88" s="941" t="str">
        <f t="shared" ca="1" si="3"/>
        <v>?</v>
      </c>
      <c r="L88" s="942" t="str">
        <f t="shared" ca="1" si="4"/>
        <v>?</v>
      </c>
      <c r="M88" s="942" t="str">
        <f t="shared" ca="1" si="5"/>
        <v>?</v>
      </c>
      <c r="N88" s="942" t="str">
        <f t="shared" ca="1" si="6"/>
        <v>?</v>
      </c>
      <c r="O88" s="943" t="str">
        <f t="shared" ca="1" si="7"/>
        <v>?</v>
      </c>
      <c r="P88" s="942" t="str">
        <f t="shared" ca="1" si="8"/>
        <v>?</v>
      </c>
      <c r="Q88" s="943" t="str">
        <f t="shared" ca="1" si="9"/>
        <v>?</v>
      </c>
      <c r="R88" s="943" t="str">
        <f t="shared" ca="1" si="10"/>
        <v>?</v>
      </c>
      <c r="S88" s="942" t="str">
        <f t="shared" ca="1" si="11"/>
        <v>?</v>
      </c>
      <c r="T88" s="944"/>
      <c r="U88" s="945"/>
      <c r="V88" s="945" t="s">
        <v>1450</v>
      </c>
      <c r="W88" s="946" t="e">
        <f ca="1">_xludf.IFNA(VLOOKUP(V88,'Armor-All'!$C$3:$W$163,20,FALSE),"?")</f>
        <v>#NAME?</v>
      </c>
      <c r="X88" s="945" t="s">
        <v>1452</v>
      </c>
      <c r="Y88" s="946" t="e">
        <f ca="1">_xludf.IFNA(VLOOKUP(X88,'Armor-All'!$C$3:$W$163,20,FALSE),"?")</f>
        <v>#NAME?</v>
      </c>
      <c r="Z88" s="948" t="s">
        <v>1572</v>
      </c>
      <c r="AA88" s="946" t="e">
        <f ca="1">_xludf.IFNA(VLOOKUP(Z88,'Armor-All'!$C$3:$W$163,20,FALSE),"?")</f>
        <v>#NAME?</v>
      </c>
      <c r="AB88" s="945" t="s">
        <v>1462</v>
      </c>
      <c r="AC88" s="946" t="e">
        <f ca="1">_xludf.IFNA(VLOOKUP(AB88,'Armor-All'!$C$3:$W$163,20,FALSE),"?")</f>
        <v>#NAME?</v>
      </c>
      <c r="AD88" s="945" t="s">
        <v>1458</v>
      </c>
      <c r="AE88" s="946" t="e">
        <f ca="1">_xludf.IFNA(VLOOKUP(AD88,'Armor-All'!$C$3:$W$163,20,FALSE),"?")</f>
        <v>#NAME?</v>
      </c>
      <c r="AF88" s="945" t="s">
        <v>1460</v>
      </c>
      <c r="AG88" s="946" t="e">
        <f ca="1">_xludf.IFNA(VLOOKUP(AF88,'Armor-All'!$C$3:$W$163,20,FALSE),"?")</f>
        <v>#NAME?</v>
      </c>
      <c r="AH88" s="956" t="s">
        <v>1462</v>
      </c>
      <c r="AI88" s="946" t="e">
        <f ca="1">_xludf.IFNA(VLOOKUP(AH88,'Armor-All'!$C$3:$W$163,20,FALSE),"?")</f>
        <v>#NAME?</v>
      </c>
      <c r="AJ88" s="945" t="s">
        <v>1464</v>
      </c>
      <c r="AK88" s="946" t="e">
        <f ca="1">_xludf.IFNA(VLOOKUP(AJ88,'Armor-All'!$C$3:$W$163,20,FALSE),"?")</f>
        <v>#NAME?</v>
      </c>
      <c r="AL88" s="945" t="s">
        <v>1466</v>
      </c>
      <c r="AM88" s="946" t="e">
        <f ca="1">_xludf.IFNA(VLOOKUP(AL88,'Armor-All'!$C$3:$W$163,20,FALSE),"?")</f>
        <v>#NAME?</v>
      </c>
      <c r="AN88" s="946" t="e">
        <f ca="1">_xludf.IFNA(VLOOKUP(#REF!,'Armor-All'!$C$3:$W$163,20,FALSE),"?")</f>
        <v>#NAME?</v>
      </c>
      <c r="AO88" s="946" t="e">
        <f ca="1">_xludf.IFNA(VLOOKUP(#REF!,'Armor-All'!$C$3:$W$163,20,FALSE),"?")</f>
        <v>#NAME?</v>
      </c>
      <c r="AP88" s="945" t="s">
        <v>1448</v>
      </c>
      <c r="AQ88" s="947" t="e">
        <f ca="1">_xludf.IFNA(VLOOKUP(AP88,'Armor-All'!$C$3:$W$163,20,FALSE),"?")</f>
        <v>#NAME?</v>
      </c>
    </row>
    <row r="89" spans="1:43" ht="12.75">
      <c r="A89" s="963" t="s">
        <v>1242</v>
      </c>
      <c r="B89" s="890"/>
      <c r="C89" s="940" t="s">
        <v>1438</v>
      </c>
      <c r="D89" s="907" t="s">
        <v>912</v>
      </c>
      <c r="E89" s="216" t="s">
        <v>920</v>
      </c>
      <c r="F89" s="870">
        <f>VLOOKUP(C89,'Armor-All'!$C$3:$W$163,20,FALSE)</f>
        <v>860.8</v>
      </c>
      <c r="G89" s="941"/>
      <c r="H89" s="941" t="str">
        <f t="shared" ca="1" si="0"/>
        <v>?</v>
      </c>
      <c r="I89" s="941" t="str">
        <f t="shared" ca="1" si="1"/>
        <v>?</v>
      </c>
      <c r="J89" s="941" t="str">
        <f t="shared" ca="1" si="2"/>
        <v>?</v>
      </c>
      <c r="K89" s="941" t="str">
        <f t="shared" ca="1" si="3"/>
        <v>?</v>
      </c>
      <c r="L89" s="942" t="str">
        <f t="shared" ca="1" si="4"/>
        <v>?</v>
      </c>
      <c r="M89" s="942" t="str">
        <f t="shared" ca="1" si="5"/>
        <v>?</v>
      </c>
      <c r="N89" s="942" t="str">
        <f t="shared" ca="1" si="6"/>
        <v>?</v>
      </c>
      <c r="O89" s="943" t="str">
        <f t="shared" ca="1" si="7"/>
        <v>?</v>
      </c>
      <c r="P89" s="942" t="str">
        <f t="shared" ca="1" si="8"/>
        <v>?</v>
      </c>
      <c r="Q89" s="943" t="str">
        <f t="shared" ca="1" si="9"/>
        <v>?</v>
      </c>
      <c r="R89" s="943" t="str">
        <f t="shared" ca="1" si="10"/>
        <v>?</v>
      </c>
      <c r="S89" s="942" t="str">
        <f t="shared" ca="1" si="11"/>
        <v>?</v>
      </c>
      <c r="T89" s="942"/>
      <c r="U89" s="945"/>
      <c r="V89" s="948" t="s">
        <v>1229</v>
      </c>
      <c r="W89" s="946" t="e">
        <f ca="1">_xludf.IFNA(VLOOKUP(V89,'Armor-All'!$C$3:$W$163,20,FALSE),"?")</f>
        <v>#NAME?</v>
      </c>
      <c r="X89" s="948" t="s">
        <v>1229</v>
      </c>
      <c r="Y89" s="946" t="e">
        <f ca="1">_xludf.IFNA(VLOOKUP(X89,'Armor-All'!$C$3:$W$163,20,FALSE),"?")</f>
        <v>#NAME?</v>
      </c>
      <c r="Z89" s="948" t="s">
        <v>1572</v>
      </c>
      <c r="AA89" s="946" t="e">
        <f ca="1">_xludf.IFNA(VLOOKUP(Z89,'Armor-All'!$C$3:$W$163,20,FALSE),"?")</f>
        <v>#NAME?</v>
      </c>
      <c r="AB89" s="948" t="s">
        <v>1229</v>
      </c>
      <c r="AC89" s="946" t="e">
        <f ca="1">_xludf.IFNA(VLOOKUP(AB89,'Armor-All'!$C$3:$W$163,20,FALSE),"?")</f>
        <v>#NAME?</v>
      </c>
      <c r="AD89" s="945" t="s">
        <v>1440</v>
      </c>
      <c r="AE89" s="946" t="e">
        <f ca="1">_xludf.IFNA(VLOOKUP(AD89,'Armor-All'!$C$3:$W$163,20,FALSE),"?")</f>
        <v>#NAME?</v>
      </c>
      <c r="AF89" s="948" t="s">
        <v>1229</v>
      </c>
      <c r="AG89" s="946" t="e">
        <f ca="1">_xludf.IFNA(VLOOKUP(AF89,'Armor-All'!$C$3:$W$163,20,FALSE),"?")</f>
        <v>#NAME?</v>
      </c>
      <c r="AH89" s="956" t="s">
        <v>1442</v>
      </c>
      <c r="AI89" s="946" t="e">
        <f ca="1">_xludf.IFNA(VLOOKUP(AH89,'Armor-All'!$C$3:$W$163,20,FALSE),"?")</f>
        <v>#NAME?</v>
      </c>
      <c r="AJ89" s="945" t="s">
        <v>1444</v>
      </c>
      <c r="AK89" s="946" t="e">
        <f ca="1">_xludf.IFNA(VLOOKUP(AJ89,'Armor-All'!$C$3:$W$163,20,FALSE),"?")</f>
        <v>#NAME?</v>
      </c>
      <c r="AL89" s="945" t="s">
        <v>1446</v>
      </c>
      <c r="AM89" s="946" t="e">
        <f ca="1">_xludf.IFNA(VLOOKUP(AL89,'Armor-All'!$C$3:$W$163,20,FALSE),"?")</f>
        <v>#NAME?</v>
      </c>
      <c r="AN89" s="946" t="e">
        <f ca="1">_xludf.IFNA(VLOOKUP(#REF!,'Armor-All'!$C$3:$W$163,20,FALSE),"?")</f>
        <v>#NAME?</v>
      </c>
      <c r="AO89" s="946" t="e">
        <f ca="1">_xludf.IFNA(VLOOKUP(#REF!,'Armor-All'!$C$3:$W$163,20,FALSE),"?")</f>
        <v>#NAME?</v>
      </c>
      <c r="AP89" s="945" t="s">
        <v>1436</v>
      </c>
      <c r="AQ89" s="947" t="e">
        <f ca="1">_xludf.IFNA(VLOOKUP(AP89,'Armor-All'!$C$3:$W$163,20,FALSE),"?")</f>
        <v>#NAME?</v>
      </c>
    </row>
    <row r="90" spans="1:43" ht="12.75">
      <c r="A90" s="963" t="s">
        <v>1242</v>
      </c>
      <c r="B90" s="890"/>
      <c r="C90" s="940" t="s">
        <v>1487</v>
      </c>
      <c r="D90" s="907" t="s">
        <v>912</v>
      </c>
      <c r="E90" s="216" t="s">
        <v>917</v>
      </c>
      <c r="F90" s="870">
        <f>VLOOKUP(C90,'Armor-All'!$C$3:$W$163,20,FALSE)</f>
        <v>579.29999999999995</v>
      </c>
      <c r="G90" s="941"/>
      <c r="H90" s="941" t="str">
        <f t="shared" ca="1" si="0"/>
        <v>?</v>
      </c>
      <c r="I90" s="941" t="str">
        <f t="shared" ca="1" si="1"/>
        <v>?</v>
      </c>
      <c r="J90" s="941" t="str">
        <f t="shared" ca="1" si="2"/>
        <v>?</v>
      </c>
      <c r="K90" s="941" t="str">
        <f t="shared" ca="1" si="3"/>
        <v>?</v>
      </c>
      <c r="L90" s="942" t="str">
        <f t="shared" ca="1" si="4"/>
        <v>?</v>
      </c>
      <c r="M90" s="942" t="str">
        <f t="shared" ca="1" si="5"/>
        <v>?</v>
      </c>
      <c r="N90" s="942" t="str">
        <f t="shared" ca="1" si="6"/>
        <v>?</v>
      </c>
      <c r="O90" s="943" t="str">
        <f t="shared" ca="1" si="7"/>
        <v>?</v>
      </c>
      <c r="P90" s="942" t="str">
        <f t="shared" ca="1" si="8"/>
        <v>?</v>
      </c>
      <c r="Q90" s="943" t="str">
        <f t="shared" ca="1" si="9"/>
        <v>?</v>
      </c>
      <c r="R90" s="943" t="str">
        <f t="shared" ca="1" si="10"/>
        <v>?</v>
      </c>
      <c r="S90" s="942" t="str">
        <f t="shared" ca="1" si="11"/>
        <v>?</v>
      </c>
      <c r="T90" s="949"/>
      <c r="U90" s="945"/>
      <c r="V90" s="950" t="s">
        <v>1480</v>
      </c>
      <c r="W90" s="946" t="e">
        <f ca="1">_xludf.IFNA(VLOOKUP(V90,'Armor-All'!$C$3:$W$163,20,FALSE),"?")</f>
        <v>#NAME?</v>
      </c>
      <c r="X90" s="950" t="s">
        <v>1482</v>
      </c>
      <c r="Y90" s="946" t="e">
        <f ca="1">_xludf.IFNA(VLOOKUP(X90,'Armor-All'!$C$3:$W$163,20,FALSE),"?")</f>
        <v>#NAME?</v>
      </c>
      <c r="Z90" s="948" t="s">
        <v>1572</v>
      </c>
      <c r="AA90" s="946" t="e">
        <f ca="1">_xludf.IFNA(VLOOKUP(Z90,'Armor-All'!$C$3:$W$163,20,FALSE),"?")</f>
        <v>#NAME?</v>
      </c>
      <c r="AB90" s="948" t="s">
        <v>1229</v>
      </c>
      <c r="AC90" s="946" t="e">
        <f ca="1">_xludf.IFNA(VLOOKUP(AB90,'Armor-All'!$C$3:$W$163,20,FALSE),"?")</f>
        <v>#NAME?</v>
      </c>
      <c r="AD90" s="945" t="s">
        <v>1491</v>
      </c>
      <c r="AE90" s="946" t="e">
        <f ca="1">_xludf.IFNA(VLOOKUP(AD90,'Armor-All'!$C$3:$W$163,20,FALSE),"?")</f>
        <v>#NAME?</v>
      </c>
      <c r="AF90" s="945" t="s">
        <v>1493</v>
      </c>
      <c r="AG90" s="946" t="e">
        <f ca="1">_xludf.IFNA(VLOOKUP(AF90,'Armor-All'!$C$3:$W$163,20,FALSE),"?")</f>
        <v>#NAME?</v>
      </c>
      <c r="AH90" s="945" t="s">
        <v>1497</v>
      </c>
      <c r="AI90" s="946" t="e">
        <f ca="1">_xludf.IFNA(VLOOKUP(AH90,'Armor-All'!$C$3:$W$163,20,FALSE),"?")</f>
        <v>#NAME?</v>
      </c>
      <c r="AJ90" s="945" t="s">
        <v>1501</v>
      </c>
      <c r="AK90" s="946" t="e">
        <f ca="1">_xludf.IFNA(VLOOKUP(AJ90,'Armor-All'!$C$3:$W$163,20,FALSE),"?")</f>
        <v>#NAME?</v>
      </c>
      <c r="AL90" s="945" t="s">
        <v>1503</v>
      </c>
      <c r="AM90" s="946" t="e">
        <f ca="1">_xludf.IFNA(VLOOKUP(AL90,'Armor-All'!$C$3:$W$163,20,FALSE),"?")</f>
        <v>#NAME?</v>
      </c>
      <c r="AN90" s="946" t="e">
        <f ca="1">_xludf.IFNA(VLOOKUP(#REF!,'Armor-All'!$C$3:$W$163,20,FALSE),"?")</f>
        <v>#NAME?</v>
      </c>
      <c r="AO90" s="946" t="e">
        <f ca="1">_xludf.IFNA(VLOOKUP(#REF!,'Armor-All'!$C$3:$W$163,20,FALSE),"?")</f>
        <v>#NAME?</v>
      </c>
      <c r="AP90" s="945" t="s">
        <v>1472</v>
      </c>
      <c r="AQ90" s="947" t="e">
        <f ca="1">_xludf.IFNA(VLOOKUP(AP90,'Armor-All'!$C$3:$W$163,20,FALSE),"?")</f>
        <v>#NAME?</v>
      </c>
    </row>
    <row r="91" spans="1:43" ht="12.75">
      <c r="A91" s="963" t="s">
        <v>1242</v>
      </c>
      <c r="B91" s="890"/>
      <c r="C91" s="940" t="s">
        <v>1489</v>
      </c>
      <c r="D91" s="907" t="s">
        <v>912</v>
      </c>
      <c r="E91" s="216" t="s">
        <v>917</v>
      </c>
      <c r="F91" s="870">
        <f>VLOOKUP(C91,'Armor-All'!$C$3:$W$163,20,FALSE)</f>
        <v>617.59999999999991</v>
      </c>
      <c r="G91" s="941"/>
      <c r="H91" s="941" t="str">
        <f t="shared" ca="1" si="0"/>
        <v>?</v>
      </c>
      <c r="I91" s="941" t="str">
        <f t="shared" ca="1" si="1"/>
        <v>?</v>
      </c>
      <c r="J91" s="941" t="str">
        <f t="shared" ca="1" si="2"/>
        <v>?</v>
      </c>
      <c r="K91" s="941" t="str">
        <f t="shared" ca="1" si="3"/>
        <v>?</v>
      </c>
      <c r="L91" s="942" t="str">
        <f t="shared" ca="1" si="4"/>
        <v>?</v>
      </c>
      <c r="M91" s="942" t="str">
        <f t="shared" ca="1" si="5"/>
        <v>?</v>
      </c>
      <c r="N91" s="942" t="str">
        <f t="shared" ca="1" si="6"/>
        <v>?</v>
      </c>
      <c r="O91" s="943" t="str">
        <f t="shared" ca="1" si="7"/>
        <v>?</v>
      </c>
      <c r="P91" s="942" t="str">
        <f t="shared" ca="1" si="8"/>
        <v>?</v>
      </c>
      <c r="Q91" s="943" t="str">
        <f t="shared" ca="1" si="9"/>
        <v>?</v>
      </c>
      <c r="R91" s="943" t="str">
        <f t="shared" ca="1" si="10"/>
        <v>?</v>
      </c>
      <c r="S91" s="942" t="str">
        <f t="shared" ca="1" si="11"/>
        <v>?</v>
      </c>
      <c r="T91" s="949"/>
      <c r="U91" s="945"/>
      <c r="V91" s="950" t="s">
        <v>1480</v>
      </c>
      <c r="W91" s="946" t="e">
        <f ca="1">_xludf.IFNA(VLOOKUP(V91,'Armor-All'!$C$3:$W$163,20,FALSE),"?")</f>
        <v>#NAME?</v>
      </c>
      <c r="X91" s="950" t="s">
        <v>1482</v>
      </c>
      <c r="Y91" s="946" t="e">
        <f ca="1">_xludf.IFNA(VLOOKUP(X91,'Armor-All'!$C$3:$W$163,20,FALSE),"?")</f>
        <v>#NAME?</v>
      </c>
      <c r="Z91" s="948" t="s">
        <v>1572</v>
      </c>
      <c r="AA91" s="946" t="e">
        <f ca="1">_xludf.IFNA(VLOOKUP(Z91,'Armor-All'!$C$3:$W$163,20,FALSE),"?")</f>
        <v>#NAME?</v>
      </c>
      <c r="AB91" s="948" t="s">
        <v>1229</v>
      </c>
      <c r="AC91" s="946" t="e">
        <f ca="1">_xludf.IFNA(VLOOKUP(AB91,'Armor-All'!$C$3:$W$163,20,FALSE),"?")</f>
        <v>#NAME?</v>
      </c>
      <c r="AD91" s="945" t="s">
        <v>1491</v>
      </c>
      <c r="AE91" s="946" t="e">
        <f ca="1">_xludf.IFNA(VLOOKUP(AD91,'Armor-All'!$C$3:$W$163,20,FALSE),"?")</f>
        <v>#NAME?</v>
      </c>
      <c r="AF91" s="945" t="s">
        <v>1493</v>
      </c>
      <c r="AG91" s="946" t="e">
        <f ca="1">_xludf.IFNA(VLOOKUP(AF91,'Armor-All'!$C$3:$W$163,20,FALSE),"?")</f>
        <v>#NAME?</v>
      </c>
      <c r="AH91" s="945" t="s">
        <v>1497</v>
      </c>
      <c r="AI91" s="946" t="e">
        <f ca="1">_xludf.IFNA(VLOOKUP(AH91,'Armor-All'!$C$3:$W$163,20,FALSE),"?")</f>
        <v>#NAME?</v>
      </c>
      <c r="AJ91" s="945" t="s">
        <v>1501</v>
      </c>
      <c r="AK91" s="946" t="e">
        <f ca="1">_xludf.IFNA(VLOOKUP(AJ91,'Armor-All'!$C$3:$W$163,20,FALSE),"?")</f>
        <v>#NAME?</v>
      </c>
      <c r="AL91" s="945" t="s">
        <v>1503</v>
      </c>
      <c r="AM91" s="946" t="e">
        <f ca="1">_xludf.IFNA(VLOOKUP(AL91,'Armor-All'!$C$3:$W$163,20,FALSE),"?")</f>
        <v>#NAME?</v>
      </c>
      <c r="AN91" s="946" t="e">
        <f ca="1">_xludf.IFNA(VLOOKUP(#REF!,'Armor-All'!$C$3:$W$163,20,FALSE),"?")</f>
        <v>#NAME?</v>
      </c>
      <c r="AO91" s="946" t="e">
        <f ca="1">_xludf.IFNA(VLOOKUP(#REF!,'Armor-All'!$C$3:$W$163,20,FALSE),"?")</f>
        <v>#NAME?</v>
      </c>
      <c r="AP91" s="945" t="s">
        <v>1472</v>
      </c>
      <c r="AQ91" s="947" t="e">
        <f ca="1">_xludf.IFNA(VLOOKUP(AP91,'Armor-All'!$C$3:$W$163,20,FALSE),"?")</f>
        <v>#NAME?</v>
      </c>
    </row>
    <row r="92" spans="1:43" ht="12.75">
      <c r="A92" s="963" t="s">
        <v>1242</v>
      </c>
      <c r="B92" s="890"/>
      <c r="C92" s="940" t="s">
        <v>1474</v>
      </c>
      <c r="D92" s="907" t="s">
        <v>912</v>
      </c>
      <c r="E92" s="216" t="s">
        <v>917</v>
      </c>
      <c r="F92" s="870">
        <f>VLOOKUP(C92,'Armor-All'!$C$3:$W$163,20,FALSE)</f>
        <v>787.1</v>
      </c>
      <c r="G92" s="941"/>
      <c r="H92" s="941" t="str">
        <f t="shared" ca="1" si="0"/>
        <v>?</v>
      </c>
      <c r="I92" s="941" t="str">
        <f t="shared" ca="1" si="1"/>
        <v>?</v>
      </c>
      <c r="J92" s="941" t="str">
        <f t="shared" ca="1" si="2"/>
        <v>?</v>
      </c>
      <c r="K92" s="941" t="str">
        <f t="shared" ca="1" si="3"/>
        <v>?</v>
      </c>
      <c r="L92" s="942" t="str">
        <f t="shared" ca="1" si="4"/>
        <v>?</v>
      </c>
      <c r="M92" s="942" t="str">
        <f t="shared" ca="1" si="5"/>
        <v>?</v>
      </c>
      <c r="N92" s="942" t="str">
        <f t="shared" ca="1" si="6"/>
        <v>?</v>
      </c>
      <c r="O92" s="943" t="str">
        <f t="shared" ca="1" si="7"/>
        <v>?</v>
      </c>
      <c r="P92" s="942" t="str">
        <f t="shared" ca="1" si="8"/>
        <v>?</v>
      </c>
      <c r="Q92" s="943" t="str">
        <f t="shared" ca="1" si="9"/>
        <v>?</v>
      </c>
      <c r="R92" s="943" t="str">
        <f t="shared" ca="1" si="10"/>
        <v>?</v>
      </c>
      <c r="S92" s="942" t="str">
        <f t="shared" ca="1" si="11"/>
        <v>?</v>
      </c>
      <c r="T92" s="949"/>
      <c r="U92" s="945"/>
      <c r="V92" s="950" t="s">
        <v>1480</v>
      </c>
      <c r="W92" s="946" t="e">
        <f ca="1">_xludf.IFNA(VLOOKUP(V92,'Armor-All'!$C$3:$W$163,20,FALSE),"?")</f>
        <v>#NAME?</v>
      </c>
      <c r="X92" s="950" t="s">
        <v>1482</v>
      </c>
      <c r="Y92" s="946" t="e">
        <f ca="1">_xludf.IFNA(VLOOKUP(X92,'Armor-All'!$C$3:$W$163,20,FALSE),"?")</f>
        <v>#NAME?</v>
      </c>
      <c r="Z92" s="948" t="s">
        <v>1572</v>
      </c>
      <c r="AA92" s="946" t="e">
        <f ca="1">_xludf.IFNA(VLOOKUP(Z92,'Armor-All'!$C$3:$W$163,20,FALSE),"?")</f>
        <v>#NAME?</v>
      </c>
      <c r="AB92" s="948" t="s">
        <v>1229</v>
      </c>
      <c r="AC92" s="946" t="e">
        <f ca="1">_xludf.IFNA(VLOOKUP(AB92,'Armor-All'!$C$3:$W$163,20,FALSE),"?")</f>
        <v>#NAME?</v>
      </c>
      <c r="AD92" s="945" t="s">
        <v>1491</v>
      </c>
      <c r="AE92" s="946" t="e">
        <f ca="1">_xludf.IFNA(VLOOKUP(AD92,'Armor-All'!$C$3:$W$163,20,FALSE),"?")</f>
        <v>#NAME?</v>
      </c>
      <c r="AF92" s="945" t="s">
        <v>1493</v>
      </c>
      <c r="AG92" s="946" t="e">
        <f ca="1">_xludf.IFNA(VLOOKUP(AF92,'Armor-All'!$C$3:$W$163,20,FALSE),"?")</f>
        <v>#NAME?</v>
      </c>
      <c r="AH92" s="945" t="s">
        <v>1497</v>
      </c>
      <c r="AI92" s="946" t="e">
        <f ca="1">_xludf.IFNA(VLOOKUP(AH92,'Armor-All'!$C$3:$W$163,20,FALSE),"?")</f>
        <v>#NAME?</v>
      </c>
      <c r="AJ92" s="945" t="s">
        <v>1501</v>
      </c>
      <c r="AK92" s="946" t="e">
        <f ca="1">_xludf.IFNA(VLOOKUP(AJ92,'Armor-All'!$C$3:$W$163,20,FALSE),"?")</f>
        <v>#NAME?</v>
      </c>
      <c r="AL92" s="945" t="s">
        <v>1503</v>
      </c>
      <c r="AM92" s="946" t="e">
        <f ca="1">_xludf.IFNA(VLOOKUP(AL92,'Armor-All'!$C$3:$W$163,20,FALSE),"?")</f>
        <v>#NAME?</v>
      </c>
      <c r="AN92" s="946" t="e">
        <f ca="1">_xludf.IFNA(VLOOKUP(#REF!,'Armor-All'!$C$3:$W$163,20,FALSE),"?")</f>
        <v>#NAME?</v>
      </c>
      <c r="AO92" s="946" t="e">
        <f ca="1">_xludf.IFNA(VLOOKUP(#REF!,'Armor-All'!$C$3:$W$163,20,FALSE),"?")</f>
        <v>#NAME?</v>
      </c>
      <c r="AP92" s="945" t="s">
        <v>1472</v>
      </c>
      <c r="AQ92" s="947" t="e">
        <f ca="1">_xludf.IFNA(VLOOKUP(AP92,'Armor-All'!$C$3:$W$163,20,FALSE),"?")</f>
        <v>#NAME?</v>
      </c>
    </row>
    <row r="93" spans="1:43" ht="12.75">
      <c r="A93" s="963" t="s">
        <v>1242</v>
      </c>
      <c r="B93" s="890"/>
      <c r="C93" s="940" t="s">
        <v>1513</v>
      </c>
      <c r="D93" s="907" t="s">
        <v>912</v>
      </c>
      <c r="E93" s="216" t="s">
        <v>917</v>
      </c>
      <c r="F93" s="870">
        <f>VLOOKUP(C93,'Armor-All'!$C$3:$W$163,20,FALSE)</f>
        <v>597.49999999999989</v>
      </c>
      <c r="G93" s="941"/>
      <c r="H93" s="941" t="str">
        <f t="shared" ca="1" si="0"/>
        <v>?</v>
      </c>
      <c r="I93" s="941" t="str">
        <f t="shared" ca="1" si="1"/>
        <v>?</v>
      </c>
      <c r="J93" s="941" t="str">
        <f t="shared" ca="1" si="2"/>
        <v>?</v>
      </c>
      <c r="K93" s="941" t="str">
        <f t="shared" ca="1" si="3"/>
        <v>?</v>
      </c>
      <c r="L93" s="942" t="str">
        <f t="shared" ca="1" si="4"/>
        <v>?</v>
      </c>
      <c r="M93" s="942" t="str">
        <f t="shared" ca="1" si="5"/>
        <v>?</v>
      </c>
      <c r="N93" s="942" t="str">
        <f t="shared" ca="1" si="6"/>
        <v>?</v>
      </c>
      <c r="O93" s="943" t="str">
        <f t="shared" ca="1" si="7"/>
        <v>?</v>
      </c>
      <c r="P93" s="942" t="str">
        <f t="shared" ca="1" si="8"/>
        <v>?</v>
      </c>
      <c r="Q93" s="943" t="str">
        <f t="shared" ca="1" si="9"/>
        <v>?</v>
      </c>
      <c r="R93" s="943" t="str">
        <f t="shared" ca="1" si="10"/>
        <v>?</v>
      </c>
      <c r="S93" s="942" t="str">
        <f t="shared" ca="1" si="11"/>
        <v>?</v>
      </c>
      <c r="T93" s="949"/>
      <c r="U93" s="945"/>
      <c r="V93" s="950" t="s">
        <v>1509</v>
      </c>
      <c r="W93" s="946" t="e">
        <f ca="1">_xludf.IFNA(VLOOKUP(V93,'Armor-All'!$C$3:$W$163,20,FALSE),"?")</f>
        <v>#NAME?</v>
      </c>
      <c r="X93" s="950" t="s">
        <v>1511</v>
      </c>
      <c r="Y93" s="946" t="e">
        <f ca="1">_xludf.IFNA(VLOOKUP(X93,'Armor-All'!$C$3:$W$163,20,FALSE),"?")</f>
        <v>#NAME?</v>
      </c>
      <c r="Z93" s="948" t="s">
        <v>1572</v>
      </c>
      <c r="AA93" s="946" t="e">
        <f ca="1">_xludf.IFNA(VLOOKUP(Z93,'Armor-All'!$C$3:$W$163,20,FALSE),"?")</f>
        <v>#NAME?</v>
      </c>
      <c r="AB93" s="948" t="s">
        <v>1229</v>
      </c>
      <c r="AC93" s="946" t="e">
        <f ca="1">_xludf.IFNA(VLOOKUP(AB93,'Armor-All'!$C$3:$W$163,20,FALSE),"?")</f>
        <v>#NAME?</v>
      </c>
      <c r="AD93" s="945" t="s">
        <v>1521</v>
      </c>
      <c r="AE93" s="946" t="e">
        <f ca="1">_xludf.IFNA(VLOOKUP(AD93,'Armor-All'!$C$3:$W$163,20,FALSE),"?")</f>
        <v>#NAME?</v>
      </c>
      <c r="AF93" s="948" t="s">
        <v>1229</v>
      </c>
      <c r="AG93" s="946" t="e">
        <f ca="1">_xludf.IFNA(VLOOKUP(AF93,'Armor-All'!$C$3:$W$163,20,FALSE),"?")</f>
        <v>#NAME?</v>
      </c>
      <c r="AH93" s="945" t="s">
        <v>1523</v>
      </c>
      <c r="AI93" s="946" t="e">
        <f ca="1">_xludf.IFNA(VLOOKUP(AH93,'Armor-All'!$C$3:$W$163,20,FALSE),"?")</f>
        <v>#NAME?</v>
      </c>
      <c r="AJ93" s="945" t="s">
        <v>1525</v>
      </c>
      <c r="AK93" s="946" t="e">
        <f ca="1">_xludf.IFNA(VLOOKUP(AJ93,'Armor-All'!$C$3:$W$163,20,FALSE),"?")</f>
        <v>#NAME?</v>
      </c>
      <c r="AL93" s="945" t="s">
        <v>1529</v>
      </c>
      <c r="AM93" s="946" t="e">
        <f ca="1">_xludf.IFNA(VLOOKUP(AL93,'Armor-All'!$C$3:$W$163,20,FALSE),"?")</f>
        <v>#NAME?</v>
      </c>
      <c r="AN93" s="946" t="e">
        <f ca="1">_xludf.IFNA(VLOOKUP(#REF!,'Armor-All'!$C$3:$W$163,20,FALSE),"?")</f>
        <v>#NAME?</v>
      </c>
      <c r="AO93" s="946" t="e">
        <f ca="1">_xludf.IFNA(VLOOKUP(#REF!,'Armor-All'!$C$3:$W$163,20,FALSE),"?")</f>
        <v>#NAME?</v>
      </c>
      <c r="AP93" s="945" t="s">
        <v>1545</v>
      </c>
      <c r="AQ93" s="947" t="e">
        <f ca="1">_xludf.IFNA(VLOOKUP(AP93,'Armor-All'!$C$3:$W$163,20,FALSE),"?")</f>
        <v>#NAME?</v>
      </c>
    </row>
    <row r="94" spans="1:43" ht="12.75">
      <c r="A94" s="963" t="s">
        <v>1242</v>
      </c>
      <c r="B94" s="890"/>
      <c r="C94" s="940" t="s">
        <v>1515</v>
      </c>
      <c r="D94" s="907" t="s">
        <v>912</v>
      </c>
      <c r="E94" s="216" t="s">
        <v>917</v>
      </c>
      <c r="F94" s="870">
        <f>VLOOKUP(C94,'Armor-All'!$C$3:$W$163,20,FALSE)</f>
        <v>580.83999999999992</v>
      </c>
      <c r="G94" s="941"/>
      <c r="H94" s="941" t="str">
        <f t="shared" ca="1" si="0"/>
        <v>?</v>
      </c>
      <c r="I94" s="941" t="str">
        <f t="shared" ca="1" si="1"/>
        <v>?</v>
      </c>
      <c r="J94" s="941" t="str">
        <f t="shared" ca="1" si="2"/>
        <v>?</v>
      </c>
      <c r="K94" s="941" t="str">
        <f t="shared" ca="1" si="3"/>
        <v>?</v>
      </c>
      <c r="L94" s="942" t="str">
        <f t="shared" ca="1" si="4"/>
        <v>?</v>
      </c>
      <c r="M94" s="942" t="str">
        <f t="shared" ca="1" si="5"/>
        <v>?</v>
      </c>
      <c r="N94" s="942" t="str">
        <f t="shared" ca="1" si="6"/>
        <v>?</v>
      </c>
      <c r="O94" s="943" t="str">
        <f t="shared" ca="1" si="7"/>
        <v>?</v>
      </c>
      <c r="P94" s="942" t="str">
        <f t="shared" ca="1" si="8"/>
        <v>?</v>
      </c>
      <c r="Q94" s="943" t="str">
        <f t="shared" ca="1" si="9"/>
        <v>?</v>
      </c>
      <c r="R94" s="943" t="str">
        <f t="shared" ca="1" si="10"/>
        <v>?</v>
      </c>
      <c r="S94" s="942" t="str">
        <f t="shared" ca="1" si="11"/>
        <v>?</v>
      </c>
      <c r="T94" s="949"/>
      <c r="U94" s="945"/>
      <c r="V94" s="950" t="s">
        <v>1509</v>
      </c>
      <c r="W94" s="946" t="e">
        <f ca="1">_xludf.IFNA(VLOOKUP(V94,'Armor-All'!$C$3:$W$163,20,FALSE),"?")</f>
        <v>#NAME?</v>
      </c>
      <c r="X94" s="950" t="s">
        <v>1511</v>
      </c>
      <c r="Y94" s="946" t="e">
        <f ca="1">_xludf.IFNA(VLOOKUP(X94,'Armor-All'!$C$3:$W$163,20,FALSE),"?")</f>
        <v>#NAME?</v>
      </c>
      <c r="Z94" s="948" t="s">
        <v>1572</v>
      </c>
      <c r="AA94" s="946" t="e">
        <f ca="1">_xludf.IFNA(VLOOKUP(Z94,'Armor-All'!$C$3:$W$163,20,FALSE),"?")</f>
        <v>#NAME?</v>
      </c>
      <c r="AB94" s="948" t="s">
        <v>1229</v>
      </c>
      <c r="AC94" s="946" t="e">
        <f ca="1">_xludf.IFNA(VLOOKUP(AB94,'Armor-All'!$C$3:$W$163,20,FALSE),"?")</f>
        <v>#NAME?</v>
      </c>
      <c r="AD94" s="945" t="s">
        <v>1521</v>
      </c>
      <c r="AE94" s="946" t="e">
        <f ca="1">_xludf.IFNA(VLOOKUP(AD94,'Armor-All'!$C$3:$W$163,20,FALSE),"?")</f>
        <v>#NAME?</v>
      </c>
      <c r="AF94" s="948" t="s">
        <v>1229</v>
      </c>
      <c r="AG94" s="946" t="e">
        <f ca="1">_xludf.IFNA(VLOOKUP(AF94,'Armor-All'!$C$3:$W$163,20,FALSE),"?")</f>
        <v>#NAME?</v>
      </c>
      <c r="AH94" s="945" t="s">
        <v>1523</v>
      </c>
      <c r="AI94" s="946" t="e">
        <f ca="1">_xludf.IFNA(VLOOKUP(AH94,'Armor-All'!$C$3:$W$163,20,FALSE),"?")</f>
        <v>#NAME?</v>
      </c>
      <c r="AJ94" s="945" t="s">
        <v>1525</v>
      </c>
      <c r="AK94" s="946" t="e">
        <f ca="1">_xludf.IFNA(VLOOKUP(AJ94,'Armor-All'!$C$3:$W$163,20,FALSE),"?")</f>
        <v>#NAME?</v>
      </c>
      <c r="AL94" s="945" t="s">
        <v>1529</v>
      </c>
      <c r="AM94" s="946" t="e">
        <f ca="1">_xludf.IFNA(VLOOKUP(AL94,'Armor-All'!$C$3:$W$163,20,FALSE),"?")</f>
        <v>#NAME?</v>
      </c>
      <c r="AN94" s="946" t="e">
        <f ca="1">_xludf.IFNA(VLOOKUP(#REF!,'Armor-All'!$C$3:$W$163,20,FALSE),"?")</f>
        <v>#NAME?</v>
      </c>
      <c r="AO94" s="946" t="e">
        <f ca="1">_xludf.IFNA(VLOOKUP(#REF!,'Armor-All'!$C$3:$W$163,20,FALSE),"?")</f>
        <v>#NAME?</v>
      </c>
      <c r="AP94" s="945" t="s">
        <v>1545</v>
      </c>
      <c r="AQ94" s="947" t="e">
        <f ca="1">_xludf.IFNA(VLOOKUP(AP94,'Armor-All'!$C$3:$W$163,20,FALSE),"?")</f>
        <v>#NAME?</v>
      </c>
    </row>
    <row r="95" spans="1:43" ht="12.75">
      <c r="A95" s="963" t="s">
        <v>1242</v>
      </c>
      <c r="B95" s="890"/>
      <c r="C95" s="940" t="s">
        <v>1517</v>
      </c>
      <c r="D95" s="907" t="s">
        <v>912</v>
      </c>
      <c r="E95" s="216" t="s">
        <v>917</v>
      </c>
      <c r="F95" s="870">
        <f>VLOOKUP(C95,'Armor-All'!$C$3:$W$163,20,FALSE)</f>
        <v>659.39999999999986</v>
      </c>
      <c r="G95" s="941"/>
      <c r="H95" s="941" t="str">
        <f t="shared" ca="1" si="0"/>
        <v>?</v>
      </c>
      <c r="I95" s="941" t="str">
        <f t="shared" ca="1" si="1"/>
        <v>?</v>
      </c>
      <c r="J95" s="941" t="str">
        <f t="shared" ca="1" si="2"/>
        <v>?</v>
      </c>
      <c r="K95" s="941" t="str">
        <f t="shared" ca="1" si="3"/>
        <v>?</v>
      </c>
      <c r="L95" s="942" t="str">
        <f t="shared" ca="1" si="4"/>
        <v>?</v>
      </c>
      <c r="M95" s="942" t="str">
        <f t="shared" ca="1" si="5"/>
        <v>?</v>
      </c>
      <c r="N95" s="942" t="str">
        <f t="shared" ca="1" si="6"/>
        <v>?</v>
      </c>
      <c r="O95" s="943" t="str">
        <f t="shared" ca="1" si="7"/>
        <v>?</v>
      </c>
      <c r="P95" s="942" t="str">
        <f t="shared" ca="1" si="8"/>
        <v>?</v>
      </c>
      <c r="Q95" s="943" t="str">
        <f t="shared" ca="1" si="9"/>
        <v>?</v>
      </c>
      <c r="R95" s="943" t="str">
        <f t="shared" ca="1" si="10"/>
        <v>?</v>
      </c>
      <c r="S95" s="942" t="str">
        <f t="shared" ca="1" si="11"/>
        <v>?</v>
      </c>
      <c r="T95" s="949"/>
      <c r="U95" s="945"/>
      <c r="V95" s="950" t="s">
        <v>1509</v>
      </c>
      <c r="W95" s="946" t="e">
        <f ca="1">_xludf.IFNA(VLOOKUP(V95,'Armor-All'!$C$3:$W$163,20,FALSE),"?")</f>
        <v>#NAME?</v>
      </c>
      <c r="X95" s="950" t="s">
        <v>1511</v>
      </c>
      <c r="Y95" s="946" t="e">
        <f ca="1">_xludf.IFNA(VLOOKUP(X95,'Armor-All'!$C$3:$W$163,20,FALSE),"?")</f>
        <v>#NAME?</v>
      </c>
      <c r="Z95" s="948" t="s">
        <v>1572</v>
      </c>
      <c r="AA95" s="946" t="e">
        <f ca="1">_xludf.IFNA(VLOOKUP(Z95,'Armor-All'!$C$3:$W$163,20,FALSE),"?")</f>
        <v>#NAME?</v>
      </c>
      <c r="AB95" s="948" t="s">
        <v>1229</v>
      </c>
      <c r="AC95" s="946" t="e">
        <f ca="1">_xludf.IFNA(VLOOKUP(AB95,'Armor-All'!$C$3:$W$163,20,FALSE),"?")</f>
        <v>#NAME?</v>
      </c>
      <c r="AD95" s="945" t="s">
        <v>1521</v>
      </c>
      <c r="AE95" s="946" t="e">
        <f ca="1">_xludf.IFNA(VLOOKUP(AD95,'Armor-All'!$C$3:$W$163,20,FALSE),"?")</f>
        <v>#NAME?</v>
      </c>
      <c r="AF95" s="948" t="s">
        <v>1229</v>
      </c>
      <c r="AG95" s="946" t="e">
        <f ca="1">_xludf.IFNA(VLOOKUP(AF95,'Armor-All'!$C$3:$W$163,20,FALSE),"?")</f>
        <v>#NAME?</v>
      </c>
      <c r="AH95" s="945" t="s">
        <v>1523</v>
      </c>
      <c r="AI95" s="946" t="e">
        <f ca="1">_xludf.IFNA(VLOOKUP(AH95,'Armor-All'!$C$3:$W$163,20,FALSE),"?")</f>
        <v>#NAME?</v>
      </c>
      <c r="AJ95" s="945" t="s">
        <v>1525</v>
      </c>
      <c r="AK95" s="946" t="e">
        <f ca="1">_xludf.IFNA(VLOOKUP(AJ95,'Armor-All'!$C$3:$W$163,20,FALSE),"?")</f>
        <v>#NAME?</v>
      </c>
      <c r="AL95" s="945" t="s">
        <v>1529</v>
      </c>
      <c r="AM95" s="946" t="e">
        <f ca="1">_xludf.IFNA(VLOOKUP(AL95,'Armor-All'!$C$3:$W$163,20,FALSE),"?")</f>
        <v>#NAME?</v>
      </c>
      <c r="AN95" s="946" t="e">
        <f ca="1">_xludf.IFNA(VLOOKUP(#REF!,'Armor-All'!$C$3:$W$163,20,FALSE),"?")</f>
        <v>#NAME?</v>
      </c>
      <c r="AO95" s="946" t="e">
        <f ca="1">_xludf.IFNA(VLOOKUP(#REF!,'Armor-All'!$C$3:$W$163,20,FALSE),"?")</f>
        <v>#NAME?</v>
      </c>
      <c r="AP95" s="945" t="s">
        <v>1545</v>
      </c>
      <c r="AQ95" s="947" t="e">
        <f ca="1">_xludf.IFNA(VLOOKUP(AP95,'Armor-All'!$C$3:$W$163,20,FALSE),"?")</f>
        <v>#NAME?</v>
      </c>
    </row>
    <row r="96" spans="1:43" ht="12.75">
      <c r="A96" s="964" t="s">
        <v>1239</v>
      </c>
      <c r="B96" s="890"/>
      <c r="C96" s="940" t="s">
        <v>1255</v>
      </c>
      <c r="D96" s="906" t="s">
        <v>1565</v>
      </c>
      <c r="E96" s="191" t="s">
        <v>917</v>
      </c>
      <c r="F96" s="870">
        <f>VLOOKUP(C96,'Armor-All'!$C$3:$W$163,20,FALSE)</f>
        <v>369.48</v>
      </c>
      <c r="G96" s="941"/>
      <c r="H96" s="941" t="str">
        <f t="shared" ca="1" si="0"/>
        <v>?</v>
      </c>
      <c r="I96" s="941" t="str">
        <f t="shared" ca="1" si="1"/>
        <v>?</v>
      </c>
      <c r="J96" s="941" t="str">
        <f t="shared" ca="1" si="2"/>
        <v>?</v>
      </c>
      <c r="K96" s="941" t="str">
        <f t="shared" ca="1" si="3"/>
        <v>?</v>
      </c>
      <c r="L96" s="942" t="str">
        <f t="shared" ca="1" si="4"/>
        <v>?</v>
      </c>
      <c r="M96" s="942" t="str">
        <f t="shared" ca="1" si="5"/>
        <v>?</v>
      </c>
      <c r="N96" s="942" t="str">
        <f t="shared" ca="1" si="6"/>
        <v>?</v>
      </c>
      <c r="O96" s="943" t="str">
        <f t="shared" ca="1" si="7"/>
        <v>?</v>
      </c>
      <c r="P96" s="942" t="str">
        <f t="shared" ca="1" si="8"/>
        <v>?</v>
      </c>
      <c r="Q96" s="943" t="str">
        <f t="shared" ca="1" si="9"/>
        <v>?</v>
      </c>
      <c r="R96" s="943" t="str">
        <f t="shared" ca="1" si="10"/>
        <v>?</v>
      </c>
      <c r="S96" s="942" t="str">
        <f t="shared" ca="1" si="11"/>
        <v>?</v>
      </c>
      <c r="T96" s="944"/>
      <c r="U96" s="945"/>
      <c r="V96" s="945" t="s">
        <v>1262</v>
      </c>
      <c r="W96" s="946" t="e">
        <f ca="1">_xludf.IFNA(VLOOKUP(V96,'Armor-All'!$C$3:$W$163,20,FALSE),"?")</f>
        <v>#NAME?</v>
      </c>
      <c r="X96" s="948" t="s">
        <v>1572</v>
      </c>
      <c r="Y96" s="946" t="e">
        <f ca="1">_xludf.IFNA(VLOOKUP(X96,'Armor-All'!$C$3:$W$163,20,FALSE),"?")</f>
        <v>#NAME?</v>
      </c>
      <c r="Z96" s="948" t="s">
        <v>1229</v>
      </c>
      <c r="AA96" s="946" t="e">
        <f ca="1">_xludf.IFNA(VLOOKUP(Z96,'Armor-All'!$C$3:$W$163,20,FALSE),"?")</f>
        <v>#NAME?</v>
      </c>
      <c r="AB96" s="948" t="s">
        <v>1229</v>
      </c>
      <c r="AC96" s="946" t="e">
        <f ca="1">_xludf.IFNA(VLOOKUP(AB96,'Armor-All'!$C$3:$W$163,20,FALSE),"?")</f>
        <v>#NAME?</v>
      </c>
      <c r="AD96" s="948" t="s">
        <v>1229</v>
      </c>
      <c r="AE96" s="946" t="e">
        <f ca="1">_xludf.IFNA(VLOOKUP(AD96,'Armor-All'!$C$3:$W$163,20,FALSE),"?")</f>
        <v>#NAME?</v>
      </c>
      <c r="AF96" s="945" t="s">
        <v>1418</v>
      </c>
      <c r="AG96" s="946" t="e">
        <f ca="1">_xludf.IFNA(VLOOKUP(AF96,'Armor-All'!$C$3:$W$163,20,FALSE),"?")</f>
        <v>#NAME?</v>
      </c>
      <c r="AH96" s="945" t="s">
        <v>1260</v>
      </c>
      <c r="AI96" s="946" t="e">
        <f ca="1">_xludf.IFNA(VLOOKUP(AH96,'Armor-All'!$C$3:$W$163,20,FALSE),"?")</f>
        <v>#NAME?</v>
      </c>
      <c r="AJ96" s="948" t="s">
        <v>1229</v>
      </c>
      <c r="AK96" s="946" t="e">
        <f ca="1">_xludf.IFNA(VLOOKUP(AJ96,'Armor-All'!$C$3:$W$163,20,FALSE),"?")</f>
        <v>#NAME?</v>
      </c>
      <c r="AL96" s="948" t="s">
        <v>1229</v>
      </c>
      <c r="AM96" s="946" t="e">
        <f ca="1">_xludf.IFNA(VLOOKUP(AL96,'Armor-All'!$C$3:$W$163,20,FALSE),"?")</f>
        <v>#NAME?</v>
      </c>
      <c r="AN96" s="946" t="e">
        <f ca="1">_xludf.IFNA(VLOOKUP(#REF!,'Armor-All'!$C$3:$W$163,20,FALSE),"?")</f>
        <v>#NAME?</v>
      </c>
      <c r="AO96" s="946" t="e">
        <f ca="1">_xludf.IFNA(VLOOKUP(#REF!,'Armor-All'!$C$3:$W$163,20,FALSE),"?")</f>
        <v>#NAME?</v>
      </c>
      <c r="AP96" s="948" t="s">
        <v>1229</v>
      </c>
      <c r="AQ96" s="947" t="e">
        <f ca="1">_xludf.IFNA(VLOOKUP(AP96,'Armor-All'!$C$3:$W$163,20,FALSE),"?")</f>
        <v>#NAME?</v>
      </c>
    </row>
    <row r="97" spans="1:43" ht="12.75">
      <c r="A97" s="964" t="s">
        <v>1239</v>
      </c>
      <c r="B97" s="890"/>
      <c r="C97" s="940" t="s">
        <v>1264</v>
      </c>
      <c r="D97" s="906" t="s">
        <v>1565</v>
      </c>
      <c r="E97" s="191" t="s">
        <v>917</v>
      </c>
      <c r="F97" s="870">
        <f>VLOOKUP(C97,'Armor-All'!$C$3:$W$163,20,FALSE)</f>
        <v>390.75</v>
      </c>
      <c r="G97" s="941"/>
      <c r="H97" s="941" t="str">
        <f t="shared" ca="1" si="0"/>
        <v>?</v>
      </c>
      <c r="I97" s="941" t="str">
        <f t="shared" ca="1" si="1"/>
        <v>?</v>
      </c>
      <c r="J97" s="941" t="str">
        <f t="shared" ca="1" si="2"/>
        <v>?</v>
      </c>
      <c r="K97" s="941" t="str">
        <f t="shared" ca="1" si="3"/>
        <v>?</v>
      </c>
      <c r="L97" s="942" t="str">
        <f t="shared" ca="1" si="4"/>
        <v>?</v>
      </c>
      <c r="M97" s="942" t="str">
        <f t="shared" ca="1" si="5"/>
        <v>?</v>
      </c>
      <c r="N97" s="942" t="str">
        <f t="shared" ca="1" si="6"/>
        <v>?</v>
      </c>
      <c r="O97" s="943" t="str">
        <f t="shared" ca="1" si="7"/>
        <v>?</v>
      </c>
      <c r="P97" s="942" t="str">
        <f t="shared" ca="1" si="8"/>
        <v>?</v>
      </c>
      <c r="Q97" s="943" t="str">
        <f t="shared" ca="1" si="9"/>
        <v>?</v>
      </c>
      <c r="R97" s="943" t="str">
        <f t="shared" ca="1" si="10"/>
        <v>?</v>
      </c>
      <c r="S97" s="942" t="str">
        <f t="shared" ca="1" si="11"/>
        <v>?</v>
      </c>
      <c r="T97" s="944"/>
      <c r="U97" s="945"/>
      <c r="V97" s="945" t="s">
        <v>1262</v>
      </c>
      <c r="W97" s="946" t="e">
        <f ca="1">_xludf.IFNA(VLOOKUP(V97,'Armor-All'!$C$3:$W$163,20,FALSE),"?")</f>
        <v>#NAME?</v>
      </c>
      <c r="X97" s="948" t="s">
        <v>1572</v>
      </c>
      <c r="Y97" s="946" t="e">
        <f ca="1">_xludf.IFNA(VLOOKUP(X97,'Armor-All'!$C$3:$W$163,20,FALSE),"?")</f>
        <v>#NAME?</v>
      </c>
      <c r="Z97" s="948" t="s">
        <v>1229</v>
      </c>
      <c r="AA97" s="946" t="e">
        <f ca="1">_xludf.IFNA(VLOOKUP(Z97,'Armor-All'!$C$3:$W$163,20,FALSE),"?")</f>
        <v>#NAME?</v>
      </c>
      <c r="AB97" s="948" t="s">
        <v>1229</v>
      </c>
      <c r="AC97" s="946" t="e">
        <f ca="1">_xludf.IFNA(VLOOKUP(AB97,'Armor-All'!$C$3:$W$163,20,FALSE),"?")</f>
        <v>#NAME?</v>
      </c>
      <c r="AD97" s="948" t="s">
        <v>1229</v>
      </c>
      <c r="AE97" s="946" t="e">
        <f ca="1">_xludf.IFNA(VLOOKUP(AD97,'Armor-All'!$C$3:$W$163,20,FALSE),"?")</f>
        <v>#NAME?</v>
      </c>
      <c r="AF97" s="945" t="s">
        <v>1418</v>
      </c>
      <c r="AG97" s="946" t="e">
        <f ca="1">_xludf.IFNA(VLOOKUP(AF97,'Armor-All'!$C$3:$W$163,20,FALSE),"?")</f>
        <v>#NAME?</v>
      </c>
      <c r="AH97" s="945" t="s">
        <v>1260</v>
      </c>
      <c r="AI97" s="946" t="e">
        <f ca="1">_xludf.IFNA(VLOOKUP(AH97,'Armor-All'!$C$3:$W$163,20,FALSE),"?")</f>
        <v>#NAME?</v>
      </c>
      <c r="AJ97" s="948" t="s">
        <v>1229</v>
      </c>
      <c r="AK97" s="946" t="e">
        <f ca="1">_xludf.IFNA(VLOOKUP(AJ97,'Armor-All'!$C$3:$W$163,20,FALSE),"?")</f>
        <v>#NAME?</v>
      </c>
      <c r="AL97" s="948" t="s">
        <v>1229</v>
      </c>
      <c r="AM97" s="946" t="e">
        <f ca="1">_xludf.IFNA(VLOOKUP(AL97,'Armor-All'!$C$3:$W$163,20,FALSE),"?")</f>
        <v>#NAME?</v>
      </c>
      <c r="AN97" s="946" t="e">
        <f ca="1">_xludf.IFNA(VLOOKUP(#REF!,'Armor-All'!$C$3:$W$163,20,FALSE),"?")</f>
        <v>#NAME?</v>
      </c>
      <c r="AO97" s="946" t="e">
        <f ca="1">_xludf.IFNA(VLOOKUP(#REF!,'Armor-All'!$C$3:$W$163,20,FALSE),"?")</f>
        <v>#NAME?</v>
      </c>
      <c r="AP97" s="948" t="s">
        <v>1229</v>
      </c>
      <c r="AQ97" s="947" t="e">
        <f ca="1">_xludf.IFNA(VLOOKUP(AP97,'Armor-All'!$C$3:$W$163,20,FALSE),"?")</f>
        <v>#NAME?</v>
      </c>
    </row>
    <row r="98" spans="1:43" ht="12.75">
      <c r="A98" s="964" t="s">
        <v>1239</v>
      </c>
      <c r="B98" s="890"/>
      <c r="C98" s="940" t="s">
        <v>1381</v>
      </c>
      <c r="D98" s="905" t="s">
        <v>1564</v>
      </c>
      <c r="E98" s="191" t="s">
        <v>917</v>
      </c>
      <c r="F98" s="870">
        <f>VLOOKUP(C98,'Armor-All'!$C$3:$W$163,20,FALSE)</f>
        <v>473.60499999999996</v>
      </c>
      <c r="G98" s="941"/>
      <c r="H98" s="941" t="str">
        <f t="shared" ca="1" si="0"/>
        <v>?</v>
      </c>
      <c r="I98" s="941" t="str">
        <f t="shared" ca="1" si="1"/>
        <v>?</v>
      </c>
      <c r="J98" s="941" t="str">
        <f t="shared" ca="1" si="2"/>
        <v>?</v>
      </c>
      <c r="K98" s="941" t="str">
        <f t="shared" ca="1" si="3"/>
        <v>?</v>
      </c>
      <c r="L98" s="942" t="str">
        <f t="shared" ca="1" si="4"/>
        <v>?</v>
      </c>
      <c r="M98" s="942" t="str">
        <f t="shared" ca="1" si="5"/>
        <v>?</v>
      </c>
      <c r="N98" s="942" t="str">
        <f t="shared" ca="1" si="6"/>
        <v>?</v>
      </c>
      <c r="O98" s="943" t="str">
        <f t="shared" ca="1" si="7"/>
        <v>?</v>
      </c>
      <c r="P98" s="942" t="str">
        <f t="shared" ca="1" si="8"/>
        <v>?</v>
      </c>
      <c r="Q98" s="943" t="str">
        <f t="shared" ca="1" si="9"/>
        <v>?</v>
      </c>
      <c r="R98" s="943" t="str">
        <f t="shared" ca="1" si="10"/>
        <v>?</v>
      </c>
      <c r="S98" s="942" t="str">
        <f t="shared" ca="1" si="11"/>
        <v>?</v>
      </c>
      <c r="T98" s="944"/>
      <c r="U98" s="945"/>
      <c r="V98" s="945" t="s">
        <v>1289</v>
      </c>
      <c r="W98" s="946" t="e">
        <f ca="1">_xludf.IFNA(VLOOKUP(V98,'Armor-All'!$C$3:$W$163,20,FALSE),"?")</f>
        <v>#NAME?</v>
      </c>
      <c r="X98" s="948" t="s">
        <v>1572</v>
      </c>
      <c r="Y98" s="946" t="e">
        <f ca="1">_xludf.IFNA(VLOOKUP(X98,'Armor-All'!$C$3:$W$163,20,FALSE),"?")</f>
        <v>#NAME?</v>
      </c>
      <c r="Z98" s="945" t="s">
        <v>1351</v>
      </c>
      <c r="AA98" s="946" t="e">
        <f ca="1">_xludf.IFNA(VLOOKUP(Z98,'Armor-All'!$C$3:$W$163,20,FALSE),"?")</f>
        <v>#NAME?</v>
      </c>
      <c r="AB98" s="945" t="s">
        <v>1384</v>
      </c>
      <c r="AC98" s="946" t="e">
        <f ca="1">_xludf.IFNA(VLOOKUP(AB98,'Armor-All'!$C$3:$W$163,20,FALSE),"?")</f>
        <v>#NAME?</v>
      </c>
      <c r="AD98" s="945" t="s">
        <v>1291</v>
      </c>
      <c r="AE98" s="946" t="e">
        <f ca="1">_xludf.IFNA(VLOOKUP(AD98,'Armor-All'!$C$3:$W$163,20,FALSE),"?")</f>
        <v>#NAME?</v>
      </c>
      <c r="AF98" s="945" t="s">
        <v>1375</v>
      </c>
      <c r="AG98" s="946" t="e">
        <f ca="1">_xludf.IFNA(VLOOKUP(AF98,'Armor-All'!$C$3:$W$163,20,FALSE),"?")</f>
        <v>#NAME?</v>
      </c>
      <c r="AH98" s="945" t="s">
        <v>1313</v>
      </c>
      <c r="AI98" s="946" t="e">
        <f ca="1">_xludf.IFNA(VLOOKUP(AH98,'Armor-All'!$C$3:$W$163,20,FALSE),"?")</f>
        <v>#NAME?</v>
      </c>
      <c r="AJ98" s="945" t="s">
        <v>1285</v>
      </c>
      <c r="AK98" s="946" t="e">
        <f ca="1">_xludf.IFNA(VLOOKUP(AJ98,'Armor-All'!$C$3:$W$163,20,FALSE),"?")</f>
        <v>#NAME?</v>
      </c>
      <c r="AL98" s="945" t="s">
        <v>1402</v>
      </c>
      <c r="AM98" s="946" t="e">
        <f ca="1">_xludf.IFNA(VLOOKUP(AL98,'Armor-All'!$C$3:$W$163,20,FALSE),"?")</f>
        <v>#NAME?</v>
      </c>
      <c r="AN98" s="946" t="e">
        <f ca="1">_xludf.IFNA(VLOOKUP(#REF!,'Armor-All'!$C$3:$W$163,20,FALSE),"?")</f>
        <v>#NAME?</v>
      </c>
      <c r="AO98" s="946" t="e">
        <f ca="1">_xludf.IFNA(VLOOKUP(#REF!,'Armor-All'!$C$3:$W$163,20,FALSE),"?")</f>
        <v>#NAME?</v>
      </c>
      <c r="AP98" s="945" t="s">
        <v>1363</v>
      </c>
      <c r="AQ98" s="947" t="e">
        <f ca="1">_xludf.IFNA(VLOOKUP(AP98,'Armor-All'!$C$3:$W$163,20,FALSE),"?")</f>
        <v>#NAME?</v>
      </c>
    </row>
    <row r="99" spans="1:43" ht="12.75">
      <c r="A99" s="964" t="s">
        <v>1239</v>
      </c>
      <c r="B99" s="890"/>
      <c r="C99" s="940" t="s">
        <v>1386</v>
      </c>
      <c r="D99" s="905" t="s">
        <v>1564</v>
      </c>
      <c r="E99" s="191" t="s">
        <v>917</v>
      </c>
      <c r="F99" s="870">
        <f>VLOOKUP(C99,'Armor-All'!$C$3:$W$163,20,FALSE)</f>
        <v>582.40499999999997</v>
      </c>
      <c r="G99" s="941"/>
      <c r="H99" s="941" t="str">
        <f t="shared" ca="1" si="0"/>
        <v>?</v>
      </c>
      <c r="I99" s="941" t="str">
        <f t="shared" ca="1" si="1"/>
        <v>?</v>
      </c>
      <c r="J99" s="941" t="str">
        <f t="shared" ca="1" si="2"/>
        <v>?</v>
      </c>
      <c r="K99" s="941" t="str">
        <f t="shared" ca="1" si="3"/>
        <v>?</v>
      </c>
      <c r="L99" s="942" t="str">
        <f t="shared" ca="1" si="4"/>
        <v>?</v>
      </c>
      <c r="M99" s="942" t="str">
        <f t="shared" ca="1" si="5"/>
        <v>?</v>
      </c>
      <c r="N99" s="942" t="str">
        <f t="shared" ca="1" si="6"/>
        <v>?</v>
      </c>
      <c r="O99" s="943" t="str">
        <f t="shared" ca="1" si="7"/>
        <v>?</v>
      </c>
      <c r="P99" s="942" t="str">
        <f t="shared" ca="1" si="8"/>
        <v>?</v>
      </c>
      <c r="Q99" s="943" t="str">
        <f t="shared" ca="1" si="9"/>
        <v>?</v>
      </c>
      <c r="R99" s="943" t="str">
        <f t="shared" ca="1" si="10"/>
        <v>?</v>
      </c>
      <c r="S99" s="942" t="str">
        <f t="shared" ca="1" si="11"/>
        <v>?</v>
      </c>
      <c r="T99" s="944"/>
      <c r="U99" s="945"/>
      <c r="V99" s="945" t="s">
        <v>1289</v>
      </c>
      <c r="W99" s="946" t="e">
        <f ca="1">_xludf.IFNA(VLOOKUP(V99,'Armor-All'!$C$3:$W$163,20,FALSE),"?")</f>
        <v>#NAME?</v>
      </c>
      <c r="X99" s="948" t="s">
        <v>1572</v>
      </c>
      <c r="Y99" s="946" t="e">
        <f ca="1">_xludf.IFNA(VLOOKUP(X99,'Armor-All'!$C$3:$W$163,20,FALSE),"?")</f>
        <v>#NAME?</v>
      </c>
      <c r="Z99" s="945" t="s">
        <v>1351</v>
      </c>
      <c r="AA99" s="946" t="e">
        <f ca="1">_xludf.IFNA(VLOOKUP(Z99,'Armor-All'!$C$3:$W$163,20,FALSE),"?")</f>
        <v>#NAME?</v>
      </c>
      <c r="AB99" s="945" t="s">
        <v>1384</v>
      </c>
      <c r="AC99" s="946" t="e">
        <f ca="1">_xludf.IFNA(VLOOKUP(AB99,'Armor-All'!$C$3:$W$163,20,FALSE),"?")</f>
        <v>#NAME?</v>
      </c>
      <c r="AD99" s="945" t="s">
        <v>1291</v>
      </c>
      <c r="AE99" s="946" t="e">
        <f ca="1">_xludf.IFNA(VLOOKUP(AD99,'Armor-All'!$C$3:$W$163,20,FALSE),"?")</f>
        <v>#NAME?</v>
      </c>
      <c r="AF99" s="945" t="s">
        <v>1375</v>
      </c>
      <c r="AG99" s="946" t="e">
        <f ca="1">_xludf.IFNA(VLOOKUP(AF99,'Armor-All'!$C$3:$W$163,20,FALSE),"?")</f>
        <v>#NAME?</v>
      </c>
      <c r="AH99" s="945" t="s">
        <v>1313</v>
      </c>
      <c r="AI99" s="946" t="e">
        <f ca="1">_xludf.IFNA(VLOOKUP(AH99,'Armor-All'!$C$3:$W$163,20,FALSE),"?")</f>
        <v>#NAME?</v>
      </c>
      <c r="AJ99" s="945" t="s">
        <v>1285</v>
      </c>
      <c r="AK99" s="946" t="e">
        <f ca="1">_xludf.IFNA(VLOOKUP(AJ99,'Armor-All'!$C$3:$W$163,20,FALSE),"?")</f>
        <v>#NAME?</v>
      </c>
      <c r="AL99" s="945" t="s">
        <v>1402</v>
      </c>
      <c r="AM99" s="946" t="e">
        <f ca="1">_xludf.IFNA(VLOOKUP(AL99,'Armor-All'!$C$3:$W$163,20,FALSE),"?")</f>
        <v>#NAME?</v>
      </c>
      <c r="AN99" s="946" t="e">
        <f ca="1">_xludf.IFNA(VLOOKUP(#REF!,'Armor-All'!$C$3:$W$163,20,FALSE),"?")</f>
        <v>#NAME?</v>
      </c>
      <c r="AO99" s="946" t="e">
        <f ca="1">_xludf.IFNA(VLOOKUP(#REF!,'Armor-All'!$C$3:$W$163,20,FALSE),"?")</f>
        <v>#NAME?</v>
      </c>
      <c r="AP99" s="945" t="s">
        <v>1363</v>
      </c>
      <c r="AQ99" s="947" t="e">
        <f ca="1">_xludf.IFNA(VLOOKUP(AP99,'Armor-All'!$C$3:$W$163,20,FALSE),"?")</f>
        <v>#NAME?</v>
      </c>
    </row>
    <row r="100" spans="1:43" ht="12.75">
      <c r="A100" s="964" t="s">
        <v>1239</v>
      </c>
      <c r="B100" s="890"/>
      <c r="C100" s="940" t="s">
        <v>1326</v>
      </c>
      <c r="D100" s="905" t="s">
        <v>1564</v>
      </c>
      <c r="E100" s="191" t="s">
        <v>917</v>
      </c>
      <c r="F100" s="870">
        <f>VLOOKUP(C100,'Armor-All'!$C$3:$W$163,20,FALSE)</f>
        <v>575.09999999999991</v>
      </c>
      <c r="G100" s="941"/>
      <c r="H100" s="941" t="str">
        <f t="shared" ca="1" si="0"/>
        <v>?</v>
      </c>
      <c r="I100" s="941" t="str">
        <f t="shared" ca="1" si="1"/>
        <v>?</v>
      </c>
      <c r="J100" s="941" t="str">
        <f t="shared" ca="1" si="2"/>
        <v>?</v>
      </c>
      <c r="K100" s="941" t="str">
        <f t="shared" ca="1" si="3"/>
        <v>?</v>
      </c>
      <c r="L100" s="942" t="str">
        <f t="shared" ca="1" si="4"/>
        <v>?</v>
      </c>
      <c r="M100" s="942" t="str">
        <f t="shared" ca="1" si="5"/>
        <v>?</v>
      </c>
      <c r="N100" s="942" t="str">
        <f t="shared" ca="1" si="6"/>
        <v>?</v>
      </c>
      <c r="O100" s="943" t="str">
        <f t="shared" ca="1" si="7"/>
        <v>?</v>
      </c>
      <c r="P100" s="942" t="str">
        <f t="shared" ca="1" si="8"/>
        <v>?</v>
      </c>
      <c r="Q100" s="943" t="str">
        <f t="shared" ca="1" si="9"/>
        <v>?</v>
      </c>
      <c r="R100" s="943" t="str">
        <f t="shared" ca="1" si="10"/>
        <v>?</v>
      </c>
      <c r="S100" s="942" t="str">
        <f t="shared" ca="1" si="11"/>
        <v>?</v>
      </c>
      <c r="T100" s="949"/>
      <c r="U100" s="945"/>
      <c r="V100" s="950" t="s">
        <v>1330</v>
      </c>
      <c r="W100" s="946" t="e">
        <f ca="1">_xludf.IFNA(VLOOKUP(V100,'Armor-All'!$C$3:$W$163,20,FALSE),"?")</f>
        <v>#NAME?</v>
      </c>
      <c r="X100" s="948" t="s">
        <v>1572</v>
      </c>
      <c r="Y100" s="946" t="e">
        <f ca="1">_xludf.IFNA(VLOOKUP(X100,'Armor-All'!$C$3:$W$163,20,FALSE),"?")</f>
        <v>#NAME?</v>
      </c>
      <c r="Z100" s="945" t="s">
        <v>1347</v>
      </c>
      <c r="AA100" s="946" t="e">
        <f ca="1">_xludf.IFNA(VLOOKUP(Z100,'Armor-All'!$C$3:$W$163,20,FALSE),"?")</f>
        <v>#NAME?</v>
      </c>
      <c r="AB100" s="945" t="s">
        <v>1424</v>
      </c>
      <c r="AC100" s="946" t="e">
        <f ca="1">_xludf.IFNA(VLOOKUP(AB100,'Armor-All'!$C$3:$W$163,20,FALSE),"?")</f>
        <v>#NAME?</v>
      </c>
      <c r="AD100" s="945" t="s">
        <v>1369</v>
      </c>
      <c r="AE100" s="946" t="e">
        <f ca="1">_xludf.IFNA(VLOOKUP(AD100,'Armor-All'!$C$3:$W$163,20,FALSE),"?")</f>
        <v>#NAME?</v>
      </c>
      <c r="AF100" s="945" t="s">
        <v>1359</v>
      </c>
      <c r="AG100" s="946" t="e">
        <f ca="1">_xludf.IFNA(VLOOKUP(AF100,'Armor-All'!$C$3:$W$163,20,FALSE),"?")</f>
        <v>#NAME?</v>
      </c>
      <c r="AH100" s="945" t="s">
        <v>1332</v>
      </c>
      <c r="AI100" s="946" t="e">
        <f ca="1">_xludf.IFNA(VLOOKUP(AH100,'Armor-All'!$C$3:$W$163,20,FALSE),"?")</f>
        <v>#NAME?</v>
      </c>
      <c r="AJ100" s="948" t="s">
        <v>1229</v>
      </c>
      <c r="AK100" s="946" t="e">
        <f ca="1">_xludf.IFNA(VLOOKUP(AJ100,'Armor-All'!$C$3:$W$163,20,FALSE),"?")</f>
        <v>#NAME?</v>
      </c>
      <c r="AL100" s="945" t="s">
        <v>1335</v>
      </c>
      <c r="AM100" s="946" t="e">
        <f ca="1">_xludf.IFNA(VLOOKUP(AL100,'Armor-All'!$C$3:$W$163,20,FALSE),"?")</f>
        <v>#NAME?</v>
      </c>
      <c r="AN100" s="946" t="e">
        <f ca="1">_xludf.IFNA(VLOOKUP(#REF!,'Armor-All'!$C$3:$W$163,20,FALSE),"?")</f>
        <v>#NAME?</v>
      </c>
      <c r="AO100" s="946" t="e">
        <f ca="1">_xludf.IFNA(VLOOKUP(#REF!,'Armor-All'!$C$3:$W$163,20,FALSE),"?")</f>
        <v>#NAME?</v>
      </c>
      <c r="AP100" s="945" t="s">
        <v>1365</v>
      </c>
      <c r="AQ100" s="947" t="e">
        <f ca="1">_xludf.IFNA(VLOOKUP(AP100,'Armor-All'!$C$3:$W$163,20,FALSE),"?")</f>
        <v>#NAME?</v>
      </c>
    </row>
    <row r="101" spans="1:43" ht="12.75">
      <c r="A101" s="964" t="s">
        <v>1239</v>
      </c>
      <c r="B101" s="890"/>
      <c r="C101" s="940" t="s">
        <v>1511</v>
      </c>
      <c r="D101" s="907" t="s">
        <v>912</v>
      </c>
      <c r="E101" s="216" t="s">
        <v>917</v>
      </c>
      <c r="F101" s="870">
        <f>VLOOKUP(C101,'Armor-All'!$C$3:$W$163,20,FALSE)</f>
        <v>650.20000000000005</v>
      </c>
      <c r="G101" s="941"/>
      <c r="H101" s="941" t="str">
        <f t="shared" ca="1" si="0"/>
        <v>?</v>
      </c>
      <c r="I101" s="941" t="str">
        <f t="shared" ca="1" si="1"/>
        <v>?</v>
      </c>
      <c r="J101" s="941" t="str">
        <f t="shared" ca="1" si="2"/>
        <v>?</v>
      </c>
      <c r="K101" s="941" t="str">
        <f t="shared" ca="1" si="3"/>
        <v>?</v>
      </c>
      <c r="L101" s="942" t="str">
        <f t="shared" ca="1" si="4"/>
        <v>?</v>
      </c>
      <c r="M101" s="942" t="str">
        <f t="shared" ca="1" si="5"/>
        <v>?</v>
      </c>
      <c r="N101" s="942" t="str">
        <f t="shared" ca="1" si="6"/>
        <v>?</v>
      </c>
      <c r="O101" s="943" t="str">
        <f t="shared" ca="1" si="7"/>
        <v>?</v>
      </c>
      <c r="P101" s="942" t="str">
        <f t="shared" ca="1" si="8"/>
        <v>?</v>
      </c>
      <c r="Q101" s="943" t="str">
        <f t="shared" ca="1" si="9"/>
        <v>?</v>
      </c>
      <c r="R101" s="943" t="str">
        <f t="shared" ca="1" si="10"/>
        <v>?</v>
      </c>
      <c r="S101" s="942" t="str">
        <f t="shared" ca="1" si="11"/>
        <v>?</v>
      </c>
      <c r="T101" s="949"/>
      <c r="U101" s="945"/>
      <c r="V101" s="950" t="s">
        <v>1509</v>
      </c>
      <c r="W101" s="946" t="e">
        <f ca="1">_xludf.IFNA(VLOOKUP(V101,'Armor-All'!$C$3:$W$163,20,FALSE),"?")</f>
        <v>#NAME?</v>
      </c>
      <c r="X101" s="948" t="s">
        <v>1572</v>
      </c>
      <c r="Y101" s="946" t="e">
        <f ca="1">_xludf.IFNA(VLOOKUP(X101,'Armor-All'!$C$3:$W$163,20,FALSE),"?")</f>
        <v>#NAME?</v>
      </c>
      <c r="Z101" s="945" t="s">
        <v>1517</v>
      </c>
      <c r="AA101" s="946" t="e">
        <f ca="1">_xludf.IFNA(VLOOKUP(Z101,'Armor-All'!$C$3:$W$163,20,FALSE),"?")</f>
        <v>#NAME?</v>
      </c>
      <c r="AB101" s="948" t="s">
        <v>1229</v>
      </c>
      <c r="AC101" s="946" t="e">
        <f ca="1">_xludf.IFNA(VLOOKUP(AB101,'Armor-All'!$C$3:$W$163,20,FALSE),"?")</f>
        <v>#NAME?</v>
      </c>
      <c r="AD101" s="945" t="s">
        <v>1521</v>
      </c>
      <c r="AE101" s="946" t="e">
        <f ca="1">_xludf.IFNA(VLOOKUP(AD101,'Armor-All'!$C$3:$W$163,20,FALSE),"?")</f>
        <v>#NAME?</v>
      </c>
      <c r="AF101" s="948" t="s">
        <v>1229</v>
      </c>
      <c r="AG101" s="946" t="e">
        <f ca="1">_xludf.IFNA(VLOOKUP(AF101,'Armor-All'!$C$3:$W$163,20,FALSE),"?")</f>
        <v>#NAME?</v>
      </c>
      <c r="AH101" s="945" t="s">
        <v>1523</v>
      </c>
      <c r="AI101" s="946" t="e">
        <f ca="1">_xludf.IFNA(VLOOKUP(AH101,'Armor-All'!$C$3:$W$163,20,FALSE),"?")</f>
        <v>#NAME?</v>
      </c>
      <c r="AJ101" s="945" t="s">
        <v>1525</v>
      </c>
      <c r="AK101" s="946" t="e">
        <f ca="1">_xludf.IFNA(VLOOKUP(AJ101,'Armor-All'!$C$3:$W$163,20,FALSE),"?")</f>
        <v>#NAME?</v>
      </c>
      <c r="AL101" s="945" t="s">
        <v>1529</v>
      </c>
      <c r="AM101" s="946" t="e">
        <f ca="1">_xludf.IFNA(VLOOKUP(AL101,'Armor-All'!$C$3:$W$163,20,FALSE),"?")</f>
        <v>#NAME?</v>
      </c>
      <c r="AN101" s="946" t="e">
        <f ca="1">_xludf.IFNA(VLOOKUP(#REF!,'Armor-All'!$C$3:$W$163,20,FALSE),"?")</f>
        <v>#NAME?</v>
      </c>
      <c r="AO101" s="946" t="e">
        <f ca="1">_xludf.IFNA(VLOOKUP(#REF!,'Armor-All'!$C$3:$W$163,20,FALSE),"?")</f>
        <v>#NAME?</v>
      </c>
      <c r="AP101" s="945" t="s">
        <v>1545</v>
      </c>
      <c r="AQ101" s="947" t="e">
        <f ca="1">_xludf.IFNA(VLOOKUP(AP101,'Armor-All'!$C$3:$W$163,20,FALSE),"?")</f>
        <v>#NAME?</v>
      </c>
    </row>
    <row r="102" spans="1:43" ht="12.75">
      <c r="A102" s="964" t="s">
        <v>1239</v>
      </c>
      <c r="B102" s="890"/>
      <c r="C102" s="940" t="s">
        <v>1452</v>
      </c>
      <c r="D102" s="907" t="s">
        <v>912</v>
      </c>
      <c r="E102" s="216" t="s">
        <v>920</v>
      </c>
      <c r="F102" s="870">
        <f>VLOOKUP(C102,'Armor-All'!$C$3:$W$163,20,FALSE)</f>
        <v>758.1</v>
      </c>
      <c r="G102" s="941"/>
      <c r="H102" s="941" t="str">
        <f t="shared" ca="1" si="0"/>
        <v>?</v>
      </c>
      <c r="I102" s="941" t="str">
        <f t="shared" ca="1" si="1"/>
        <v>?</v>
      </c>
      <c r="J102" s="941" t="str">
        <f t="shared" ca="1" si="2"/>
        <v>?</v>
      </c>
      <c r="K102" s="941" t="str">
        <f t="shared" ca="1" si="3"/>
        <v>?</v>
      </c>
      <c r="L102" s="942" t="str">
        <f t="shared" ca="1" si="4"/>
        <v>?</v>
      </c>
      <c r="M102" s="942" t="str">
        <f t="shared" ca="1" si="5"/>
        <v>?</v>
      </c>
      <c r="N102" s="942" t="str">
        <f t="shared" ca="1" si="6"/>
        <v>?</v>
      </c>
      <c r="O102" s="943" t="str">
        <f t="shared" ca="1" si="7"/>
        <v>?</v>
      </c>
      <c r="P102" s="942" t="str">
        <f t="shared" ca="1" si="8"/>
        <v>?</v>
      </c>
      <c r="Q102" s="943" t="str">
        <f t="shared" ca="1" si="9"/>
        <v>?</v>
      </c>
      <c r="R102" s="943" t="str">
        <f t="shared" ca="1" si="10"/>
        <v>?</v>
      </c>
      <c r="S102" s="942" t="str">
        <f t="shared" ca="1" si="11"/>
        <v>?</v>
      </c>
      <c r="T102" s="944"/>
      <c r="U102" s="945"/>
      <c r="V102" s="945" t="s">
        <v>1450</v>
      </c>
      <c r="W102" s="946" t="e">
        <f ca="1">_xludf.IFNA(VLOOKUP(V102,'Armor-All'!$C$3:$W$163,20,FALSE),"?")</f>
        <v>#NAME?</v>
      </c>
      <c r="X102" s="948" t="s">
        <v>1572</v>
      </c>
      <c r="Y102" s="946" t="e">
        <f ca="1">_xludf.IFNA(VLOOKUP(X102,'Armor-All'!$C$3:$W$163,20,FALSE),"?")</f>
        <v>#NAME?</v>
      </c>
      <c r="Z102" s="945" t="s">
        <v>1454</v>
      </c>
      <c r="AA102" s="946" t="e">
        <f ca="1">_xludf.IFNA(VLOOKUP(Z102,'Armor-All'!$C$3:$W$163,20,FALSE),"?")</f>
        <v>#NAME?</v>
      </c>
      <c r="AB102" s="945" t="s">
        <v>1456</v>
      </c>
      <c r="AC102" s="946" t="e">
        <f ca="1">_xludf.IFNA(VLOOKUP(AB102,'Armor-All'!$C$3:$W$163,20,FALSE),"?")</f>
        <v>#NAME?</v>
      </c>
      <c r="AD102" s="945" t="s">
        <v>1458</v>
      </c>
      <c r="AE102" s="946" t="e">
        <f ca="1">_xludf.IFNA(VLOOKUP(AD102,'Armor-All'!$C$3:$W$163,20,FALSE),"?")</f>
        <v>#NAME?</v>
      </c>
      <c r="AF102" s="945" t="s">
        <v>1460</v>
      </c>
      <c r="AG102" s="946" t="e">
        <f ca="1">_xludf.IFNA(VLOOKUP(AF102,'Armor-All'!$C$3:$W$163,20,FALSE),"?")</f>
        <v>#NAME?</v>
      </c>
      <c r="AH102" s="945" t="s">
        <v>1462</v>
      </c>
      <c r="AI102" s="946" t="e">
        <f ca="1">_xludf.IFNA(VLOOKUP(AH102,'Armor-All'!$C$3:$W$163,20,FALSE),"?")</f>
        <v>#NAME?</v>
      </c>
      <c r="AJ102" s="945" t="s">
        <v>1464</v>
      </c>
      <c r="AK102" s="946" t="e">
        <f ca="1">_xludf.IFNA(VLOOKUP(AJ102,'Armor-All'!$C$3:$W$163,20,FALSE),"?")</f>
        <v>#NAME?</v>
      </c>
      <c r="AL102" s="945" t="s">
        <v>1466</v>
      </c>
      <c r="AM102" s="946" t="e">
        <f ca="1">_xludf.IFNA(VLOOKUP(AL102,'Armor-All'!$C$3:$W$163,20,FALSE),"?")</f>
        <v>#NAME?</v>
      </c>
      <c r="AN102" s="946" t="e">
        <f ca="1">_xludf.IFNA(VLOOKUP(#REF!,'Armor-All'!$C$3:$W$163,20,FALSE),"?")</f>
        <v>#NAME?</v>
      </c>
      <c r="AO102" s="946" t="e">
        <f ca="1">_xludf.IFNA(VLOOKUP(#REF!,'Armor-All'!$C$3:$W$163,20,FALSE),"?")</f>
        <v>#NAME?</v>
      </c>
      <c r="AP102" s="945" t="s">
        <v>1448</v>
      </c>
      <c r="AQ102" s="947" t="e">
        <f ca="1">_xludf.IFNA(VLOOKUP(AP102,'Armor-All'!$C$3:$W$163,20,FALSE),"?")</f>
        <v>#NAME?</v>
      </c>
    </row>
    <row r="103" spans="1:43" ht="12.75">
      <c r="A103" s="964" t="s">
        <v>1239</v>
      </c>
      <c r="B103" s="890"/>
      <c r="C103" s="940" t="s">
        <v>1482</v>
      </c>
      <c r="D103" s="907" t="s">
        <v>912</v>
      </c>
      <c r="E103" s="216" t="s">
        <v>917</v>
      </c>
      <c r="F103" s="870">
        <f>VLOOKUP(C103,'Armor-All'!$C$3:$W$163,20,FALSE)</f>
        <v>642.47500000000002</v>
      </c>
      <c r="G103" s="941"/>
      <c r="H103" s="941" t="str">
        <f t="shared" ca="1" si="0"/>
        <v>?</v>
      </c>
      <c r="I103" s="941" t="str">
        <f t="shared" ca="1" si="1"/>
        <v>?</v>
      </c>
      <c r="J103" s="941" t="str">
        <f t="shared" ca="1" si="2"/>
        <v>?</v>
      </c>
      <c r="K103" s="941" t="str">
        <f t="shared" ca="1" si="3"/>
        <v>?</v>
      </c>
      <c r="L103" s="942" t="str">
        <f t="shared" ca="1" si="4"/>
        <v>?</v>
      </c>
      <c r="M103" s="942" t="str">
        <f t="shared" ca="1" si="5"/>
        <v>?</v>
      </c>
      <c r="N103" s="942" t="str">
        <f t="shared" ca="1" si="6"/>
        <v>?</v>
      </c>
      <c r="O103" s="943" t="str">
        <f t="shared" ca="1" si="7"/>
        <v>?</v>
      </c>
      <c r="P103" s="942" t="str">
        <f t="shared" ca="1" si="8"/>
        <v>?</v>
      </c>
      <c r="Q103" s="943" t="str">
        <f t="shared" ca="1" si="9"/>
        <v>?</v>
      </c>
      <c r="R103" s="943" t="str">
        <f t="shared" ca="1" si="10"/>
        <v>?</v>
      </c>
      <c r="S103" s="942" t="str">
        <f t="shared" ca="1" si="11"/>
        <v>?</v>
      </c>
      <c r="T103" s="949"/>
      <c r="U103" s="945"/>
      <c r="V103" s="950" t="s">
        <v>1480</v>
      </c>
      <c r="W103" s="946" t="e">
        <f ca="1">_xludf.IFNA(VLOOKUP(V103,'Armor-All'!$C$3:$W$163,20,FALSE),"?")</f>
        <v>#NAME?</v>
      </c>
      <c r="X103" s="948" t="s">
        <v>1572</v>
      </c>
      <c r="Y103" s="946" t="e">
        <f ca="1">_xludf.IFNA(VLOOKUP(X103,'Armor-All'!$C$3:$W$163,20,FALSE),"?")</f>
        <v>#NAME?</v>
      </c>
      <c r="Z103" s="945" t="s">
        <v>1484</v>
      </c>
      <c r="AA103" s="946" t="e">
        <f ca="1">_xludf.IFNA(VLOOKUP(Z103,'Armor-All'!$C$3:$W$163,20,FALSE),"?")</f>
        <v>#NAME?</v>
      </c>
      <c r="AB103" s="948" t="s">
        <v>1229</v>
      </c>
      <c r="AC103" s="946" t="e">
        <f ca="1">_xludf.IFNA(VLOOKUP(AB103,'Armor-All'!$C$3:$W$163,20,FALSE),"?")</f>
        <v>#NAME?</v>
      </c>
      <c r="AD103" s="945" t="s">
        <v>1491</v>
      </c>
      <c r="AE103" s="946" t="e">
        <f ca="1">_xludf.IFNA(VLOOKUP(AD103,'Armor-All'!$C$3:$W$163,20,FALSE),"?")</f>
        <v>#NAME?</v>
      </c>
      <c r="AF103" s="945" t="s">
        <v>1493</v>
      </c>
      <c r="AG103" s="946" t="e">
        <f ca="1">_xludf.IFNA(VLOOKUP(AF103,'Armor-All'!$C$3:$W$163,20,FALSE),"?")</f>
        <v>#NAME?</v>
      </c>
      <c r="AH103" s="945" t="s">
        <v>1497</v>
      </c>
      <c r="AI103" s="946" t="e">
        <f ca="1">_xludf.IFNA(VLOOKUP(AH103,'Armor-All'!$C$3:$W$163,20,FALSE),"?")</f>
        <v>#NAME?</v>
      </c>
      <c r="AJ103" s="945" t="s">
        <v>1501</v>
      </c>
      <c r="AK103" s="946" t="e">
        <f ca="1">_xludf.IFNA(VLOOKUP(AJ103,'Armor-All'!$C$3:$W$163,20,FALSE),"?")</f>
        <v>#NAME?</v>
      </c>
      <c r="AL103" s="945" t="s">
        <v>1503</v>
      </c>
      <c r="AM103" s="946" t="e">
        <f ca="1">_xludf.IFNA(VLOOKUP(AL103,'Armor-All'!$C$3:$W$163,20,FALSE),"?")</f>
        <v>#NAME?</v>
      </c>
      <c r="AN103" s="946" t="e">
        <f ca="1">_xludf.IFNA(VLOOKUP(#REF!,'Armor-All'!$C$3:$W$163,20,FALSE),"?")</f>
        <v>#NAME?</v>
      </c>
      <c r="AO103" s="946" t="e">
        <f ca="1">_xludf.IFNA(VLOOKUP(#REF!,'Armor-All'!$C$3:$W$163,20,FALSE),"?")</f>
        <v>#NAME?</v>
      </c>
      <c r="AP103" s="945" t="s">
        <v>1472</v>
      </c>
      <c r="AQ103" s="947" t="e">
        <f ca="1">_xludf.IFNA(VLOOKUP(AP103,'Armor-All'!$C$3:$W$163,20,FALSE),"?")</f>
        <v>#NAME?</v>
      </c>
    </row>
    <row r="104" spans="1:43" ht="12.75">
      <c r="A104" s="965" t="s">
        <v>1234</v>
      </c>
      <c r="B104" s="890"/>
      <c r="C104" s="940" t="s">
        <v>1322</v>
      </c>
      <c r="D104" s="905" t="s">
        <v>1564</v>
      </c>
      <c r="E104" s="191" t="s">
        <v>917</v>
      </c>
      <c r="F104" s="870">
        <f>VLOOKUP(C104,'Armor-All'!$C$3:$W$163,20,FALSE)</f>
        <v>473.78000000000003</v>
      </c>
      <c r="G104" s="941"/>
      <c r="H104" s="941" t="str">
        <f t="shared" ca="1" si="0"/>
        <v>?</v>
      </c>
      <c r="I104" s="941" t="str">
        <f t="shared" ca="1" si="1"/>
        <v>?</v>
      </c>
      <c r="J104" s="941" t="str">
        <f t="shared" ca="1" si="2"/>
        <v>?</v>
      </c>
      <c r="K104" s="941" t="str">
        <f t="shared" ca="1" si="3"/>
        <v>?</v>
      </c>
      <c r="L104" s="942" t="str">
        <f t="shared" ca="1" si="4"/>
        <v>?</v>
      </c>
      <c r="M104" s="942" t="str">
        <f t="shared" ca="1" si="5"/>
        <v>?</v>
      </c>
      <c r="N104" s="942" t="str">
        <f t="shared" ca="1" si="6"/>
        <v>?</v>
      </c>
      <c r="O104" s="943" t="str">
        <f t="shared" ca="1" si="7"/>
        <v>?</v>
      </c>
      <c r="P104" s="942" t="str">
        <f t="shared" ca="1" si="8"/>
        <v>?</v>
      </c>
      <c r="Q104" s="943" t="str">
        <f t="shared" ca="1" si="9"/>
        <v>?</v>
      </c>
      <c r="R104" s="943" t="str">
        <f t="shared" ca="1" si="10"/>
        <v>?</v>
      </c>
      <c r="S104" s="942" t="str">
        <f t="shared" ca="1" si="11"/>
        <v>?</v>
      </c>
      <c r="T104" s="942"/>
      <c r="U104" s="945"/>
      <c r="V104" s="948" t="s">
        <v>1572</v>
      </c>
      <c r="W104" s="946" t="e">
        <f ca="1">_xludf.IFNA(VLOOKUP(V104,'Armor-All'!$C$3:$W$163,20,FALSE),"?")</f>
        <v>#NAME?</v>
      </c>
      <c r="X104" s="948" t="s">
        <v>1381</v>
      </c>
      <c r="Y104" s="946" t="e">
        <f ca="1">_xludf.IFNA(VLOOKUP(X104,'Armor-All'!$C$3:$W$163,20,FALSE),"?")</f>
        <v>#NAME?</v>
      </c>
      <c r="Z104" s="945" t="s">
        <v>1351</v>
      </c>
      <c r="AA104" s="946" t="e">
        <f ca="1">_xludf.IFNA(VLOOKUP(Z104,'Armor-All'!$C$3:$W$163,20,FALSE),"?")</f>
        <v>#NAME?</v>
      </c>
      <c r="AB104" s="945" t="s">
        <v>1384</v>
      </c>
      <c r="AC104" s="946" t="e">
        <f ca="1">_xludf.IFNA(VLOOKUP(AB104,'Armor-All'!$C$3:$W$163,20,FALSE),"?")</f>
        <v>#NAME?</v>
      </c>
      <c r="AD104" s="945" t="s">
        <v>1291</v>
      </c>
      <c r="AE104" s="946" t="e">
        <f ca="1">_xludf.IFNA(VLOOKUP(AD104,'Armor-All'!$C$3:$W$163,20,FALSE),"?")</f>
        <v>#NAME?</v>
      </c>
      <c r="AF104" s="945" t="s">
        <v>1375</v>
      </c>
      <c r="AG104" s="946" t="e">
        <f ca="1">_xludf.IFNA(VLOOKUP(AF104,'Armor-All'!$C$3:$W$163,20,FALSE),"?")</f>
        <v>#NAME?</v>
      </c>
      <c r="AH104" s="945" t="s">
        <v>1313</v>
      </c>
      <c r="AI104" s="946" t="e">
        <f ca="1">_xludf.IFNA(VLOOKUP(AH104,'Armor-All'!$C$3:$W$163,20,FALSE),"?")</f>
        <v>#NAME?</v>
      </c>
      <c r="AJ104" s="945" t="s">
        <v>1285</v>
      </c>
      <c r="AK104" s="946" t="e">
        <f ca="1">_xludf.IFNA(VLOOKUP(AJ104,'Armor-All'!$C$3:$W$163,20,FALSE),"?")</f>
        <v>#NAME?</v>
      </c>
      <c r="AL104" s="945" t="s">
        <v>1402</v>
      </c>
      <c r="AM104" s="946" t="e">
        <f ca="1">_xludf.IFNA(VLOOKUP(AL104,'Armor-All'!$C$3:$W$163,20,FALSE),"?")</f>
        <v>#NAME?</v>
      </c>
      <c r="AN104" s="946" t="e">
        <f ca="1">_xludf.IFNA(VLOOKUP(#REF!,'Armor-All'!$C$3:$W$163,20,FALSE),"?")</f>
        <v>#NAME?</v>
      </c>
      <c r="AO104" s="946" t="e">
        <f ca="1">_xludf.IFNA(VLOOKUP(#REF!,'Armor-All'!$C$3:$W$163,20,FALSE),"?")</f>
        <v>#NAME?</v>
      </c>
      <c r="AP104" s="945" t="s">
        <v>1363</v>
      </c>
      <c r="AQ104" s="947" t="e">
        <f ca="1">_xludf.IFNA(VLOOKUP(AP104,'Armor-All'!$C$3:$W$163,20,FALSE),"?")</f>
        <v>#NAME?</v>
      </c>
    </row>
    <row r="105" spans="1:43" ht="12.75">
      <c r="A105" s="965" t="s">
        <v>1234</v>
      </c>
      <c r="B105" s="890"/>
      <c r="C105" s="940" t="s">
        <v>1262</v>
      </c>
      <c r="D105" s="906" t="s">
        <v>1565</v>
      </c>
      <c r="E105" s="191" t="s">
        <v>917</v>
      </c>
      <c r="F105" s="870">
        <f>VLOOKUP(C105,'Armor-All'!$C$3:$W$163,20,FALSE)</f>
        <v>372.55999999999995</v>
      </c>
      <c r="G105" s="941"/>
      <c r="H105" s="941" t="str">
        <f t="shared" ca="1" si="0"/>
        <v>?</v>
      </c>
      <c r="I105" s="941" t="str">
        <f t="shared" ca="1" si="1"/>
        <v>?</v>
      </c>
      <c r="J105" s="941" t="str">
        <f t="shared" ca="1" si="2"/>
        <v>?</v>
      </c>
      <c r="K105" s="941" t="str">
        <f t="shared" ca="1" si="3"/>
        <v>?</v>
      </c>
      <c r="L105" s="942" t="str">
        <f t="shared" ca="1" si="4"/>
        <v>?</v>
      </c>
      <c r="M105" s="942" t="str">
        <f t="shared" ca="1" si="5"/>
        <v>?</v>
      </c>
      <c r="N105" s="942" t="str">
        <f t="shared" ca="1" si="6"/>
        <v>?</v>
      </c>
      <c r="O105" s="943" t="str">
        <f t="shared" ca="1" si="7"/>
        <v>?</v>
      </c>
      <c r="P105" s="942" t="str">
        <f t="shared" ca="1" si="8"/>
        <v>?</v>
      </c>
      <c r="Q105" s="943" t="str">
        <f t="shared" ca="1" si="9"/>
        <v>?</v>
      </c>
      <c r="R105" s="943" t="str">
        <f t="shared" ca="1" si="10"/>
        <v>?</v>
      </c>
      <c r="S105" s="942" t="str">
        <f t="shared" ca="1" si="11"/>
        <v>?</v>
      </c>
      <c r="T105" s="942"/>
      <c r="U105" s="945"/>
      <c r="V105" s="948" t="s">
        <v>1572</v>
      </c>
      <c r="W105" s="946" t="e">
        <f ca="1">_xludf.IFNA(VLOOKUP(V105,'Armor-All'!$C$3:$W$163,20,FALSE),"?")</f>
        <v>#NAME?</v>
      </c>
      <c r="X105" s="948" t="s">
        <v>1381</v>
      </c>
      <c r="Y105" s="946" t="e">
        <f ca="1">_xludf.IFNA(VLOOKUP(X105,'Armor-All'!$C$3:$W$163,20,FALSE),"?")</f>
        <v>#NAME?</v>
      </c>
      <c r="Z105" s="948" t="s">
        <v>1229</v>
      </c>
      <c r="AA105" s="946" t="e">
        <f ca="1">_xludf.IFNA(VLOOKUP(Z105,'Armor-All'!$C$3:$W$163,20,FALSE),"?")</f>
        <v>#NAME?</v>
      </c>
      <c r="AB105" s="948" t="s">
        <v>1229</v>
      </c>
      <c r="AC105" s="946" t="e">
        <f ca="1">_xludf.IFNA(VLOOKUP(AB105,'Armor-All'!$C$3:$W$163,20,FALSE),"?")</f>
        <v>#NAME?</v>
      </c>
      <c r="AD105" s="948" t="s">
        <v>1229</v>
      </c>
      <c r="AE105" s="946" t="e">
        <f ca="1">_xludf.IFNA(VLOOKUP(AD105,'Armor-All'!$C$3:$W$163,20,FALSE),"?")</f>
        <v>#NAME?</v>
      </c>
      <c r="AF105" s="945" t="s">
        <v>1418</v>
      </c>
      <c r="AG105" s="946" t="e">
        <f ca="1">_xludf.IFNA(VLOOKUP(AF105,'Armor-All'!$C$3:$W$163,20,FALSE),"?")</f>
        <v>#NAME?</v>
      </c>
      <c r="AH105" s="945" t="s">
        <v>1260</v>
      </c>
      <c r="AI105" s="946" t="e">
        <f ca="1">_xludf.IFNA(VLOOKUP(AH105,'Armor-All'!$C$3:$W$163,20,FALSE),"?")</f>
        <v>#NAME?</v>
      </c>
      <c r="AJ105" s="948" t="s">
        <v>1229</v>
      </c>
      <c r="AK105" s="946" t="e">
        <f ca="1">_xludf.IFNA(VLOOKUP(AJ105,'Armor-All'!$C$3:$W$163,20,FALSE),"?")</f>
        <v>#NAME?</v>
      </c>
      <c r="AL105" s="948" t="s">
        <v>1229</v>
      </c>
      <c r="AM105" s="946" t="e">
        <f ca="1">_xludf.IFNA(VLOOKUP(AL105,'Armor-All'!$C$3:$W$163,20,FALSE),"?")</f>
        <v>#NAME?</v>
      </c>
      <c r="AN105" s="946" t="e">
        <f ca="1">_xludf.IFNA(VLOOKUP(#REF!,'Armor-All'!$C$3:$W$163,20,FALSE),"?")</f>
        <v>#NAME?</v>
      </c>
      <c r="AO105" s="946" t="e">
        <f ca="1">_xludf.IFNA(VLOOKUP(#REF!,'Armor-All'!$C$3:$W$163,20,FALSE),"?")</f>
        <v>#NAME?</v>
      </c>
      <c r="AP105" s="948" t="s">
        <v>1229</v>
      </c>
      <c r="AQ105" s="947" t="e">
        <f ca="1">_xludf.IFNA(VLOOKUP(AP105,'Armor-All'!$C$3:$W$163,20,FALSE),"?")</f>
        <v>#NAME?</v>
      </c>
    </row>
    <row r="106" spans="1:43" ht="12.75">
      <c r="A106" s="965" t="s">
        <v>1234</v>
      </c>
      <c r="B106" s="890"/>
      <c r="C106" s="940" t="s">
        <v>1328</v>
      </c>
      <c r="D106" s="905" t="s">
        <v>1564</v>
      </c>
      <c r="E106" s="191" t="s">
        <v>917</v>
      </c>
      <c r="F106" s="870">
        <f>VLOOKUP(C106,'Armor-All'!$C$3:$W$163,20,FALSE)</f>
        <v>480.72</v>
      </c>
      <c r="G106" s="941"/>
      <c r="H106" s="941" t="str">
        <f t="shared" ca="1" si="0"/>
        <v>?</v>
      </c>
      <c r="I106" s="941" t="str">
        <f t="shared" ca="1" si="1"/>
        <v>?</v>
      </c>
      <c r="J106" s="941" t="str">
        <f t="shared" ca="1" si="2"/>
        <v>?</v>
      </c>
      <c r="K106" s="941" t="str">
        <f t="shared" ca="1" si="3"/>
        <v>?</v>
      </c>
      <c r="L106" s="942" t="str">
        <f t="shared" ca="1" si="4"/>
        <v>?</v>
      </c>
      <c r="M106" s="942" t="str">
        <f t="shared" ca="1" si="5"/>
        <v>?</v>
      </c>
      <c r="N106" s="942" t="str">
        <f t="shared" ca="1" si="6"/>
        <v>?</v>
      </c>
      <c r="O106" s="943" t="str">
        <f t="shared" ca="1" si="7"/>
        <v>?</v>
      </c>
      <c r="P106" s="942" t="str">
        <f t="shared" ca="1" si="8"/>
        <v>?</v>
      </c>
      <c r="Q106" s="943" t="str">
        <f t="shared" ca="1" si="9"/>
        <v>?</v>
      </c>
      <c r="R106" s="943" t="str">
        <f t="shared" ca="1" si="10"/>
        <v>?</v>
      </c>
      <c r="S106" s="942" t="str">
        <f t="shared" ca="1" si="11"/>
        <v>?</v>
      </c>
      <c r="T106" s="942"/>
      <c r="U106" s="945"/>
      <c r="V106" s="948" t="s">
        <v>1572</v>
      </c>
      <c r="W106" s="946" t="e">
        <f ca="1">_xludf.IFNA(VLOOKUP(V106,'Armor-All'!$C$3:$W$163,20,FALSE),"?")</f>
        <v>#NAME?</v>
      </c>
      <c r="X106" s="948" t="s">
        <v>1381</v>
      </c>
      <c r="Y106" s="946" t="e">
        <f ca="1">_xludf.IFNA(VLOOKUP(X106,'Armor-All'!$C$3:$W$163,20,FALSE),"?")</f>
        <v>#NAME?</v>
      </c>
      <c r="Z106" s="945" t="s">
        <v>1351</v>
      </c>
      <c r="AA106" s="946" t="e">
        <f ca="1">_xludf.IFNA(VLOOKUP(Z106,'Armor-All'!$C$3:$W$163,20,FALSE),"?")</f>
        <v>#NAME?</v>
      </c>
      <c r="AB106" s="945" t="s">
        <v>1384</v>
      </c>
      <c r="AC106" s="946" t="e">
        <f ca="1">_xludf.IFNA(VLOOKUP(AB106,'Armor-All'!$C$3:$W$163,20,FALSE),"?")</f>
        <v>#NAME?</v>
      </c>
      <c r="AD106" s="945" t="s">
        <v>1291</v>
      </c>
      <c r="AE106" s="946" t="e">
        <f ca="1">_xludf.IFNA(VLOOKUP(AD106,'Armor-All'!$C$3:$W$163,20,FALSE),"?")</f>
        <v>#NAME?</v>
      </c>
      <c r="AF106" s="945" t="s">
        <v>1375</v>
      </c>
      <c r="AG106" s="946" t="e">
        <f ca="1">_xludf.IFNA(VLOOKUP(AF106,'Armor-All'!$C$3:$W$163,20,FALSE),"?")</f>
        <v>#NAME?</v>
      </c>
      <c r="AH106" s="945" t="s">
        <v>1313</v>
      </c>
      <c r="AI106" s="946" t="e">
        <f ca="1">_xludf.IFNA(VLOOKUP(AH106,'Armor-All'!$C$3:$W$163,20,FALSE),"?")</f>
        <v>#NAME?</v>
      </c>
      <c r="AJ106" s="945" t="s">
        <v>1285</v>
      </c>
      <c r="AK106" s="946" t="e">
        <f ca="1">_xludf.IFNA(VLOOKUP(AJ106,'Armor-All'!$C$3:$W$163,20,FALSE),"?")</f>
        <v>#NAME?</v>
      </c>
      <c r="AL106" s="945" t="s">
        <v>1402</v>
      </c>
      <c r="AM106" s="946" t="e">
        <f ca="1">_xludf.IFNA(VLOOKUP(AL106,'Armor-All'!$C$3:$W$163,20,FALSE),"?")</f>
        <v>#NAME?</v>
      </c>
      <c r="AN106" s="946" t="e">
        <f ca="1">_xludf.IFNA(VLOOKUP(#REF!,'Armor-All'!$C$3:$W$163,20,FALSE),"?")</f>
        <v>#NAME?</v>
      </c>
      <c r="AO106" s="946" t="e">
        <f ca="1">_xludf.IFNA(VLOOKUP(#REF!,'Armor-All'!$C$3:$W$163,20,FALSE),"?")</f>
        <v>#NAME?</v>
      </c>
      <c r="AP106" s="945" t="s">
        <v>1363</v>
      </c>
      <c r="AQ106" s="947" t="e">
        <f ca="1">_xludf.IFNA(VLOOKUP(AP106,'Armor-All'!$C$3:$W$163,20,FALSE),"?")</f>
        <v>#NAME?</v>
      </c>
    </row>
    <row r="107" spans="1:43" ht="12.75">
      <c r="A107" s="965" t="s">
        <v>1234</v>
      </c>
      <c r="B107" s="890"/>
      <c r="C107" s="940" t="s">
        <v>1450</v>
      </c>
      <c r="D107" s="907" t="s">
        <v>912</v>
      </c>
      <c r="E107" s="216" t="s">
        <v>920</v>
      </c>
      <c r="F107" s="870">
        <f>VLOOKUP(C107,'Armor-All'!$C$3:$W$163,20,FALSE)</f>
        <v>759.08</v>
      </c>
      <c r="G107" s="941"/>
      <c r="H107" s="941" t="str">
        <f t="shared" ca="1" si="0"/>
        <v>?</v>
      </c>
      <c r="I107" s="941" t="str">
        <f t="shared" ca="1" si="1"/>
        <v>?</v>
      </c>
      <c r="J107" s="941" t="str">
        <f t="shared" ca="1" si="2"/>
        <v>?</v>
      </c>
      <c r="K107" s="941" t="str">
        <f t="shared" ca="1" si="3"/>
        <v>?</v>
      </c>
      <c r="L107" s="942" t="str">
        <f t="shared" ca="1" si="4"/>
        <v>?</v>
      </c>
      <c r="M107" s="942" t="str">
        <f t="shared" ca="1" si="5"/>
        <v>?</v>
      </c>
      <c r="N107" s="942" t="str">
        <f t="shared" ca="1" si="6"/>
        <v>?</v>
      </c>
      <c r="O107" s="943" t="str">
        <f t="shared" ca="1" si="7"/>
        <v>?</v>
      </c>
      <c r="P107" s="942" t="str">
        <f t="shared" ca="1" si="8"/>
        <v>?</v>
      </c>
      <c r="Q107" s="943" t="str">
        <f t="shared" ca="1" si="9"/>
        <v>?</v>
      </c>
      <c r="R107" s="943" t="str">
        <f t="shared" ca="1" si="10"/>
        <v>?</v>
      </c>
      <c r="S107" s="942" t="str">
        <f t="shared" ca="1" si="11"/>
        <v>?</v>
      </c>
      <c r="T107" s="942"/>
      <c r="U107" s="945"/>
      <c r="V107" s="948" t="s">
        <v>1572</v>
      </c>
      <c r="W107" s="946" t="e">
        <f ca="1">_xludf.IFNA(VLOOKUP(V107,'Armor-All'!$C$3:$W$163,20,FALSE),"?")</f>
        <v>#NAME?</v>
      </c>
      <c r="X107" s="948" t="s">
        <v>1452</v>
      </c>
      <c r="Y107" s="946" t="e">
        <f ca="1">_xludf.IFNA(VLOOKUP(X107,'Armor-All'!$C$3:$W$163,20,FALSE),"?")</f>
        <v>#NAME?</v>
      </c>
      <c r="Z107" s="945" t="s">
        <v>1454</v>
      </c>
      <c r="AA107" s="946" t="e">
        <f ca="1">_xludf.IFNA(VLOOKUP(Z107,'Armor-All'!$C$3:$W$163,20,FALSE),"?")</f>
        <v>#NAME?</v>
      </c>
      <c r="AB107" s="945" t="s">
        <v>1456</v>
      </c>
      <c r="AC107" s="946" t="e">
        <f ca="1">_xludf.IFNA(VLOOKUP(AB107,'Armor-All'!$C$3:$W$163,20,FALSE),"?")</f>
        <v>#NAME?</v>
      </c>
      <c r="AD107" s="945" t="s">
        <v>1458</v>
      </c>
      <c r="AE107" s="946" t="e">
        <f ca="1">_xludf.IFNA(VLOOKUP(AD107,'Armor-All'!$C$3:$W$163,20,FALSE),"?")</f>
        <v>#NAME?</v>
      </c>
      <c r="AF107" s="945" t="s">
        <v>1460</v>
      </c>
      <c r="AG107" s="946" t="e">
        <f ca="1">_xludf.IFNA(VLOOKUP(AF107,'Armor-All'!$C$3:$W$163,20,FALSE),"?")</f>
        <v>#NAME?</v>
      </c>
      <c r="AH107" s="945" t="s">
        <v>1462</v>
      </c>
      <c r="AI107" s="946" t="e">
        <f ca="1">_xludf.IFNA(VLOOKUP(AH107,'Armor-All'!$C$3:$W$163,20,FALSE),"?")</f>
        <v>#NAME?</v>
      </c>
      <c r="AJ107" s="945" t="s">
        <v>1464</v>
      </c>
      <c r="AK107" s="946" t="e">
        <f ca="1">_xludf.IFNA(VLOOKUP(AJ107,'Armor-All'!$C$3:$W$163,20,FALSE),"?")</f>
        <v>#NAME?</v>
      </c>
      <c r="AL107" s="945" t="s">
        <v>1466</v>
      </c>
      <c r="AM107" s="946" t="e">
        <f ca="1">_xludf.IFNA(VLOOKUP(AL107,'Armor-All'!$C$3:$W$163,20,FALSE),"?")</f>
        <v>#NAME?</v>
      </c>
      <c r="AN107" s="946" t="e">
        <f ca="1">_xludf.IFNA(VLOOKUP(#REF!,'Armor-All'!$C$3:$W$163,20,FALSE),"?")</f>
        <v>#NAME?</v>
      </c>
      <c r="AO107" s="946" t="e">
        <f ca="1">_xludf.IFNA(VLOOKUP(#REF!,'Armor-All'!$C$3:$W$163,20,FALSE),"?")</f>
        <v>#NAME?</v>
      </c>
      <c r="AP107" s="945" t="s">
        <v>1448</v>
      </c>
      <c r="AQ107" s="947" t="e">
        <f ca="1">_xludf.IFNA(VLOOKUP(AP107,'Armor-All'!$C$3:$W$163,20,FALSE),"?")</f>
        <v>#NAME?</v>
      </c>
    </row>
    <row r="108" spans="1:43" ht="12.75">
      <c r="A108" s="965" t="s">
        <v>1234</v>
      </c>
      <c r="B108" s="890"/>
      <c r="C108" s="940" t="s">
        <v>1398</v>
      </c>
      <c r="D108" s="905" t="s">
        <v>1564</v>
      </c>
      <c r="E108" s="191" t="s">
        <v>917</v>
      </c>
      <c r="F108" s="870">
        <f>VLOOKUP(C108,'Armor-All'!$C$3:$W$163,20,FALSE)</f>
        <v>452.35999999999996</v>
      </c>
      <c r="G108" s="941"/>
      <c r="H108" s="941" t="str">
        <f t="shared" ca="1" si="0"/>
        <v>?</v>
      </c>
      <c r="I108" s="941" t="str">
        <f t="shared" ca="1" si="1"/>
        <v>?</v>
      </c>
      <c r="J108" s="941" t="str">
        <f t="shared" ca="1" si="2"/>
        <v>?</v>
      </c>
      <c r="K108" s="941" t="str">
        <f t="shared" ca="1" si="3"/>
        <v>?</v>
      </c>
      <c r="L108" s="942" t="str">
        <f t="shared" ca="1" si="4"/>
        <v>?</v>
      </c>
      <c r="M108" s="942" t="str">
        <f t="shared" ca="1" si="5"/>
        <v>?</v>
      </c>
      <c r="N108" s="942" t="str">
        <f t="shared" ca="1" si="6"/>
        <v>?</v>
      </c>
      <c r="O108" s="943" t="str">
        <f t="shared" ca="1" si="7"/>
        <v>?</v>
      </c>
      <c r="P108" s="942" t="str">
        <f t="shared" ca="1" si="8"/>
        <v>?</v>
      </c>
      <c r="Q108" s="943" t="str">
        <f t="shared" ca="1" si="9"/>
        <v>?</v>
      </c>
      <c r="R108" s="943" t="str">
        <f t="shared" ca="1" si="10"/>
        <v>?</v>
      </c>
      <c r="S108" s="942" t="str">
        <f t="shared" ca="1" si="11"/>
        <v>?</v>
      </c>
      <c r="T108" s="942"/>
      <c r="U108" s="945"/>
      <c r="V108" s="948" t="s">
        <v>1572</v>
      </c>
      <c r="W108" s="946" t="e">
        <f ca="1">_xludf.IFNA(VLOOKUP(V108,'Armor-All'!$C$3:$W$163,20,FALSE),"?")</f>
        <v>#NAME?</v>
      </c>
      <c r="X108" s="948" t="s">
        <v>1381</v>
      </c>
      <c r="Y108" s="946" t="e">
        <f ca="1">_xludf.IFNA(VLOOKUP(X108,'Armor-All'!$C$3:$W$163,20,FALSE),"?")</f>
        <v>#NAME?</v>
      </c>
      <c r="Z108" s="945" t="s">
        <v>1351</v>
      </c>
      <c r="AA108" s="946" t="e">
        <f ca="1">_xludf.IFNA(VLOOKUP(Z108,'Armor-All'!$C$3:$W$163,20,FALSE),"?")</f>
        <v>#NAME?</v>
      </c>
      <c r="AB108" s="945" t="s">
        <v>1384</v>
      </c>
      <c r="AC108" s="946" t="e">
        <f ca="1">_xludf.IFNA(VLOOKUP(AB108,'Armor-All'!$C$3:$W$163,20,FALSE),"?")</f>
        <v>#NAME?</v>
      </c>
      <c r="AD108" s="945" t="s">
        <v>1291</v>
      </c>
      <c r="AE108" s="946" t="e">
        <f ca="1">_xludf.IFNA(VLOOKUP(AD108,'Armor-All'!$C$3:$W$163,20,FALSE),"?")</f>
        <v>#NAME?</v>
      </c>
      <c r="AF108" s="945" t="s">
        <v>1375</v>
      </c>
      <c r="AG108" s="946" t="e">
        <f ca="1">_xludf.IFNA(VLOOKUP(AF108,'Armor-All'!$C$3:$W$163,20,FALSE),"?")</f>
        <v>#NAME?</v>
      </c>
      <c r="AH108" s="945" t="s">
        <v>1313</v>
      </c>
      <c r="AI108" s="946" t="e">
        <f ca="1">_xludf.IFNA(VLOOKUP(AH108,'Armor-All'!$C$3:$W$163,20,FALSE),"?")</f>
        <v>#NAME?</v>
      </c>
      <c r="AJ108" s="945" t="s">
        <v>1285</v>
      </c>
      <c r="AK108" s="946" t="e">
        <f ca="1">_xludf.IFNA(VLOOKUP(AJ108,'Armor-All'!$C$3:$W$163,20,FALSE),"?")</f>
        <v>#NAME?</v>
      </c>
      <c r="AL108" s="945" t="s">
        <v>1402</v>
      </c>
      <c r="AM108" s="946" t="e">
        <f ca="1">_xludf.IFNA(VLOOKUP(AL108,'Armor-All'!$C$3:$W$163,20,FALSE),"?")</f>
        <v>#NAME?</v>
      </c>
      <c r="AN108" s="946" t="e">
        <f ca="1">_xludf.IFNA(VLOOKUP(#REF!,'Armor-All'!$C$3:$W$163,20,FALSE),"?")</f>
        <v>#NAME?</v>
      </c>
      <c r="AO108" s="946" t="e">
        <f ca="1">_xludf.IFNA(VLOOKUP(#REF!,'Armor-All'!$C$3:$W$163,20,FALSE),"?")</f>
        <v>#NAME?</v>
      </c>
      <c r="AP108" s="945" t="s">
        <v>1363</v>
      </c>
      <c r="AQ108" s="947" t="e">
        <f ca="1">_xludf.IFNA(VLOOKUP(AP108,'Armor-All'!$C$3:$W$163,20,FALSE),"?")</f>
        <v>#NAME?</v>
      </c>
    </row>
    <row r="109" spans="1:43" ht="12.75">
      <c r="A109" s="965" t="s">
        <v>1234</v>
      </c>
      <c r="B109" s="890"/>
      <c r="C109" s="940" t="s">
        <v>1480</v>
      </c>
      <c r="D109" s="907" t="s">
        <v>912</v>
      </c>
      <c r="E109" s="216" t="s">
        <v>917</v>
      </c>
      <c r="F109" s="870">
        <f>VLOOKUP(C109,'Armor-All'!$C$3:$W$163,20,FALSE)</f>
        <v>624.52</v>
      </c>
      <c r="G109" s="941"/>
      <c r="H109" s="941" t="str">
        <f t="shared" ca="1" si="0"/>
        <v>?</v>
      </c>
      <c r="I109" s="941" t="str">
        <f t="shared" ca="1" si="1"/>
        <v>?</v>
      </c>
      <c r="J109" s="941" t="str">
        <f t="shared" ca="1" si="2"/>
        <v>?</v>
      </c>
      <c r="K109" s="941" t="str">
        <f t="shared" ca="1" si="3"/>
        <v>?</v>
      </c>
      <c r="L109" s="942" t="str">
        <f t="shared" ca="1" si="4"/>
        <v>?</v>
      </c>
      <c r="M109" s="942" t="str">
        <f t="shared" ca="1" si="5"/>
        <v>?</v>
      </c>
      <c r="N109" s="942" t="str">
        <f t="shared" ca="1" si="6"/>
        <v>?</v>
      </c>
      <c r="O109" s="943" t="str">
        <f t="shared" ca="1" si="7"/>
        <v>?</v>
      </c>
      <c r="P109" s="942" t="str">
        <f t="shared" ca="1" si="8"/>
        <v>?</v>
      </c>
      <c r="Q109" s="943" t="str">
        <f t="shared" ca="1" si="9"/>
        <v>?</v>
      </c>
      <c r="R109" s="943" t="str">
        <f t="shared" ca="1" si="10"/>
        <v>?</v>
      </c>
      <c r="S109" s="942" t="str">
        <f t="shared" ca="1" si="11"/>
        <v>?</v>
      </c>
      <c r="T109" s="942"/>
      <c r="U109" s="945"/>
      <c r="V109" s="948" t="s">
        <v>1572</v>
      </c>
      <c r="W109" s="946" t="e">
        <f ca="1">_xludf.IFNA(VLOOKUP(V109,'Armor-All'!$C$3:$W$163,20,FALSE),"?")</f>
        <v>#NAME?</v>
      </c>
      <c r="X109" s="948" t="s">
        <v>1482</v>
      </c>
      <c r="Y109" s="946" t="e">
        <f ca="1">_xludf.IFNA(VLOOKUP(X109,'Armor-All'!$C$3:$W$163,20,FALSE),"?")</f>
        <v>#NAME?</v>
      </c>
      <c r="Z109" s="945" t="s">
        <v>1484</v>
      </c>
      <c r="AA109" s="946" t="e">
        <f ca="1">_xludf.IFNA(VLOOKUP(Z109,'Armor-All'!$C$3:$W$163,20,FALSE),"?")</f>
        <v>#NAME?</v>
      </c>
      <c r="AB109" s="948" t="s">
        <v>1229</v>
      </c>
      <c r="AC109" s="946" t="e">
        <f ca="1">_xludf.IFNA(VLOOKUP(AB109,'Armor-All'!$C$3:$W$163,20,FALSE),"?")</f>
        <v>#NAME?</v>
      </c>
      <c r="AD109" s="945" t="s">
        <v>1491</v>
      </c>
      <c r="AE109" s="946" t="e">
        <f ca="1">_xludf.IFNA(VLOOKUP(AD109,'Armor-All'!$C$3:$W$163,20,FALSE),"?")</f>
        <v>#NAME?</v>
      </c>
      <c r="AF109" s="945" t="s">
        <v>1493</v>
      </c>
      <c r="AG109" s="946" t="e">
        <f ca="1">_xludf.IFNA(VLOOKUP(AF109,'Armor-All'!$C$3:$W$163,20,FALSE),"?")</f>
        <v>#NAME?</v>
      </c>
      <c r="AH109" s="945" t="s">
        <v>1497</v>
      </c>
      <c r="AI109" s="946" t="e">
        <f ca="1">_xludf.IFNA(VLOOKUP(AH109,'Armor-All'!$C$3:$W$163,20,FALSE),"?")</f>
        <v>#NAME?</v>
      </c>
      <c r="AJ109" s="945" t="s">
        <v>1501</v>
      </c>
      <c r="AK109" s="946" t="e">
        <f ca="1">_xludf.IFNA(VLOOKUP(AJ109,'Armor-All'!$C$3:$W$163,20,FALSE),"?")</f>
        <v>#NAME?</v>
      </c>
      <c r="AL109" s="945" t="s">
        <v>1503</v>
      </c>
      <c r="AM109" s="946" t="e">
        <f ca="1">_xludf.IFNA(VLOOKUP(AL109,'Armor-All'!$C$3:$W$163,20,FALSE),"?")</f>
        <v>#NAME?</v>
      </c>
      <c r="AN109" s="946" t="e">
        <f ca="1">_xludf.IFNA(VLOOKUP(#REF!,'Armor-All'!$C$3:$W$163,20,FALSE),"?")</f>
        <v>#NAME?</v>
      </c>
      <c r="AO109" s="946" t="e">
        <f ca="1">_xludf.IFNA(VLOOKUP(#REF!,'Armor-All'!$C$3:$W$163,20,FALSE),"?")</f>
        <v>#NAME?</v>
      </c>
      <c r="AP109" s="945" t="s">
        <v>1472</v>
      </c>
      <c r="AQ109" s="947" t="e">
        <f ca="1">_xludf.IFNA(VLOOKUP(AP109,'Armor-All'!$C$3:$W$163,20,FALSE),"?")</f>
        <v>#NAME?</v>
      </c>
    </row>
    <row r="110" spans="1:43" ht="12.75">
      <c r="A110" s="965" t="s">
        <v>1234</v>
      </c>
      <c r="B110" s="890"/>
      <c r="C110" s="940" t="s">
        <v>1330</v>
      </c>
      <c r="D110" s="905" t="s">
        <v>1564</v>
      </c>
      <c r="E110" s="191" t="s">
        <v>917</v>
      </c>
      <c r="F110" s="870">
        <f>VLOOKUP(C110,'Armor-All'!$C$3:$W$163,20,FALSE)</f>
        <v>511.9</v>
      </c>
      <c r="G110" s="941"/>
      <c r="H110" s="941" t="str">
        <f t="shared" ca="1" si="0"/>
        <v>?</v>
      </c>
      <c r="I110" s="941" t="str">
        <f t="shared" ca="1" si="1"/>
        <v>?</v>
      </c>
      <c r="J110" s="941" t="str">
        <f t="shared" ca="1" si="2"/>
        <v>?</v>
      </c>
      <c r="K110" s="941" t="str">
        <f t="shared" ca="1" si="3"/>
        <v>?</v>
      </c>
      <c r="L110" s="942" t="str">
        <f t="shared" ca="1" si="4"/>
        <v>?</v>
      </c>
      <c r="M110" s="942" t="str">
        <f t="shared" ca="1" si="5"/>
        <v>?</v>
      </c>
      <c r="N110" s="942" t="str">
        <f t="shared" ca="1" si="6"/>
        <v>?</v>
      </c>
      <c r="O110" s="943" t="str">
        <f t="shared" ca="1" si="7"/>
        <v>?</v>
      </c>
      <c r="P110" s="942" t="str">
        <f t="shared" ca="1" si="8"/>
        <v>?</v>
      </c>
      <c r="Q110" s="943" t="str">
        <f t="shared" ca="1" si="9"/>
        <v>?</v>
      </c>
      <c r="R110" s="943" t="str">
        <f t="shared" ca="1" si="10"/>
        <v>?</v>
      </c>
      <c r="S110" s="942" t="str">
        <f t="shared" ca="1" si="11"/>
        <v>?</v>
      </c>
      <c r="T110" s="949"/>
      <c r="U110" s="945"/>
      <c r="V110" s="948" t="s">
        <v>1572</v>
      </c>
      <c r="W110" s="946" t="e">
        <f ca="1">_xludf.IFNA(VLOOKUP(V110,'Armor-All'!$C$3:$W$163,20,FALSE),"?")</f>
        <v>#NAME?</v>
      </c>
      <c r="X110" s="950" t="s">
        <v>1326</v>
      </c>
      <c r="Y110" s="946" t="e">
        <f ca="1">_xludf.IFNA(VLOOKUP(X110,'Armor-All'!$C$3:$W$163,20,FALSE),"?")</f>
        <v>#NAME?</v>
      </c>
      <c r="Z110" s="945" t="s">
        <v>1347</v>
      </c>
      <c r="AA110" s="946" t="e">
        <f ca="1">_xludf.IFNA(VLOOKUP(Z110,'Armor-All'!$C$3:$W$163,20,FALSE),"?")</f>
        <v>#NAME?</v>
      </c>
      <c r="AB110" s="945" t="s">
        <v>1424</v>
      </c>
      <c r="AC110" s="946" t="e">
        <f ca="1">_xludf.IFNA(VLOOKUP(AB110,'Armor-All'!$C$3:$W$163,20,FALSE),"?")</f>
        <v>#NAME?</v>
      </c>
      <c r="AD110" s="945" t="s">
        <v>1369</v>
      </c>
      <c r="AE110" s="946" t="e">
        <f ca="1">_xludf.IFNA(VLOOKUP(AD110,'Armor-All'!$C$3:$W$163,20,FALSE),"?")</f>
        <v>#NAME?</v>
      </c>
      <c r="AF110" s="945" t="s">
        <v>1359</v>
      </c>
      <c r="AG110" s="946" t="e">
        <f ca="1">_xludf.IFNA(VLOOKUP(AF110,'Armor-All'!$C$3:$W$163,20,FALSE),"?")</f>
        <v>#NAME?</v>
      </c>
      <c r="AH110" s="945" t="s">
        <v>1332</v>
      </c>
      <c r="AI110" s="946" t="e">
        <f ca="1">_xludf.IFNA(VLOOKUP(AH110,'Armor-All'!$C$3:$W$163,20,FALSE),"?")</f>
        <v>#NAME?</v>
      </c>
      <c r="AJ110" s="948" t="s">
        <v>1229</v>
      </c>
      <c r="AK110" s="946" t="e">
        <f ca="1">_xludf.IFNA(VLOOKUP(AJ110,'Armor-All'!$C$3:$W$163,20,FALSE),"?")</f>
        <v>#NAME?</v>
      </c>
      <c r="AL110" s="945" t="s">
        <v>1335</v>
      </c>
      <c r="AM110" s="946" t="e">
        <f ca="1">_xludf.IFNA(VLOOKUP(AL110,'Armor-All'!$C$3:$W$163,20,FALSE),"?")</f>
        <v>#NAME?</v>
      </c>
      <c r="AN110" s="946" t="e">
        <f ca="1">_xludf.IFNA(VLOOKUP(#REF!,'Armor-All'!$C$3:$W$163,20,FALSE),"?")</f>
        <v>#NAME?</v>
      </c>
      <c r="AO110" s="946" t="e">
        <f ca="1">_xludf.IFNA(VLOOKUP(#REF!,'Armor-All'!$C$3:$W$163,20,FALSE),"?")</f>
        <v>#NAME?</v>
      </c>
      <c r="AP110" s="945" t="s">
        <v>1365</v>
      </c>
      <c r="AQ110" s="947" t="e">
        <f ca="1">_xludf.IFNA(VLOOKUP(AP110,'Armor-All'!$C$3:$W$163,20,FALSE),"?")</f>
        <v>#NAME?</v>
      </c>
    </row>
    <row r="111" spans="1:43" ht="12.75">
      <c r="A111" s="965" t="s">
        <v>1234</v>
      </c>
      <c r="B111" s="890"/>
      <c r="C111" s="940" t="s">
        <v>1509</v>
      </c>
      <c r="D111" s="907" t="s">
        <v>912</v>
      </c>
      <c r="E111" s="216" t="s">
        <v>917</v>
      </c>
      <c r="F111" s="870">
        <f>VLOOKUP(C111,'Armor-All'!$C$3:$W$163,20,FALSE)</f>
        <v>577.29999999999995</v>
      </c>
      <c r="G111" s="941"/>
      <c r="H111" s="941" t="str">
        <f t="shared" ca="1" si="0"/>
        <v>?</v>
      </c>
      <c r="I111" s="941" t="str">
        <f t="shared" ca="1" si="1"/>
        <v>?</v>
      </c>
      <c r="J111" s="941" t="str">
        <f t="shared" ca="1" si="2"/>
        <v>?</v>
      </c>
      <c r="K111" s="941" t="str">
        <f t="shared" ca="1" si="3"/>
        <v>?</v>
      </c>
      <c r="L111" s="942" t="str">
        <f t="shared" ca="1" si="4"/>
        <v>?</v>
      </c>
      <c r="M111" s="942" t="str">
        <f t="shared" ca="1" si="5"/>
        <v>?</v>
      </c>
      <c r="N111" s="942" t="str">
        <f t="shared" ca="1" si="6"/>
        <v>?</v>
      </c>
      <c r="O111" s="943" t="str">
        <f t="shared" ca="1" si="7"/>
        <v>?</v>
      </c>
      <c r="P111" s="942" t="str">
        <f t="shared" ca="1" si="8"/>
        <v>?</v>
      </c>
      <c r="Q111" s="943" t="str">
        <f t="shared" ca="1" si="9"/>
        <v>?</v>
      </c>
      <c r="R111" s="943" t="str">
        <f t="shared" ca="1" si="10"/>
        <v>?</v>
      </c>
      <c r="S111" s="942" t="str">
        <f t="shared" ca="1" si="11"/>
        <v>?</v>
      </c>
      <c r="T111" s="942"/>
      <c r="U111" s="945"/>
      <c r="V111" s="948" t="s">
        <v>1572</v>
      </c>
      <c r="W111" s="946" t="e">
        <f ca="1">_xludf.IFNA(VLOOKUP(V111,'Armor-All'!$C$3:$W$163,20,FALSE),"?")</f>
        <v>#NAME?</v>
      </c>
      <c r="X111" s="948" t="s">
        <v>1511</v>
      </c>
      <c r="Y111" s="946" t="e">
        <f ca="1">_xludf.IFNA(VLOOKUP(X111,'Armor-All'!$C$3:$W$163,20,FALSE),"?")</f>
        <v>#NAME?</v>
      </c>
      <c r="Z111" s="945" t="s">
        <v>1517</v>
      </c>
      <c r="AA111" s="946" t="e">
        <f ca="1">_xludf.IFNA(VLOOKUP(Z111,'Armor-All'!$C$3:$W$163,20,FALSE),"?")</f>
        <v>#NAME?</v>
      </c>
      <c r="AB111" s="948" t="s">
        <v>1229</v>
      </c>
      <c r="AC111" s="946" t="e">
        <f ca="1">_xludf.IFNA(VLOOKUP(AB111,'Armor-All'!$C$3:$W$163,20,FALSE),"?")</f>
        <v>#NAME?</v>
      </c>
      <c r="AD111" s="945" t="s">
        <v>1521</v>
      </c>
      <c r="AE111" s="946" t="e">
        <f ca="1">_xludf.IFNA(VLOOKUP(AD111,'Armor-All'!$C$3:$W$163,20,FALSE),"?")</f>
        <v>#NAME?</v>
      </c>
      <c r="AF111" s="948" t="s">
        <v>1229</v>
      </c>
      <c r="AG111" s="946" t="e">
        <f ca="1">_xludf.IFNA(VLOOKUP(AF111,'Armor-All'!$C$3:$W$163,20,FALSE),"?")</f>
        <v>#NAME?</v>
      </c>
      <c r="AH111" s="945" t="s">
        <v>1523</v>
      </c>
      <c r="AI111" s="946" t="e">
        <f ca="1">_xludf.IFNA(VLOOKUP(AH111,'Armor-All'!$C$3:$W$163,20,FALSE),"?")</f>
        <v>#NAME?</v>
      </c>
      <c r="AJ111" s="945" t="s">
        <v>1525</v>
      </c>
      <c r="AK111" s="946" t="e">
        <f ca="1">_xludf.IFNA(VLOOKUP(AJ111,'Armor-All'!$C$3:$W$163,20,FALSE),"?")</f>
        <v>#NAME?</v>
      </c>
      <c r="AL111" s="945" t="s">
        <v>1529</v>
      </c>
      <c r="AM111" s="946" t="e">
        <f ca="1">_xludf.IFNA(VLOOKUP(AL111,'Armor-All'!$C$3:$W$163,20,FALSE),"?")</f>
        <v>#NAME?</v>
      </c>
      <c r="AN111" s="946" t="e">
        <f ca="1">_xludf.IFNA(VLOOKUP(#REF!,'Armor-All'!$C$3:$W$163,20,FALSE),"?")</f>
        <v>#NAME?</v>
      </c>
      <c r="AO111" s="946" t="e">
        <f ca="1">_xludf.IFNA(VLOOKUP(#REF!,'Armor-All'!$C$3:$W$163,20,FALSE),"?")</f>
        <v>#NAME?</v>
      </c>
      <c r="AP111" s="945" t="s">
        <v>1545</v>
      </c>
      <c r="AQ111" s="947" t="e">
        <f ca="1">_xludf.IFNA(VLOOKUP(AP111,'Armor-All'!$C$3:$W$163,20,FALSE),"?")</f>
        <v>#NAME?</v>
      </c>
    </row>
    <row r="112" spans="1:43" ht="12.75">
      <c r="A112" s="965" t="s">
        <v>1234</v>
      </c>
      <c r="B112" s="890"/>
      <c r="C112" s="940" t="s">
        <v>1341</v>
      </c>
      <c r="D112" s="905" t="s">
        <v>1564</v>
      </c>
      <c r="E112" s="191" t="s">
        <v>917</v>
      </c>
      <c r="F112" s="870">
        <f>VLOOKUP(C112,'Armor-All'!$C$3:$W$163,20,FALSE)</f>
        <v>561.50000000000023</v>
      </c>
      <c r="G112" s="941"/>
      <c r="H112" s="941" t="str">
        <f t="shared" ca="1" si="0"/>
        <v>?</v>
      </c>
      <c r="I112" s="941" t="str">
        <f t="shared" ca="1" si="1"/>
        <v>?</v>
      </c>
      <c r="J112" s="941" t="str">
        <f t="shared" ca="1" si="2"/>
        <v>?</v>
      </c>
      <c r="K112" s="941" t="str">
        <f t="shared" ca="1" si="3"/>
        <v>?</v>
      </c>
      <c r="L112" s="942" t="str">
        <f t="shared" ca="1" si="4"/>
        <v>?</v>
      </c>
      <c r="M112" s="942" t="str">
        <f t="shared" ca="1" si="5"/>
        <v>?</v>
      </c>
      <c r="N112" s="942" t="str">
        <f t="shared" ca="1" si="6"/>
        <v>?</v>
      </c>
      <c r="O112" s="943" t="str">
        <f t="shared" ca="1" si="7"/>
        <v>?</v>
      </c>
      <c r="P112" s="942" t="str">
        <f t="shared" ca="1" si="8"/>
        <v>?</v>
      </c>
      <c r="Q112" s="943" t="str">
        <f t="shared" ca="1" si="9"/>
        <v>?</v>
      </c>
      <c r="R112" s="943" t="str">
        <f t="shared" ca="1" si="10"/>
        <v>?</v>
      </c>
      <c r="S112" s="942" t="str">
        <f t="shared" ca="1" si="11"/>
        <v>?</v>
      </c>
      <c r="T112" s="942"/>
      <c r="U112" s="945"/>
      <c r="V112" s="948" t="s">
        <v>1572</v>
      </c>
      <c r="W112" s="946" t="e">
        <f ca="1">_xludf.IFNA(VLOOKUP(V112,'Armor-All'!$C$3:$W$163,20,FALSE),"?")</f>
        <v>#NAME?</v>
      </c>
      <c r="X112" s="948" t="s">
        <v>1326</v>
      </c>
      <c r="Y112" s="946" t="e">
        <f ca="1">_xludf.IFNA(VLOOKUP(X112,'Armor-All'!$C$3:$W$163,20,FALSE),"?")</f>
        <v>#NAME?</v>
      </c>
      <c r="Z112" s="945" t="s">
        <v>1347</v>
      </c>
      <c r="AA112" s="946" t="e">
        <f ca="1">_xludf.IFNA(VLOOKUP(Z112,'Armor-All'!$C$3:$W$163,20,FALSE),"?")</f>
        <v>#NAME?</v>
      </c>
      <c r="AB112" s="945" t="s">
        <v>1424</v>
      </c>
      <c r="AC112" s="946" t="e">
        <f ca="1">_xludf.IFNA(VLOOKUP(AB112,'Armor-All'!$C$3:$W$163,20,FALSE),"?")</f>
        <v>#NAME?</v>
      </c>
      <c r="AD112" s="945" t="s">
        <v>1369</v>
      </c>
      <c r="AE112" s="946" t="e">
        <f ca="1">_xludf.IFNA(VLOOKUP(AD112,'Armor-All'!$C$3:$W$163,20,FALSE),"?")</f>
        <v>#NAME?</v>
      </c>
      <c r="AF112" s="945" t="s">
        <v>1359</v>
      </c>
      <c r="AG112" s="946" t="e">
        <f ca="1">_xludf.IFNA(VLOOKUP(AF112,'Armor-All'!$C$3:$W$163,20,FALSE),"?")</f>
        <v>#NAME?</v>
      </c>
      <c r="AH112" s="956" t="s">
        <v>1332</v>
      </c>
      <c r="AI112" s="946" t="e">
        <f ca="1">_xludf.IFNA(VLOOKUP(AH112,'Armor-All'!$C$3:$W$163,20,FALSE),"?")</f>
        <v>#NAME?</v>
      </c>
      <c r="AJ112" s="948" t="s">
        <v>1229</v>
      </c>
      <c r="AK112" s="946" t="e">
        <f ca="1">_xludf.IFNA(VLOOKUP(AJ112,'Armor-All'!$C$3:$W$163,20,FALSE),"?")</f>
        <v>#NAME?</v>
      </c>
      <c r="AL112" s="945" t="s">
        <v>1335</v>
      </c>
      <c r="AM112" s="946" t="e">
        <f ca="1">_xludf.IFNA(VLOOKUP(AL112,'Armor-All'!$C$3:$W$163,20,FALSE),"?")</f>
        <v>#NAME?</v>
      </c>
      <c r="AN112" s="946" t="e">
        <f ca="1">_xludf.IFNA(VLOOKUP(#REF!,'Armor-All'!$C$3:$W$163,20,FALSE),"?")</f>
        <v>#NAME?</v>
      </c>
      <c r="AO112" s="946" t="e">
        <f ca="1">_xludf.IFNA(VLOOKUP(#REF!,'Armor-All'!$C$3:$W$163,20,FALSE),"?")</f>
        <v>#NAME?</v>
      </c>
      <c r="AP112" s="945" t="s">
        <v>1365</v>
      </c>
      <c r="AQ112" s="947" t="e">
        <f ca="1">_xludf.IFNA(VLOOKUP(AP112,'Armor-All'!$C$3:$W$163,20,FALSE),"?")</f>
        <v>#NAME?</v>
      </c>
    </row>
  </sheetData>
  <autoFilter ref="A2:AQ112" xr:uid="{00000000-0009-0000-0000-00002D000000}">
    <sortState xmlns:xlrd2="http://schemas.microsoft.com/office/spreadsheetml/2017/richdata2" ref="A2:AQ112">
      <sortCondition descending="1" ref="A2:A112"/>
      <sortCondition ref="C2:C112"/>
    </sortState>
  </autoFilter>
  <conditionalFormatting sqref="E3:E112">
    <cfRule type="cellIs" dxfId="61" priority="2" operator="equal">
      <formula>"Y"</formula>
    </cfRule>
    <cfRule type="cellIs" dxfId="60" priority="3" operator="equal">
      <formula>"N"</formula>
    </cfRule>
  </conditionalFormatting>
  <conditionalFormatting sqref="F3:F112">
    <cfRule type="colorScale" priority="1">
      <colorScale>
        <cfvo type="min"/>
        <cfvo type="percentile" val="50"/>
        <cfvo type="max"/>
        <color rgb="FF4A86E8"/>
        <color rgb="FFEFEFEF"/>
        <color rgb="FFFF9900"/>
      </colorScale>
    </cfRule>
  </conditionalFormatting>
  <conditionalFormatting sqref="G3:H112">
    <cfRule type="colorScale" priority="28">
      <colorScale>
        <cfvo type="min"/>
        <cfvo type="percentile" val="50"/>
        <cfvo type="max"/>
        <color rgb="FFE06666"/>
        <color rgb="FFD9D9D9"/>
        <color rgb="FF93C47D"/>
      </colorScale>
    </cfRule>
  </conditionalFormatting>
  <conditionalFormatting sqref="I3:I112">
    <cfRule type="colorScale" priority="29">
      <colorScale>
        <cfvo type="min"/>
        <cfvo type="percentile" val="50"/>
        <cfvo type="max"/>
        <color rgb="FFE06666"/>
        <color rgb="FFD9D9D9"/>
        <color rgb="FF93C47D"/>
      </colorScale>
    </cfRule>
  </conditionalFormatting>
  <conditionalFormatting sqref="J3:J112">
    <cfRule type="colorScale" priority="30">
      <colorScale>
        <cfvo type="min"/>
        <cfvo type="percentile" val="50"/>
        <cfvo type="max"/>
        <color rgb="FFE06666"/>
        <color rgb="FFD9D9D9"/>
        <color rgb="FF93C47D"/>
      </colorScale>
    </cfRule>
  </conditionalFormatting>
  <conditionalFormatting sqref="K3:K112">
    <cfRule type="colorScale" priority="31">
      <colorScale>
        <cfvo type="min"/>
        <cfvo type="percentile" val="50"/>
        <cfvo type="max"/>
        <color rgb="FFE06666"/>
        <color rgb="FFD9D9D9"/>
        <color rgb="FF93C47D"/>
      </colorScale>
    </cfRule>
  </conditionalFormatting>
  <conditionalFormatting sqref="L3:L112">
    <cfRule type="colorScale" priority="32">
      <colorScale>
        <cfvo type="min"/>
        <cfvo type="percentile" val="50"/>
        <cfvo type="max"/>
        <color rgb="FFE06666"/>
        <color rgb="FFD9D9D9"/>
        <color rgb="FF93C47D"/>
      </colorScale>
    </cfRule>
  </conditionalFormatting>
  <conditionalFormatting sqref="M3:M112">
    <cfRule type="colorScale" priority="33">
      <colorScale>
        <cfvo type="min"/>
        <cfvo type="percentile" val="50"/>
        <cfvo type="max"/>
        <color rgb="FFE06666"/>
        <color rgb="FFD9D9D9"/>
        <color rgb="FF93C47D"/>
      </colorScale>
    </cfRule>
  </conditionalFormatting>
  <conditionalFormatting sqref="N3:N112">
    <cfRule type="colorScale" priority="34">
      <colorScale>
        <cfvo type="min"/>
        <cfvo type="percentile" val="50"/>
        <cfvo type="max"/>
        <color rgb="FFE06666"/>
        <color rgb="FFD9D9D9"/>
        <color rgb="FF93C47D"/>
      </colorScale>
    </cfRule>
  </conditionalFormatting>
  <conditionalFormatting sqref="O3:O112">
    <cfRule type="colorScale" priority="35">
      <colorScale>
        <cfvo type="min"/>
        <cfvo type="percentile" val="50"/>
        <cfvo type="max"/>
        <color rgb="FFE06666"/>
        <color rgb="FFD9D9D9"/>
        <color rgb="FF93C47D"/>
      </colorScale>
    </cfRule>
  </conditionalFormatting>
  <conditionalFormatting sqref="P3:P112">
    <cfRule type="colorScale" priority="36">
      <colorScale>
        <cfvo type="min"/>
        <cfvo type="percentile" val="50"/>
        <cfvo type="max"/>
        <color rgb="FFE06666"/>
        <color rgb="FFD9D9D9"/>
        <color rgb="FF93C47D"/>
      </colorScale>
    </cfRule>
  </conditionalFormatting>
  <conditionalFormatting sqref="Q3:Q112">
    <cfRule type="colorScale" priority="37">
      <colorScale>
        <cfvo type="min"/>
        <cfvo type="percentile" val="50"/>
        <cfvo type="max"/>
        <color rgb="FFE06666"/>
        <color rgb="FFD9D9D9"/>
        <color rgb="FF93C47D"/>
      </colorScale>
    </cfRule>
  </conditionalFormatting>
  <conditionalFormatting sqref="R3:R112">
    <cfRule type="colorScale" priority="38">
      <colorScale>
        <cfvo type="min"/>
        <cfvo type="percentile" val="50"/>
        <cfvo type="max"/>
        <color rgb="FFE06666"/>
        <color rgb="FFD9D9D9"/>
        <color rgb="FF93C47D"/>
      </colorScale>
    </cfRule>
  </conditionalFormatting>
  <conditionalFormatting sqref="S3:S112">
    <cfRule type="colorScale" priority="39">
      <colorScale>
        <cfvo type="min"/>
        <cfvo type="percentile" val="50"/>
        <cfvo type="max"/>
        <color rgb="FFE06666"/>
        <color rgb="FFD9D9D9"/>
        <color rgb="FF93C47D"/>
      </colorScale>
    </cfRule>
  </conditionalFormatting>
  <conditionalFormatting sqref="T3:V112 X12:X17 Z18:Z32 AB33:AB41 AD40:AD50 AF51:AF62 AH63:AH80 AJ81:AJ86 AL87:AL94 AP97:AP105">
    <cfRule type="notContainsBlanks" dxfId="59" priority="6">
      <formula>LEN(TRIM(T3))&gt;0</formula>
    </cfRule>
  </conditionalFormatting>
  <conditionalFormatting sqref="W3:W112">
    <cfRule type="colorScale" priority="8">
      <colorScale>
        <cfvo type="min"/>
        <cfvo type="percentile" val="50"/>
        <cfvo type="max"/>
        <color rgb="FFEFEFEF"/>
        <color rgb="FFD9D9D9"/>
        <color rgb="FFB7B7B7"/>
      </colorScale>
    </cfRule>
  </conditionalFormatting>
  <conditionalFormatting sqref="X3:X55 G3:W112 Y3:AQ112 X57:X112">
    <cfRule type="cellIs" dxfId="58" priority="4" operator="equal">
      <formula>"N/A"</formula>
    </cfRule>
    <cfRule type="cellIs" dxfId="57" priority="5" operator="equal">
      <formula>"?"</formula>
    </cfRule>
  </conditionalFormatting>
  <conditionalFormatting sqref="X3:X55 X57:X112">
    <cfRule type="notContainsBlanks" dxfId="56" priority="7">
      <formula>LEN(TRIM(X3))&gt;0</formula>
    </cfRule>
  </conditionalFormatting>
  <conditionalFormatting sqref="Y3:Y112">
    <cfRule type="colorScale" priority="9">
      <colorScale>
        <cfvo type="min"/>
        <cfvo type="percentile" val="50"/>
        <cfvo type="max"/>
        <color rgb="FFC9DAF8"/>
        <color rgb="FFA4C2F4"/>
        <color rgb="FF6D9EEB"/>
      </colorScale>
    </cfRule>
  </conditionalFormatting>
  <conditionalFormatting sqref="Z3:Z112">
    <cfRule type="notContainsBlanks" dxfId="55" priority="20">
      <formula>LEN(TRIM(Z3))&gt;0</formula>
    </cfRule>
  </conditionalFormatting>
  <conditionalFormatting sqref="AA3:AA112">
    <cfRule type="colorScale" priority="10">
      <colorScale>
        <cfvo type="min"/>
        <cfvo type="percentile" val="50"/>
        <cfvo type="max"/>
        <color rgb="FFE6B8AF"/>
        <color rgb="FFDD7E6B"/>
        <color rgb="FFCC4125"/>
      </colorScale>
    </cfRule>
  </conditionalFormatting>
  <conditionalFormatting sqref="AB3:AB112">
    <cfRule type="notContainsBlanks" dxfId="54" priority="21">
      <formula>LEN(TRIM(AB3))&gt;0</formula>
    </cfRule>
  </conditionalFormatting>
  <conditionalFormatting sqref="AC3:AC112">
    <cfRule type="colorScale" priority="11">
      <colorScale>
        <cfvo type="min"/>
        <cfvo type="percentile" val="50"/>
        <cfvo type="max"/>
        <color rgb="FFD9EAD3"/>
        <color rgb="FFB6D7A8"/>
        <color rgb="FFD0E0E3"/>
      </colorScale>
    </cfRule>
  </conditionalFormatting>
  <conditionalFormatting sqref="AD3:AD112">
    <cfRule type="notContainsBlanks" dxfId="53" priority="22">
      <formula>LEN(TRIM(AD3))&gt;0</formula>
    </cfRule>
  </conditionalFormatting>
  <conditionalFormatting sqref="AE3:AE112">
    <cfRule type="colorScale" priority="12">
      <colorScale>
        <cfvo type="min"/>
        <cfvo type="percentile" val="50"/>
        <cfvo type="max"/>
        <color rgb="FFB6D7A8"/>
        <color rgb="FF93C47D"/>
        <color rgb="FF6AA84F"/>
      </colorScale>
    </cfRule>
  </conditionalFormatting>
  <conditionalFormatting sqref="AF3:AF112">
    <cfRule type="notContainsBlanks" dxfId="52" priority="23">
      <formula>LEN(TRIM(AF3))&gt;0</formula>
    </cfRule>
  </conditionalFormatting>
  <conditionalFormatting sqref="AG3:AG112">
    <cfRule type="colorScale" priority="13">
      <colorScale>
        <cfvo type="min"/>
        <cfvo type="percentile" val="50"/>
        <cfvo type="max"/>
        <color rgb="FFFFF2CC"/>
        <color rgb="FFFFE599"/>
        <color rgb="FFFFD966"/>
      </colorScale>
    </cfRule>
  </conditionalFormatting>
  <conditionalFormatting sqref="AH3:AH112">
    <cfRule type="notContainsBlanks" dxfId="51" priority="24">
      <formula>LEN(TRIM(AH3))&gt;0</formula>
    </cfRule>
  </conditionalFormatting>
  <conditionalFormatting sqref="AI3:AI112">
    <cfRule type="colorScale" priority="14">
      <colorScale>
        <cfvo type="min"/>
        <cfvo type="percentile" val="50"/>
        <cfvo type="max"/>
        <color rgb="FFCFE2F3"/>
        <color rgb="FF9FC5E8"/>
        <color rgb="FF6FA8DC"/>
      </colorScale>
    </cfRule>
  </conditionalFormatting>
  <conditionalFormatting sqref="AJ3:AJ112">
    <cfRule type="notContainsBlanks" dxfId="50" priority="25">
      <formula>LEN(TRIM(AJ3))&gt;0</formula>
    </cfRule>
  </conditionalFormatting>
  <conditionalFormatting sqref="AK3:AK112">
    <cfRule type="colorScale" priority="15">
      <colorScale>
        <cfvo type="min"/>
        <cfvo type="percentile" val="50"/>
        <cfvo type="max"/>
        <color rgb="FFD9EAD3"/>
        <color rgb="FFB6D7A8"/>
        <color rgb="FF93C47D"/>
      </colorScale>
    </cfRule>
  </conditionalFormatting>
  <conditionalFormatting sqref="AL3:AL112">
    <cfRule type="notContainsBlanks" dxfId="49" priority="26">
      <formula>LEN(TRIM(AL3))&gt;0</formula>
    </cfRule>
  </conditionalFormatting>
  <conditionalFormatting sqref="AM3:AM112">
    <cfRule type="colorScale" priority="16">
      <colorScale>
        <cfvo type="min"/>
        <cfvo type="percentile" val="50"/>
        <cfvo type="max"/>
        <color rgb="FFD9D2E9"/>
        <color rgb="FFB4A7D6"/>
        <color rgb="FF8E7CC3"/>
      </colorScale>
    </cfRule>
  </conditionalFormatting>
  <conditionalFormatting sqref="AN3:AN112">
    <cfRule type="colorScale" priority="17">
      <colorScale>
        <cfvo type="min"/>
        <cfvo type="percentile" val="50"/>
        <cfvo type="max"/>
        <color rgb="FFFFF2CC"/>
        <color rgb="FFFFE599"/>
        <color rgb="FFB6D7A8"/>
      </colorScale>
    </cfRule>
  </conditionalFormatting>
  <conditionalFormatting sqref="AO3:AO112">
    <cfRule type="colorScale" priority="18">
      <colorScale>
        <cfvo type="min"/>
        <cfvo type="percentile" val="50"/>
        <cfvo type="max"/>
        <color rgb="FFFCE5CD"/>
        <color rgb="FFF9CB9C"/>
        <color rgb="FFF6B26B"/>
      </colorScale>
    </cfRule>
  </conditionalFormatting>
  <conditionalFormatting sqref="AP3:AP112">
    <cfRule type="notContainsBlanks" dxfId="48" priority="27">
      <formula>LEN(TRIM(AP3))&gt;0</formula>
    </cfRule>
  </conditionalFormatting>
  <conditionalFormatting sqref="AQ3:AQ112">
    <cfRule type="colorScale" priority="19">
      <colorScale>
        <cfvo type="min"/>
        <cfvo type="percentile" val="50"/>
        <cfvo type="max"/>
        <color rgb="FFF4CCCC"/>
        <color rgb="FFEA9999"/>
        <color rgb="FFE06666"/>
      </colorScale>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outlinePr summaryBelow="0" summaryRight="0"/>
  </sheetPr>
  <dimension ref="A1:P146"/>
  <sheetViews>
    <sheetView workbookViewId="0"/>
  </sheetViews>
  <sheetFormatPr defaultColWidth="12.5703125" defaultRowHeight="15.75" customHeight="1"/>
  <cols>
    <col min="3" max="3" width="32.28515625" customWidth="1"/>
    <col min="4" max="5" width="14" customWidth="1"/>
    <col min="6" max="6" width="18.42578125" customWidth="1"/>
    <col min="7" max="7" width="26.42578125" customWidth="1"/>
    <col min="8" max="8" width="21.42578125" customWidth="1"/>
    <col min="9" max="9" width="28.85546875" customWidth="1"/>
    <col min="10" max="10" width="19.5703125" customWidth="1"/>
    <col min="11" max="11" width="25.42578125" customWidth="1"/>
    <col min="13" max="13" width="14.5703125" customWidth="1"/>
    <col min="14" max="14" width="14.7109375" customWidth="1"/>
    <col min="16" max="16" width="23" customWidth="1"/>
  </cols>
  <sheetData>
    <row r="1" spans="1:16" ht="15.75" customHeight="1">
      <c r="A1" s="909"/>
      <c r="B1" s="910"/>
      <c r="C1" s="911"/>
      <c r="D1" s="890"/>
      <c r="E1" s="890"/>
      <c r="F1" s="890"/>
      <c r="G1" s="890"/>
      <c r="H1" s="890"/>
      <c r="I1" s="890"/>
      <c r="J1" s="890"/>
      <c r="K1" s="890"/>
      <c r="L1" s="890"/>
      <c r="M1" s="890"/>
      <c r="N1" s="890"/>
      <c r="O1" s="890"/>
      <c r="P1" s="890"/>
    </row>
    <row r="2" spans="1:16">
      <c r="A2" s="909" t="s">
        <v>1217</v>
      </c>
      <c r="B2" s="910"/>
      <c r="C2" s="912" t="s">
        <v>1573</v>
      </c>
      <c r="D2" s="927" t="s">
        <v>1574</v>
      </c>
      <c r="E2" s="927" t="s">
        <v>1234</v>
      </c>
      <c r="F2" s="928" t="s">
        <v>1239</v>
      </c>
      <c r="G2" s="929" t="s">
        <v>1242</v>
      </c>
      <c r="H2" s="930" t="s">
        <v>1383</v>
      </c>
      <c r="I2" s="931" t="s">
        <v>1245</v>
      </c>
      <c r="J2" s="932" t="s">
        <v>1225</v>
      </c>
      <c r="K2" s="933" t="s">
        <v>1257</v>
      </c>
      <c r="L2" s="934" t="s">
        <v>1252</v>
      </c>
      <c r="M2" s="935" t="s">
        <v>1334</v>
      </c>
      <c r="N2" s="936" t="s">
        <v>1317</v>
      </c>
      <c r="O2" s="937" t="s">
        <v>1306</v>
      </c>
      <c r="P2" s="938" t="s">
        <v>1299</v>
      </c>
    </row>
    <row r="3" spans="1:16">
      <c r="A3" s="960" t="s">
        <v>1225</v>
      </c>
      <c r="B3" s="890"/>
      <c r="C3" s="966" t="s">
        <v>1575</v>
      </c>
      <c r="D3" s="967"/>
      <c r="E3" s="967" t="s">
        <v>1262</v>
      </c>
      <c r="F3" s="967" t="s">
        <v>1576</v>
      </c>
      <c r="G3" s="967"/>
      <c r="H3" s="967"/>
      <c r="I3" s="967"/>
      <c r="J3" s="967"/>
      <c r="K3" s="967" t="s">
        <v>1577</v>
      </c>
      <c r="L3" s="967"/>
      <c r="M3" s="967"/>
      <c r="N3" s="967"/>
      <c r="O3" s="967"/>
      <c r="P3" s="967" t="s">
        <v>1412</v>
      </c>
    </row>
    <row r="4" spans="1:16">
      <c r="A4" s="960" t="s">
        <v>1225</v>
      </c>
      <c r="B4" s="890"/>
      <c r="C4" s="968"/>
      <c r="D4" s="967"/>
      <c r="E4" s="967"/>
      <c r="F4" s="967" t="s">
        <v>1578</v>
      </c>
      <c r="G4" s="967"/>
      <c r="H4" s="967"/>
      <c r="I4" s="967"/>
      <c r="J4" s="967"/>
      <c r="K4" s="967" t="s">
        <v>1260</v>
      </c>
      <c r="L4" s="967"/>
      <c r="M4" s="967"/>
      <c r="N4" s="967"/>
      <c r="O4" s="967"/>
      <c r="P4" s="967"/>
    </row>
    <row r="5" spans="1:16">
      <c r="A5" s="960" t="s">
        <v>1225</v>
      </c>
      <c r="B5" s="890"/>
      <c r="C5" s="969"/>
      <c r="D5" s="970"/>
      <c r="E5" s="970"/>
      <c r="F5" s="970"/>
      <c r="G5" s="970"/>
      <c r="H5" s="970"/>
      <c r="I5" s="970"/>
      <c r="J5" s="970"/>
      <c r="K5" s="970" t="s">
        <v>1258</v>
      </c>
      <c r="L5" s="970"/>
      <c r="M5" s="970"/>
      <c r="N5" s="970"/>
      <c r="O5" s="970"/>
      <c r="P5" s="970"/>
    </row>
    <row r="6" spans="1:16">
      <c r="A6" s="960" t="s">
        <v>1225</v>
      </c>
      <c r="B6" s="890"/>
      <c r="C6" s="966" t="s">
        <v>1579</v>
      </c>
      <c r="D6" s="971" t="s">
        <v>1388</v>
      </c>
      <c r="E6" s="971" t="s">
        <v>1398</v>
      </c>
      <c r="F6" s="972" t="s">
        <v>1580</v>
      </c>
      <c r="G6" s="973"/>
      <c r="H6" s="869" t="s">
        <v>1384</v>
      </c>
      <c r="I6" s="967" t="s">
        <v>1392</v>
      </c>
      <c r="J6" s="869" t="s">
        <v>1410</v>
      </c>
      <c r="K6" s="967" t="s">
        <v>1324</v>
      </c>
      <c r="L6" s="967"/>
      <c r="M6" s="967" t="s">
        <v>1402</v>
      </c>
      <c r="N6" s="967" t="s">
        <v>1318</v>
      </c>
      <c r="O6" s="967" t="s">
        <v>1367</v>
      </c>
      <c r="P6" s="967" t="s">
        <v>1581</v>
      </c>
    </row>
    <row r="7" spans="1:16">
      <c r="A7" s="960" t="s">
        <v>1225</v>
      </c>
      <c r="B7" s="890"/>
      <c r="C7" s="968"/>
      <c r="D7" s="971"/>
      <c r="E7" s="971"/>
      <c r="F7" s="972"/>
      <c r="G7" s="973" t="s">
        <v>1351</v>
      </c>
      <c r="H7" s="967"/>
      <c r="I7" s="967" t="s">
        <v>1357</v>
      </c>
      <c r="J7" s="869" t="s">
        <v>1281</v>
      </c>
      <c r="K7" s="869" t="s">
        <v>1313</v>
      </c>
      <c r="L7" s="967"/>
      <c r="M7" s="967" t="s">
        <v>1339</v>
      </c>
      <c r="N7" s="967"/>
      <c r="O7" s="967" t="s">
        <v>1406</v>
      </c>
      <c r="P7" s="967" t="s">
        <v>1300</v>
      </c>
    </row>
    <row r="8" spans="1:16">
      <c r="A8" s="960" t="s">
        <v>1225</v>
      </c>
      <c r="B8" s="890"/>
      <c r="C8" s="968"/>
      <c r="D8" s="971"/>
      <c r="E8" s="971"/>
      <c r="F8" s="972"/>
      <c r="G8" s="974" t="s">
        <v>1404</v>
      </c>
      <c r="H8" s="967"/>
      <c r="I8" s="967" t="s">
        <v>1394</v>
      </c>
      <c r="J8" s="967"/>
      <c r="K8" s="967" t="s">
        <v>1309</v>
      </c>
      <c r="L8" s="967"/>
      <c r="M8" s="967" t="s">
        <v>1408</v>
      </c>
      <c r="N8" s="967"/>
      <c r="O8" s="967" t="s">
        <v>1582</v>
      </c>
      <c r="P8" s="869" t="s">
        <v>1363</v>
      </c>
    </row>
    <row r="9" spans="1:16">
      <c r="A9" s="960" t="s">
        <v>1225</v>
      </c>
      <c r="B9" s="890"/>
      <c r="C9" s="968"/>
      <c r="D9" s="967"/>
      <c r="E9" s="971"/>
      <c r="F9" s="972"/>
      <c r="G9" s="974" t="s">
        <v>1390</v>
      </c>
      <c r="H9" s="967"/>
      <c r="I9" s="967" t="s">
        <v>1396</v>
      </c>
      <c r="J9" s="967"/>
      <c r="K9" s="869" t="s">
        <v>1315</v>
      </c>
      <c r="L9" s="967"/>
      <c r="M9" s="967"/>
      <c r="N9" s="967"/>
      <c r="O9" s="967" t="s">
        <v>1583</v>
      </c>
      <c r="P9" s="967" t="s">
        <v>1302</v>
      </c>
    </row>
    <row r="10" spans="1:16">
      <c r="A10" s="960" t="s">
        <v>1225</v>
      </c>
      <c r="B10" s="890"/>
      <c r="C10" s="968"/>
      <c r="D10" s="967"/>
      <c r="E10" s="967"/>
      <c r="F10" s="972"/>
      <c r="G10" s="973" t="s">
        <v>1349</v>
      </c>
      <c r="H10" s="967"/>
      <c r="I10" s="967" t="s">
        <v>1371</v>
      </c>
      <c r="J10" s="967"/>
      <c r="K10" s="869" t="s">
        <v>1400</v>
      </c>
      <c r="L10" s="967"/>
      <c r="M10" s="967"/>
      <c r="N10" s="967"/>
      <c r="O10" s="967"/>
      <c r="P10" s="967"/>
    </row>
    <row r="11" spans="1:16">
      <c r="A11" s="960" t="s">
        <v>1225</v>
      </c>
      <c r="B11" s="890"/>
      <c r="C11" s="968"/>
      <c r="D11" s="967"/>
      <c r="E11" s="967"/>
      <c r="F11" s="972"/>
      <c r="G11" s="973" t="s">
        <v>1353</v>
      </c>
      <c r="H11" s="967"/>
      <c r="I11" s="967"/>
      <c r="J11" s="967"/>
      <c r="K11" s="967" t="s">
        <v>1311</v>
      </c>
      <c r="L11" s="967"/>
      <c r="M11" s="967"/>
      <c r="N11" s="967"/>
      <c r="O11" s="967"/>
      <c r="P11" s="967"/>
    </row>
    <row r="12" spans="1:16">
      <c r="A12" s="960" t="s">
        <v>1225</v>
      </c>
      <c r="B12" s="890"/>
      <c r="C12" s="968"/>
      <c r="D12" s="967"/>
      <c r="E12" s="967"/>
      <c r="F12" s="972"/>
      <c r="G12" s="967"/>
      <c r="H12" s="967"/>
      <c r="I12" s="967"/>
      <c r="J12" s="967"/>
      <c r="K12" s="967"/>
      <c r="L12" s="967"/>
      <c r="M12" s="967"/>
      <c r="N12" s="967"/>
      <c r="O12" s="967"/>
      <c r="P12" s="967"/>
    </row>
    <row r="13" spans="1:16">
      <c r="A13" s="960" t="s">
        <v>1225</v>
      </c>
      <c r="B13" s="890"/>
      <c r="C13" s="968"/>
      <c r="D13" s="967"/>
      <c r="E13" s="967"/>
      <c r="F13" s="975"/>
      <c r="G13" s="967"/>
      <c r="H13" s="967"/>
      <c r="I13" s="967"/>
      <c r="J13" s="967"/>
      <c r="K13" s="967"/>
      <c r="L13" s="967"/>
      <c r="M13" s="967"/>
      <c r="N13" s="967"/>
      <c r="O13" s="967"/>
      <c r="P13" s="967"/>
    </row>
    <row r="14" spans="1:16">
      <c r="A14" s="960" t="s">
        <v>1225</v>
      </c>
      <c r="B14" s="890"/>
      <c r="C14" s="968"/>
      <c r="D14" s="967"/>
      <c r="E14" s="967"/>
      <c r="F14" s="967"/>
      <c r="G14" s="967"/>
      <c r="H14" s="967"/>
      <c r="I14" s="967"/>
      <c r="J14" s="967"/>
      <c r="K14" s="967"/>
      <c r="L14" s="967"/>
      <c r="M14" s="967"/>
      <c r="N14" s="967"/>
      <c r="O14" s="967"/>
      <c r="P14" s="967"/>
    </row>
    <row r="15" spans="1:16">
      <c r="A15" s="960" t="s">
        <v>1225</v>
      </c>
      <c r="B15" s="890"/>
      <c r="C15" s="968"/>
      <c r="D15" s="967"/>
      <c r="E15" s="967"/>
      <c r="F15" s="967"/>
      <c r="G15" s="967"/>
      <c r="H15" s="967"/>
      <c r="I15" s="967"/>
      <c r="J15" s="967"/>
      <c r="K15" s="967"/>
      <c r="L15" s="967"/>
      <c r="M15" s="967"/>
      <c r="N15" s="967"/>
      <c r="O15" s="967"/>
      <c r="P15" s="967"/>
    </row>
    <row r="16" spans="1:16">
      <c r="A16" s="960" t="s">
        <v>1225</v>
      </c>
      <c r="B16" s="890"/>
      <c r="C16" s="968"/>
      <c r="D16" s="967"/>
      <c r="E16" s="967"/>
      <c r="F16" s="967"/>
      <c r="G16" s="967"/>
      <c r="H16" s="967"/>
      <c r="I16" s="967"/>
      <c r="J16" s="967"/>
      <c r="K16" s="967"/>
      <c r="L16" s="967"/>
      <c r="M16" s="967"/>
      <c r="N16" s="967"/>
      <c r="O16" s="967"/>
      <c r="P16" s="967"/>
    </row>
    <row r="17" spans="1:16">
      <c r="A17" s="960" t="s">
        <v>1225</v>
      </c>
      <c r="B17" s="890"/>
      <c r="C17" s="968"/>
      <c r="D17" s="967"/>
      <c r="E17" s="967"/>
      <c r="F17" s="967"/>
      <c r="G17" s="967"/>
      <c r="H17" s="967"/>
      <c r="I17" s="967"/>
      <c r="J17" s="967"/>
      <c r="K17" s="967"/>
      <c r="L17" s="967"/>
      <c r="M17" s="967"/>
      <c r="N17" s="967"/>
      <c r="O17" s="967"/>
      <c r="P17" s="967"/>
    </row>
    <row r="18" spans="1:16">
      <c r="A18" s="960" t="s">
        <v>1225</v>
      </c>
      <c r="B18" s="890"/>
      <c r="C18" s="968"/>
      <c r="D18" s="967"/>
      <c r="E18" s="967"/>
      <c r="F18" s="967"/>
      <c r="G18" s="967"/>
      <c r="H18" s="967"/>
      <c r="I18" s="967"/>
      <c r="J18" s="967"/>
      <c r="K18" s="967"/>
      <c r="L18" s="967"/>
      <c r="M18" s="967"/>
      <c r="N18" s="967"/>
      <c r="O18" s="967"/>
      <c r="P18" s="967"/>
    </row>
    <row r="19" spans="1:16">
      <c r="A19" s="960" t="s">
        <v>1225</v>
      </c>
      <c r="B19" s="890"/>
      <c r="C19" s="968"/>
      <c r="D19" s="967"/>
      <c r="E19" s="967"/>
      <c r="F19" s="967"/>
      <c r="G19" s="967"/>
      <c r="H19" s="967"/>
      <c r="I19" s="967"/>
      <c r="J19" s="967"/>
      <c r="K19" s="967"/>
      <c r="L19" s="967"/>
      <c r="M19" s="967"/>
      <c r="N19" s="967"/>
      <c r="O19" s="967"/>
      <c r="P19" s="967"/>
    </row>
    <row r="20" spans="1:16">
      <c r="A20" s="960" t="s">
        <v>1225</v>
      </c>
      <c r="B20" s="890"/>
      <c r="C20" s="968"/>
      <c r="D20" s="967"/>
      <c r="E20" s="967"/>
      <c r="F20" s="967"/>
      <c r="G20" s="967"/>
      <c r="H20" s="967"/>
      <c r="I20" s="967"/>
      <c r="J20" s="967"/>
      <c r="K20" s="967"/>
      <c r="L20" s="967"/>
      <c r="M20" s="967"/>
      <c r="N20" s="967"/>
      <c r="O20" s="967"/>
      <c r="P20" s="967"/>
    </row>
    <row r="21" spans="1:16">
      <c r="A21" s="964" t="s">
        <v>1239</v>
      </c>
      <c r="B21" s="890"/>
      <c r="C21" s="976"/>
      <c r="D21" s="967"/>
      <c r="E21" s="967"/>
      <c r="F21" s="967"/>
      <c r="G21" s="967"/>
      <c r="H21" s="967"/>
      <c r="I21" s="967"/>
      <c r="J21" s="967"/>
      <c r="K21" s="967"/>
      <c r="L21" s="967"/>
      <c r="M21" s="967"/>
      <c r="N21" s="967"/>
      <c r="O21" s="967"/>
      <c r="P21" s="967"/>
    </row>
    <row r="22" spans="1:16">
      <c r="A22" s="964" t="s">
        <v>1239</v>
      </c>
      <c r="B22" s="890"/>
      <c r="C22" s="976"/>
      <c r="D22" s="967"/>
      <c r="E22" s="967"/>
      <c r="F22" s="967"/>
      <c r="G22" s="967"/>
      <c r="H22" s="967"/>
      <c r="I22" s="967"/>
      <c r="J22" s="967"/>
      <c r="K22" s="967"/>
      <c r="L22" s="967"/>
      <c r="M22" s="967"/>
      <c r="N22" s="967"/>
      <c r="O22" s="967"/>
      <c r="P22" s="967"/>
    </row>
    <row r="23" spans="1:16">
      <c r="A23" s="964" t="s">
        <v>1239</v>
      </c>
      <c r="B23" s="890"/>
      <c r="C23" s="976"/>
      <c r="D23" s="967"/>
      <c r="E23" s="967"/>
      <c r="F23" s="967"/>
      <c r="G23" s="967"/>
      <c r="H23" s="967"/>
      <c r="I23" s="967"/>
      <c r="J23" s="967"/>
      <c r="K23" s="967"/>
      <c r="L23" s="967"/>
      <c r="M23" s="967"/>
      <c r="N23" s="967"/>
      <c r="O23" s="967"/>
      <c r="P23" s="967"/>
    </row>
    <row r="24" spans="1:16">
      <c r="A24" s="964" t="s">
        <v>1239</v>
      </c>
      <c r="B24" s="890"/>
      <c r="C24" s="976"/>
      <c r="D24" s="967"/>
      <c r="E24" s="967"/>
      <c r="F24" s="967"/>
      <c r="G24" s="967"/>
      <c r="H24" s="967"/>
      <c r="I24" s="967"/>
      <c r="J24" s="967"/>
      <c r="K24" s="967"/>
      <c r="L24" s="967"/>
      <c r="M24" s="967"/>
      <c r="N24" s="967"/>
      <c r="O24" s="967"/>
      <c r="P24" s="967"/>
    </row>
    <row r="25" spans="1:16">
      <c r="A25" s="964" t="s">
        <v>1239</v>
      </c>
      <c r="B25" s="890"/>
      <c r="C25" s="976"/>
      <c r="D25" s="975"/>
      <c r="E25" s="975"/>
      <c r="F25" s="967"/>
      <c r="G25" s="967"/>
      <c r="H25" s="967"/>
      <c r="I25" s="967"/>
      <c r="J25" s="967"/>
      <c r="K25" s="967"/>
      <c r="L25" s="967"/>
      <c r="M25" s="967"/>
      <c r="N25" s="967"/>
      <c r="O25" s="967"/>
      <c r="P25" s="967"/>
    </row>
    <row r="26" spans="1:16">
      <c r="A26" s="964" t="s">
        <v>1239</v>
      </c>
      <c r="B26" s="890"/>
      <c r="C26" s="976"/>
      <c r="D26" s="975"/>
      <c r="E26" s="975"/>
      <c r="F26" s="967"/>
      <c r="G26" s="967"/>
      <c r="H26" s="967"/>
      <c r="I26" s="967"/>
      <c r="J26" s="967"/>
      <c r="K26" s="967"/>
      <c r="L26" s="967"/>
      <c r="M26" s="967"/>
      <c r="N26" s="967"/>
      <c r="O26" s="967"/>
      <c r="P26" s="967"/>
    </row>
    <row r="27" spans="1:16">
      <c r="A27" s="964" t="s">
        <v>1239</v>
      </c>
      <c r="B27" s="890"/>
      <c r="C27" s="976"/>
      <c r="D27" s="967"/>
      <c r="E27" s="967"/>
      <c r="F27" s="967"/>
      <c r="G27" s="967"/>
      <c r="H27" s="967"/>
      <c r="I27" s="967"/>
      <c r="J27" s="967"/>
      <c r="K27" s="967"/>
      <c r="L27" s="967"/>
      <c r="M27" s="967"/>
      <c r="N27" s="967"/>
      <c r="O27" s="967"/>
      <c r="P27" s="967"/>
    </row>
    <row r="28" spans="1:16">
      <c r="A28" s="964" t="s">
        <v>1239</v>
      </c>
      <c r="B28" s="890"/>
      <c r="C28" s="976"/>
      <c r="D28" s="975"/>
      <c r="E28" s="975"/>
      <c r="F28" s="967"/>
      <c r="G28" s="967"/>
      <c r="H28" s="967"/>
      <c r="I28" s="967"/>
      <c r="J28" s="967"/>
      <c r="K28" s="967"/>
      <c r="L28" s="967"/>
      <c r="M28" s="967"/>
      <c r="N28" s="967"/>
      <c r="O28" s="967"/>
      <c r="P28" s="967"/>
    </row>
    <row r="29" spans="1:16">
      <c r="A29" s="963" t="s">
        <v>1242</v>
      </c>
      <c r="B29" s="890"/>
      <c r="C29" s="976"/>
      <c r="D29" s="967"/>
      <c r="E29" s="967"/>
      <c r="F29" s="967"/>
      <c r="G29" s="967"/>
      <c r="H29" s="967"/>
      <c r="I29" s="967"/>
      <c r="J29" s="967"/>
      <c r="K29" s="967"/>
      <c r="L29" s="967"/>
      <c r="M29" s="967"/>
      <c r="N29" s="967"/>
      <c r="O29" s="967"/>
      <c r="P29" s="967"/>
    </row>
    <row r="30" spans="1:16">
      <c r="A30" s="963" t="s">
        <v>1242</v>
      </c>
      <c r="B30" s="890"/>
      <c r="C30" s="976"/>
      <c r="D30" s="967"/>
      <c r="E30" s="967"/>
      <c r="F30" s="967"/>
      <c r="G30" s="967"/>
      <c r="H30" s="967"/>
      <c r="I30" s="967"/>
      <c r="J30" s="967"/>
      <c r="K30" s="967"/>
      <c r="L30" s="967"/>
      <c r="M30" s="967"/>
      <c r="N30" s="967"/>
      <c r="O30" s="967"/>
      <c r="P30" s="967"/>
    </row>
    <row r="31" spans="1:16">
      <c r="A31" s="963" t="s">
        <v>1242</v>
      </c>
      <c r="B31" s="890"/>
      <c r="C31" s="976"/>
      <c r="D31" s="967"/>
      <c r="E31" s="967"/>
      <c r="F31" s="967"/>
      <c r="G31" s="967"/>
      <c r="H31" s="967"/>
      <c r="I31" s="967"/>
      <c r="J31" s="967"/>
      <c r="K31" s="967"/>
      <c r="L31" s="967"/>
      <c r="M31" s="967"/>
      <c r="N31" s="967"/>
      <c r="O31" s="967"/>
      <c r="P31" s="967"/>
    </row>
    <row r="32" spans="1:16">
      <c r="A32" s="963" t="s">
        <v>1242</v>
      </c>
      <c r="B32" s="890"/>
      <c r="C32" s="976"/>
      <c r="D32" s="975"/>
      <c r="E32" s="975"/>
      <c r="F32" s="975"/>
      <c r="G32" s="967"/>
      <c r="H32" s="967"/>
      <c r="I32" s="967"/>
      <c r="J32" s="967"/>
      <c r="K32" s="967"/>
      <c r="L32" s="967"/>
      <c r="M32" s="967"/>
      <c r="N32" s="967"/>
      <c r="O32" s="967"/>
      <c r="P32" s="967"/>
    </row>
    <row r="33" spans="1:16" ht="12.75">
      <c r="A33" s="963" t="s">
        <v>1242</v>
      </c>
      <c r="B33" s="890"/>
      <c r="C33" s="976"/>
      <c r="D33" s="975"/>
      <c r="E33" s="975"/>
      <c r="F33" s="975"/>
      <c r="G33" s="967"/>
      <c r="H33" s="967"/>
      <c r="I33" s="967"/>
      <c r="J33" s="967"/>
      <c r="K33" s="967"/>
      <c r="L33" s="967"/>
      <c r="M33" s="967"/>
      <c r="N33" s="967"/>
      <c r="O33" s="967"/>
      <c r="P33" s="967"/>
    </row>
    <row r="34" spans="1:16" ht="12.75">
      <c r="A34" s="963" t="s">
        <v>1242</v>
      </c>
      <c r="B34" s="890"/>
      <c r="C34" s="976"/>
      <c r="D34" s="975"/>
      <c r="E34" s="975"/>
      <c r="F34" s="975"/>
      <c r="G34" s="967"/>
      <c r="H34" s="967"/>
      <c r="I34" s="967"/>
      <c r="J34" s="967"/>
      <c r="K34" s="967"/>
      <c r="L34" s="967"/>
      <c r="M34" s="967"/>
      <c r="N34" s="967"/>
      <c r="O34" s="967"/>
      <c r="P34" s="967"/>
    </row>
    <row r="35" spans="1:16" ht="12.75">
      <c r="A35" s="963" t="s">
        <v>1242</v>
      </c>
      <c r="B35" s="890"/>
      <c r="C35" s="976"/>
      <c r="D35" s="967"/>
      <c r="E35" s="967"/>
      <c r="F35" s="967"/>
      <c r="G35" s="967"/>
      <c r="H35" s="967"/>
      <c r="I35" s="967"/>
      <c r="J35" s="967"/>
      <c r="K35" s="967"/>
      <c r="L35" s="967"/>
      <c r="M35" s="967"/>
      <c r="N35" s="967"/>
      <c r="O35" s="967"/>
      <c r="P35" s="967"/>
    </row>
    <row r="36" spans="1:16" ht="12.75">
      <c r="A36" s="963" t="s">
        <v>1242</v>
      </c>
      <c r="B36" s="890"/>
      <c r="C36" s="976"/>
      <c r="D36" s="967"/>
      <c r="E36" s="967"/>
      <c r="F36" s="967"/>
      <c r="G36" s="967"/>
      <c r="H36" s="967"/>
      <c r="I36" s="967"/>
      <c r="J36" s="967"/>
      <c r="K36" s="967"/>
      <c r="L36" s="967"/>
      <c r="M36" s="967"/>
      <c r="N36" s="967"/>
      <c r="O36" s="967"/>
      <c r="P36" s="967"/>
    </row>
    <row r="37" spans="1:16" ht="12.75">
      <c r="A37" s="963" t="s">
        <v>1242</v>
      </c>
      <c r="B37" s="890"/>
      <c r="C37" s="976"/>
      <c r="D37" s="967"/>
      <c r="E37" s="967"/>
      <c r="F37" s="967"/>
      <c r="G37" s="967"/>
      <c r="H37" s="967"/>
      <c r="I37" s="967"/>
      <c r="J37" s="967"/>
      <c r="K37" s="967"/>
      <c r="L37" s="967"/>
      <c r="M37" s="967"/>
      <c r="N37" s="967"/>
      <c r="O37" s="967"/>
      <c r="P37" s="967"/>
    </row>
    <row r="38" spans="1:16" ht="12.75">
      <c r="A38" s="963" t="s">
        <v>1242</v>
      </c>
      <c r="B38" s="890"/>
      <c r="C38" s="976"/>
      <c r="D38" s="967"/>
      <c r="E38" s="967"/>
      <c r="F38" s="967"/>
      <c r="G38" s="967"/>
      <c r="H38" s="967"/>
      <c r="I38" s="967"/>
      <c r="J38" s="967"/>
      <c r="K38" s="967"/>
      <c r="L38" s="967"/>
      <c r="M38" s="967"/>
      <c r="N38" s="967"/>
      <c r="O38" s="967"/>
      <c r="P38" s="967"/>
    </row>
    <row r="39" spans="1:16" ht="12.75">
      <c r="A39" s="963" t="s">
        <v>1242</v>
      </c>
      <c r="B39" s="890"/>
      <c r="C39" s="976"/>
      <c r="D39" s="967"/>
      <c r="E39" s="967"/>
      <c r="F39" s="967"/>
      <c r="G39" s="967"/>
      <c r="H39" s="967"/>
      <c r="I39" s="967"/>
      <c r="J39" s="967"/>
      <c r="K39" s="967"/>
      <c r="L39" s="967"/>
      <c r="M39" s="967"/>
      <c r="N39" s="967"/>
      <c r="O39" s="967"/>
      <c r="P39" s="967"/>
    </row>
    <row r="40" spans="1:16" ht="12.75">
      <c r="A40" s="963" t="s">
        <v>1242</v>
      </c>
      <c r="B40" s="890"/>
      <c r="C40" s="976"/>
      <c r="D40" s="967"/>
      <c r="E40" s="967"/>
      <c r="F40" s="967"/>
      <c r="G40" s="967"/>
      <c r="H40" s="967"/>
      <c r="I40" s="967"/>
      <c r="J40" s="967"/>
      <c r="K40" s="967"/>
      <c r="L40" s="967"/>
      <c r="M40" s="967"/>
      <c r="N40" s="967"/>
      <c r="O40" s="967"/>
      <c r="P40" s="967"/>
    </row>
    <row r="41" spans="1:16" ht="12.75">
      <c r="A41" s="963" t="s">
        <v>1242</v>
      </c>
      <c r="B41" s="890"/>
      <c r="C41" s="976"/>
      <c r="D41" s="967"/>
      <c r="E41" s="967"/>
      <c r="F41" s="967"/>
      <c r="G41" s="967"/>
      <c r="H41" s="967"/>
      <c r="I41" s="967"/>
      <c r="J41" s="967"/>
      <c r="K41" s="967"/>
      <c r="L41" s="967"/>
      <c r="M41" s="967"/>
      <c r="N41" s="967"/>
      <c r="O41" s="967"/>
      <c r="P41" s="967"/>
    </row>
    <row r="42" spans="1:16" ht="12.75">
      <c r="A42" s="963" t="s">
        <v>1242</v>
      </c>
      <c r="B42" s="890"/>
      <c r="C42" s="976"/>
      <c r="D42" s="967"/>
      <c r="E42" s="967"/>
      <c r="F42" s="967"/>
      <c r="G42" s="967"/>
      <c r="H42" s="967"/>
      <c r="I42" s="967"/>
      <c r="J42" s="967"/>
      <c r="K42" s="967"/>
      <c r="L42" s="967"/>
      <c r="M42" s="967"/>
      <c r="N42" s="967"/>
      <c r="O42" s="967"/>
      <c r="P42" s="967"/>
    </row>
    <row r="43" spans="1:16" ht="12.75">
      <c r="A43" s="963" t="s">
        <v>1242</v>
      </c>
      <c r="B43" s="890"/>
      <c r="C43" s="976"/>
      <c r="D43" s="975"/>
      <c r="E43" s="975"/>
      <c r="F43" s="975"/>
      <c r="G43" s="967"/>
      <c r="H43" s="967"/>
      <c r="I43" s="967"/>
      <c r="J43" s="967"/>
      <c r="K43" s="967"/>
      <c r="L43" s="967"/>
      <c r="M43" s="967"/>
      <c r="N43" s="967"/>
      <c r="O43" s="967"/>
      <c r="P43" s="967"/>
    </row>
    <row r="44" spans="1:16" ht="12.75">
      <c r="A44" s="963" t="s">
        <v>1242</v>
      </c>
      <c r="B44" s="890"/>
      <c r="C44" s="976"/>
      <c r="D44" s="975"/>
      <c r="E44" s="975"/>
      <c r="F44" s="975"/>
      <c r="G44" s="967"/>
      <c r="H44" s="967"/>
      <c r="I44" s="967"/>
      <c r="J44" s="967"/>
      <c r="K44" s="967"/>
      <c r="L44" s="967"/>
      <c r="M44" s="967"/>
      <c r="N44" s="967"/>
      <c r="O44" s="967"/>
      <c r="P44" s="967"/>
    </row>
    <row r="45" spans="1:16" ht="12.75">
      <c r="A45" s="963" t="s">
        <v>1242</v>
      </c>
      <c r="B45" s="890"/>
      <c r="C45" s="976"/>
      <c r="D45" s="967"/>
      <c r="E45" s="967"/>
      <c r="F45" s="967"/>
      <c r="G45" s="967"/>
      <c r="H45" s="967"/>
      <c r="I45" s="967"/>
      <c r="J45" s="967"/>
      <c r="K45" s="967"/>
      <c r="L45" s="967"/>
      <c r="M45" s="967"/>
      <c r="N45" s="967"/>
      <c r="O45" s="967"/>
      <c r="P45" s="967"/>
    </row>
    <row r="46" spans="1:16" ht="12.75">
      <c r="A46" s="963" t="s">
        <v>1242</v>
      </c>
      <c r="B46" s="890"/>
      <c r="C46" s="976"/>
      <c r="D46" s="967"/>
      <c r="E46" s="967"/>
      <c r="F46" s="967"/>
      <c r="G46" s="967"/>
      <c r="H46" s="967"/>
      <c r="I46" s="967"/>
      <c r="J46" s="967"/>
      <c r="K46" s="967"/>
      <c r="L46" s="967"/>
      <c r="M46" s="967"/>
      <c r="N46" s="967"/>
      <c r="O46" s="967"/>
      <c r="P46" s="967"/>
    </row>
    <row r="47" spans="1:16" ht="12.75">
      <c r="A47" s="963" t="s">
        <v>1242</v>
      </c>
      <c r="B47" s="890"/>
      <c r="C47" s="976"/>
      <c r="D47" s="975"/>
      <c r="E47" s="975"/>
      <c r="F47" s="975"/>
      <c r="G47" s="967"/>
      <c r="H47" s="967"/>
      <c r="I47" s="967"/>
      <c r="J47" s="967"/>
      <c r="K47" s="967"/>
      <c r="L47" s="967"/>
      <c r="M47" s="967"/>
      <c r="N47" s="967"/>
      <c r="O47" s="967"/>
      <c r="P47" s="967"/>
    </row>
    <row r="48" spans="1:16" ht="12.75">
      <c r="A48" s="963" t="s">
        <v>1242</v>
      </c>
      <c r="B48" s="890"/>
      <c r="C48" s="976"/>
      <c r="D48" s="975"/>
      <c r="E48" s="975"/>
      <c r="F48" s="975"/>
      <c r="G48" s="967"/>
      <c r="H48" s="967"/>
      <c r="I48" s="967"/>
      <c r="J48" s="967"/>
      <c r="K48" s="967"/>
      <c r="L48" s="967"/>
      <c r="M48" s="967"/>
      <c r="N48" s="967"/>
      <c r="O48" s="967"/>
      <c r="P48" s="967"/>
    </row>
    <row r="49" spans="1:16" ht="12.75">
      <c r="A49" s="963" t="s">
        <v>1242</v>
      </c>
      <c r="B49" s="890"/>
      <c r="C49" s="976"/>
      <c r="D49" s="975"/>
      <c r="E49" s="975"/>
      <c r="F49" s="975"/>
      <c r="G49" s="967"/>
      <c r="H49" s="967"/>
      <c r="I49" s="967"/>
      <c r="J49" s="967"/>
      <c r="K49" s="967"/>
      <c r="L49" s="967"/>
      <c r="M49" s="967"/>
      <c r="N49" s="967"/>
      <c r="O49" s="967"/>
      <c r="P49" s="967"/>
    </row>
    <row r="50" spans="1:16" ht="12.75">
      <c r="A50" s="963" t="s">
        <v>1242</v>
      </c>
      <c r="B50" s="890"/>
      <c r="C50" s="976"/>
      <c r="D50" s="975"/>
      <c r="E50" s="975"/>
      <c r="F50" s="975"/>
      <c r="G50" s="967"/>
      <c r="H50" s="967"/>
      <c r="I50" s="967"/>
      <c r="J50" s="967"/>
      <c r="K50" s="967"/>
      <c r="L50" s="967"/>
      <c r="M50" s="967"/>
      <c r="N50" s="967"/>
      <c r="O50" s="967"/>
      <c r="P50" s="967"/>
    </row>
    <row r="51" spans="1:16" ht="12.75">
      <c r="A51" s="963" t="s">
        <v>1242</v>
      </c>
      <c r="B51" s="890"/>
      <c r="C51" s="976"/>
      <c r="D51" s="975"/>
      <c r="E51" s="975"/>
      <c r="F51" s="975"/>
      <c r="G51" s="967"/>
      <c r="H51" s="967"/>
      <c r="I51" s="967"/>
      <c r="J51" s="967"/>
      <c r="K51" s="967"/>
      <c r="L51" s="967"/>
      <c r="M51" s="967"/>
      <c r="N51" s="967"/>
      <c r="O51" s="967"/>
      <c r="P51" s="967"/>
    </row>
    <row r="52" spans="1:16" ht="12.75">
      <c r="A52" s="963" t="s">
        <v>1242</v>
      </c>
      <c r="B52" s="890"/>
      <c r="C52" s="976"/>
      <c r="D52" s="967"/>
      <c r="E52" s="967"/>
      <c r="F52" s="967"/>
      <c r="G52" s="967"/>
      <c r="H52" s="967"/>
      <c r="I52" s="967"/>
      <c r="J52" s="967"/>
      <c r="K52" s="967"/>
      <c r="L52" s="967"/>
      <c r="M52" s="967"/>
      <c r="N52" s="967"/>
      <c r="O52" s="967"/>
      <c r="P52" s="967"/>
    </row>
    <row r="53" spans="1:16" ht="12.75">
      <c r="A53" s="963" t="s">
        <v>1242</v>
      </c>
      <c r="B53" s="890"/>
      <c r="C53" s="976"/>
      <c r="D53" s="975"/>
      <c r="E53" s="975"/>
      <c r="F53" s="975"/>
      <c r="G53" s="967"/>
      <c r="H53" s="967"/>
      <c r="I53" s="967"/>
      <c r="J53" s="967"/>
      <c r="K53" s="967"/>
      <c r="L53" s="967"/>
      <c r="M53" s="967"/>
      <c r="N53" s="967"/>
      <c r="O53" s="967"/>
      <c r="P53" s="967"/>
    </row>
    <row r="54" spans="1:16" ht="12.75">
      <c r="A54" s="962" t="s">
        <v>1383</v>
      </c>
      <c r="B54" s="890"/>
      <c r="C54" s="976"/>
      <c r="D54" s="967"/>
      <c r="E54" s="967"/>
      <c r="F54" s="967"/>
      <c r="G54" s="967"/>
      <c r="H54" s="967"/>
      <c r="I54" s="967"/>
      <c r="J54" s="967"/>
      <c r="K54" s="967"/>
      <c r="L54" s="967"/>
      <c r="M54" s="967"/>
      <c r="N54" s="967"/>
      <c r="O54" s="967"/>
      <c r="P54" s="967"/>
    </row>
    <row r="55" spans="1:16" ht="12.75">
      <c r="A55" s="962" t="s">
        <v>1383</v>
      </c>
      <c r="B55" s="890"/>
      <c r="C55" s="976"/>
      <c r="D55" s="967"/>
      <c r="E55" s="967"/>
      <c r="F55" s="967"/>
      <c r="G55" s="967"/>
      <c r="H55" s="967"/>
      <c r="I55" s="967"/>
      <c r="J55" s="967"/>
      <c r="K55" s="967"/>
      <c r="L55" s="967"/>
      <c r="M55" s="967"/>
      <c r="N55" s="967"/>
      <c r="O55" s="967"/>
      <c r="P55" s="967"/>
    </row>
    <row r="56" spans="1:16" ht="12.75">
      <c r="A56" s="962" t="s">
        <v>1383</v>
      </c>
      <c r="B56" s="890"/>
      <c r="C56" s="976"/>
      <c r="D56" s="967"/>
      <c r="E56" s="967"/>
      <c r="F56" s="967"/>
      <c r="G56" s="967"/>
      <c r="H56" s="967"/>
      <c r="I56" s="967"/>
      <c r="J56" s="967"/>
      <c r="K56" s="967"/>
      <c r="L56" s="967"/>
      <c r="M56" s="967"/>
      <c r="N56" s="967"/>
      <c r="O56" s="967"/>
      <c r="P56" s="967"/>
    </row>
    <row r="57" spans="1:16" ht="12.75">
      <c r="A57" s="962" t="s">
        <v>1383</v>
      </c>
      <c r="B57" s="890"/>
      <c r="C57" s="976"/>
      <c r="D57" s="967"/>
      <c r="E57" s="967"/>
      <c r="F57" s="967"/>
      <c r="G57" s="967"/>
      <c r="H57" s="967"/>
      <c r="I57" s="967"/>
      <c r="J57" s="967"/>
      <c r="K57" s="967"/>
      <c r="L57" s="967"/>
      <c r="M57" s="967"/>
      <c r="N57" s="967"/>
      <c r="O57" s="967"/>
      <c r="P57" s="967"/>
    </row>
    <row r="58" spans="1:16" ht="12.75">
      <c r="A58" s="962" t="s">
        <v>1383</v>
      </c>
      <c r="B58" s="890"/>
      <c r="C58" s="976"/>
      <c r="D58" s="967"/>
      <c r="E58" s="967"/>
      <c r="F58" s="967"/>
      <c r="G58" s="967"/>
      <c r="H58" s="967"/>
      <c r="I58" s="967"/>
      <c r="J58" s="967"/>
      <c r="K58" s="967"/>
      <c r="L58" s="967"/>
      <c r="M58" s="967"/>
      <c r="N58" s="967"/>
      <c r="O58" s="967"/>
      <c r="P58" s="967"/>
    </row>
    <row r="59" spans="1:16" ht="12.75">
      <c r="A59" s="962" t="s">
        <v>1383</v>
      </c>
      <c r="B59" s="890"/>
      <c r="C59" s="976"/>
      <c r="D59" s="967"/>
      <c r="E59" s="967"/>
      <c r="F59" s="967"/>
      <c r="G59" s="967"/>
      <c r="H59" s="967"/>
      <c r="I59" s="967"/>
      <c r="J59" s="967"/>
      <c r="K59" s="967"/>
      <c r="L59" s="967"/>
      <c r="M59" s="967"/>
      <c r="N59" s="967"/>
      <c r="O59" s="967"/>
      <c r="P59" s="967"/>
    </row>
    <row r="60" spans="1:16" ht="12.75">
      <c r="A60" s="962" t="s">
        <v>1383</v>
      </c>
      <c r="B60" s="890"/>
      <c r="C60" s="976"/>
      <c r="D60" s="967"/>
      <c r="E60" s="967"/>
      <c r="F60" s="967"/>
      <c r="G60" s="967"/>
      <c r="H60" s="967"/>
      <c r="I60" s="967"/>
      <c r="J60" s="967"/>
      <c r="K60" s="967"/>
      <c r="L60" s="967"/>
      <c r="M60" s="967"/>
      <c r="N60" s="967"/>
      <c r="O60" s="967"/>
      <c r="P60" s="967"/>
    </row>
    <row r="61" spans="1:16" ht="12.75">
      <c r="A61" s="962" t="s">
        <v>1383</v>
      </c>
      <c r="B61" s="890"/>
      <c r="C61" s="976"/>
      <c r="D61" s="967"/>
      <c r="E61" s="967"/>
      <c r="F61" s="967"/>
      <c r="G61" s="967"/>
      <c r="H61" s="967"/>
      <c r="I61" s="967"/>
      <c r="J61" s="967"/>
      <c r="K61" s="967"/>
      <c r="L61" s="967"/>
      <c r="M61" s="967"/>
      <c r="N61" s="967"/>
      <c r="O61" s="967"/>
      <c r="P61" s="967"/>
    </row>
    <row r="62" spans="1:16" ht="12.75">
      <c r="A62" s="962" t="s">
        <v>1383</v>
      </c>
      <c r="B62" s="890"/>
      <c r="C62" s="976"/>
      <c r="D62" s="967"/>
      <c r="E62" s="967"/>
      <c r="F62" s="967"/>
      <c r="G62" s="967"/>
      <c r="H62" s="967"/>
      <c r="I62" s="967"/>
      <c r="J62" s="967"/>
      <c r="K62" s="967"/>
      <c r="L62" s="967"/>
      <c r="M62" s="967"/>
      <c r="N62" s="967"/>
      <c r="O62" s="967"/>
      <c r="P62" s="967"/>
    </row>
    <row r="63" spans="1:16" ht="12.75">
      <c r="A63" s="961" t="s">
        <v>1245</v>
      </c>
      <c r="B63" s="890"/>
      <c r="C63" s="976"/>
      <c r="D63" s="967"/>
      <c r="E63" s="967"/>
      <c r="F63" s="967"/>
      <c r="G63" s="967"/>
      <c r="H63" s="967"/>
      <c r="I63" s="967"/>
      <c r="J63" s="967"/>
      <c r="K63" s="967"/>
      <c r="L63" s="967"/>
      <c r="M63" s="967"/>
      <c r="N63" s="967"/>
      <c r="O63" s="967"/>
      <c r="P63" s="967"/>
    </row>
    <row r="64" spans="1:16" ht="12.75">
      <c r="A64" s="961" t="s">
        <v>1245</v>
      </c>
      <c r="B64" s="890"/>
      <c r="C64" s="976"/>
      <c r="D64" s="967"/>
      <c r="E64" s="967"/>
      <c r="F64" s="967"/>
      <c r="G64" s="967"/>
      <c r="H64" s="967"/>
      <c r="I64" s="967"/>
      <c r="J64" s="967"/>
      <c r="K64" s="967"/>
      <c r="L64" s="967"/>
      <c r="M64" s="967"/>
      <c r="N64" s="967"/>
      <c r="O64" s="967"/>
      <c r="P64" s="967"/>
    </row>
    <row r="65" spans="1:16" ht="12.75">
      <c r="A65" s="961" t="s">
        <v>1245</v>
      </c>
      <c r="B65" s="890"/>
      <c r="C65" s="976"/>
      <c r="D65" s="967"/>
      <c r="E65" s="967"/>
      <c r="F65" s="967"/>
      <c r="G65" s="967"/>
      <c r="H65" s="967"/>
      <c r="I65" s="967"/>
      <c r="J65" s="967"/>
      <c r="K65" s="967"/>
      <c r="L65" s="967"/>
      <c r="M65" s="967"/>
      <c r="N65" s="967"/>
      <c r="O65" s="967"/>
      <c r="P65" s="967"/>
    </row>
    <row r="66" spans="1:16" ht="12.75">
      <c r="A66" s="961" t="s">
        <v>1245</v>
      </c>
      <c r="B66" s="890"/>
      <c r="C66" s="976"/>
      <c r="D66" s="967"/>
      <c r="E66" s="967"/>
      <c r="F66" s="967"/>
      <c r="G66" s="967"/>
      <c r="H66" s="967"/>
      <c r="I66" s="967"/>
      <c r="J66" s="967"/>
      <c r="K66" s="967"/>
      <c r="L66" s="967"/>
      <c r="M66" s="967"/>
      <c r="N66" s="967"/>
      <c r="O66" s="967"/>
      <c r="P66" s="967"/>
    </row>
    <row r="67" spans="1:16" ht="12.75">
      <c r="A67" s="961" t="s">
        <v>1245</v>
      </c>
      <c r="B67" s="890"/>
      <c r="C67" s="976"/>
      <c r="D67" s="967"/>
      <c r="E67" s="967"/>
      <c r="F67" s="967"/>
      <c r="G67" s="967"/>
      <c r="H67" s="967"/>
      <c r="I67" s="967"/>
      <c r="J67" s="967"/>
      <c r="K67" s="967"/>
      <c r="L67" s="967"/>
      <c r="M67" s="967"/>
      <c r="N67" s="967"/>
      <c r="O67" s="967"/>
      <c r="P67" s="967"/>
    </row>
    <row r="68" spans="1:16" ht="12.75">
      <c r="A68" s="961" t="s">
        <v>1245</v>
      </c>
      <c r="B68" s="890"/>
      <c r="C68" s="976"/>
      <c r="D68" s="975"/>
      <c r="E68" s="975"/>
      <c r="F68" s="975"/>
      <c r="G68" s="967"/>
      <c r="H68" s="967"/>
      <c r="I68" s="967"/>
      <c r="J68" s="967"/>
      <c r="K68" s="967"/>
      <c r="L68" s="967"/>
      <c r="M68" s="967"/>
      <c r="N68" s="967"/>
      <c r="O68" s="967"/>
      <c r="P68" s="967"/>
    </row>
    <row r="69" spans="1:16" ht="12.75">
      <c r="A69" s="961" t="s">
        <v>1245</v>
      </c>
      <c r="B69" s="890"/>
      <c r="C69" s="976"/>
      <c r="D69" s="967"/>
      <c r="E69" s="967"/>
      <c r="F69" s="967"/>
      <c r="G69" s="967"/>
      <c r="H69" s="967"/>
      <c r="I69" s="967"/>
      <c r="J69" s="967"/>
      <c r="K69" s="967"/>
      <c r="L69" s="967"/>
      <c r="M69" s="967"/>
      <c r="N69" s="967"/>
      <c r="O69" s="967"/>
      <c r="P69" s="967"/>
    </row>
    <row r="70" spans="1:16" ht="12.75">
      <c r="A70" s="961" t="s">
        <v>1245</v>
      </c>
      <c r="B70" s="890"/>
      <c r="C70" s="976"/>
      <c r="D70" s="975"/>
      <c r="E70" s="975"/>
      <c r="F70" s="975"/>
      <c r="G70" s="967"/>
      <c r="H70" s="967"/>
      <c r="I70" s="967"/>
      <c r="J70" s="967"/>
      <c r="K70" s="967"/>
      <c r="L70" s="967"/>
      <c r="M70" s="967"/>
      <c r="N70" s="967"/>
      <c r="O70" s="967"/>
      <c r="P70" s="967"/>
    </row>
    <row r="71" spans="1:16" ht="12.75">
      <c r="A71" s="961" t="s">
        <v>1245</v>
      </c>
      <c r="B71" s="890"/>
      <c r="C71" s="976"/>
      <c r="D71" s="967"/>
      <c r="E71" s="967"/>
      <c r="F71" s="967"/>
      <c r="G71" s="967"/>
      <c r="H71" s="967"/>
      <c r="I71" s="967"/>
      <c r="J71" s="967"/>
      <c r="K71" s="967"/>
      <c r="L71" s="967"/>
      <c r="M71" s="967"/>
      <c r="N71" s="967"/>
      <c r="O71" s="967"/>
      <c r="P71" s="967"/>
    </row>
    <row r="72" spans="1:16" ht="12.75">
      <c r="A72" s="961" t="s">
        <v>1245</v>
      </c>
      <c r="B72" s="890"/>
      <c r="C72" s="976"/>
      <c r="D72" s="967"/>
      <c r="E72" s="967"/>
      <c r="F72" s="967"/>
      <c r="G72" s="967"/>
      <c r="H72" s="967"/>
      <c r="I72" s="967"/>
      <c r="J72" s="967"/>
      <c r="K72" s="967"/>
      <c r="L72" s="967"/>
      <c r="M72" s="967"/>
      <c r="N72" s="967"/>
      <c r="O72" s="967"/>
      <c r="P72" s="967"/>
    </row>
    <row r="73" spans="1:16" ht="12.75">
      <c r="A73" s="961" t="s">
        <v>1245</v>
      </c>
      <c r="B73" s="890"/>
      <c r="C73" s="976"/>
      <c r="D73" s="975"/>
      <c r="E73" s="975"/>
      <c r="F73" s="975"/>
      <c r="G73" s="967"/>
      <c r="H73" s="967"/>
      <c r="I73" s="967"/>
      <c r="J73" s="967"/>
      <c r="K73" s="967"/>
      <c r="L73" s="967"/>
      <c r="M73" s="967"/>
      <c r="N73" s="967"/>
      <c r="O73" s="967"/>
      <c r="P73" s="967"/>
    </row>
    <row r="74" spans="1:16" ht="12.75">
      <c r="A74" s="961" t="s">
        <v>1245</v>
      </c>
      <c r="B74" s="890"/>
      <c r="C74" s="976"/>
      <c r="D74" s="975"/>
      <c r="E74" s="975"/>
      <c r="F74" s="975"/>
      <c r="G74" s="967"/>
      <c r="H74" s="967"/>
      <c r="I74" s="967"/>
      <c r="J74" s="967"/>
      <c r="K74" s="967"/>
      <c r="L74" s="967"/>
      <c r="M74" s="967"/>
      <c r="N74" s="967"/>
      <c r="O74" s="967"/>
      <c r="P74" s="967"/>
    </row>
    <row r="75" spans="1:16" ht="12.75">
      <c r="A75" s="961" t="s">
        <v>1245</v>
      </c>
      <c r="B75" s="890"/>
      <c r="C75" s="976"/>
      <c r="D75" s="967"/>
      <c r="E75" s="967"/>
      <c r="F75" s="967"/>
      <c r="G75" s="967"/>
      <c r="H75" s="967"/>
      <c r="I75" s="967"/>
      <c r="J75" s="967"/>
      <c r="K75" s="967"/>
      <c r="L75" s="967"/>
      <c r="M75" s="967"/>
      <c r="N75" s="967"/>
      <c r="O75" s="967"/>
      <c r="P75" s="967"/>
    </row>
    <row r="76" spans="1:16" ht="12.75">
      <c r="A76" s="961" t="s">
        <v>1245</v>
      </c>
      <c r="B76" s="890"/>
      <c r="C76" s="976"/>
      <c r="D76" s="967"/>
      <c r="E76" s="967"/>
      <c r="F76" s="967"/>
      <c r="G76" s="967"/>
      <c r="H76" s="967"/>
      <c r="I76" s="967"/>
      <c r="J76" s="967"/>
      <c r="K76" s="967"/>
      <c r="L76" s="967"/>
      <c r="M76" s="967"/>
      <c r="N76" s="967"/>
      <c r="O76" s="967"/>
      <c r="P76" s="967"/>
    </row>
    <row r="77" spans="1:16" ht="12.75">
      <c r="A77" s="958" t="s">
        <v>1257</v>
      </c>
      <c r="B77" s="890"/>
      <c r="C77" s="976"/>
      <c r="D77" s="967"/>
      <c r="E77" s="967"/>
      <c r="F77" s="967"/>
      <c r="G77" s="967"/>
      <c r="H77" s="967"/>
      <c r="I77" s="967"/>
      <c r="J77" s="967"/>
      <c r="K77" s="967"/>
      <c r="L77" s="967"/>
      <c r="M77" s="967"/>
      <c r="N77" s="967"/>
      <c r="O77" s="967"/>
      <c r="P77" s="967"/>
    </row>
    <row r="78" spans="1:16" ht="12.75">
      <c r="A78" s="958" t="s">
        <v>1257</v>
      </c>
      <c r="B78" s="890"/>
      <c r="C78" s="976"/>
      <c r="D78" s="967"/>
      <c r="E78" s="967"/>
      <c r="F78" s="967"/>
      <c r="G78" s="967"/>
      <c r="H78" s="967"/>
      <c r="I78" s="967"/>
      <c r="J78" s="967"/>
      <c r="K78" s="967"/>
      <c r="L78" s="967"/>
      <c r="M78" s="967"/>
      <c r="N78" s="967"/>
      <c r="O78" s="967"/>
      <c r="P78" s="967"/>
    </row>
    <row r="79" spans="1:16" ht="12.75">
      <c r="A79" s="958" t="s">
        <v>1257</v>
      </c>
      <c r="B79" s="890"/>
      <c r="C79" s="976"/>
      <c r="D79" s="967"/>
      <c r="E79" s="967"/>
      <c r="F79" s="967"/>
      <c r="G79" s="967"/>
      <c r="H79" s="967"/>
      <c r="I79" s="967"/>
      <c r="J79" s="967"/>
      <c r="K79" s="967"/>
      <c r="L79" s="967"/>
      <c r="M79" s="967"/>
      <c r="N79" s="967"/>
      <c r="O79" s="967"/>
      <c r="P79" s="967"/>
    </row>
    <row r="80" spans="1:16" ht="12.75">
      <c r="A80" s="958" t="s">
        <v>1257</v>
      </c>
      <c r="B80" s="890"/>
      <c r="C80" s="976"/>
      <c r="D80" s="967"/>
      <c r="E80" s="967"/>
      <c r="F80" s="967"/>
      <c r="G80" s="967"/>
      <c r="H80" s="967"/>
      <c r="I80" s="967"/>
      <c r="J80" s="967"/>
      <c r="K80" s="967"/>
      <c r="L80" s="967"/>
      <c r="M80" s="967"/>
      <c r="N80" s="967"/>
      <c r="O80" s="967"/>
      <c r="P80" s="967"/>
    </row>
    <row r="81" spans="1:16" ht="12.75">
      <c r="A81" s="958" t="s">
        <v>1257</v>
      </c>
      <c r="B81" s="890"/>
      <c r="C81" s="976"/>
      <c r="D81" s="967"/>
      <c r="E81" s="967"/>
      <c r="F81" s="967"/>
      <c r="G81" s="967"/>
      <c r="H81" s="967"/>
      <c r="I81" s="967"/>
      <c r="J81" s="967"/>
      <c r="K81" s="967"/>
      <c r="L81" s="967"/>
      <c r="M81" s="967"/>
      <c r="N81" s="967"/>
      <c r="O81" s="967"/>
      <c r="P81" s="967"/>
    </row>
    <row r="82" spans="1:16" ht="12.75">
      <c r="A82" s="958" t="s">
        <v>1257</v>
      </c>
      <c r="B82" s="890"/>
      <c r="C82" s="976"/>
      <c r="D82" s="975"/>
      <c r="E82" s="975"/>
      <c r="F82" s="975"/>
      <c r="G82" s="967"/>
      <c r="H82" s="967"/>
      <c r="I82" s="967"/>
      <c r="J82" s="967"/>
      <c r="K82" s="967"/>
      <c r="L82" s="967"/>
      <c r="M82" s="967"/>
      <c r="N82" s="967"/>
      <c r="O82" s="967"/>
      <c r="P82" s="967"/>
    </row>
    <row r="83" spans="1:16" ht="12.75">
      <c r="A83" s="958" t="s">
        <v>1257</v>
      </c>
      <c r="B83" s="890"/>
      <c r="C83" s="976"/>
      <c r="D83" s="975"/>
      <c r="E83" s="975"/>
      <c r="F83" s="975"/>
      <c r="G83" s="967"/>
      <c r="H83" s="967"/>
      <c r="I83" s="967"/>
      <c r="J83" s="967"/>
      <c r="K83" s="967"/>
      <c r="L83" s="967"/>
      <c r="M83" s="967"/>
      <c r="N83" s="967"/>
      <c r="O83" s="967"/>
      <c r="P83" s="967"/>
    </row>
    <row r="84" spans="1:16" ht="12.75">
      <c r="A84" s="958" t="s">
        <v>1257</v>
      </c>
      <c r="B84" s="890"/>
      <c r="C84" s="976"/>
      <c r="D84" s="967"/>
      <c r="E84" s="967"/>
      <c r="F84" s="967"/>
      <c r="G84" s="967"/>
      <c r="H84" s="967"/>
      <c r="I84" s="967"/>
      <c r="J84" s="967"/>
      <c r="K84" s="967"/>
      <c r="L84" s="967"/>
      <c r="M84" s="967"/>
      <c r="N84" s="967"/>
      <c r="O84" s="967"/>
      <c r="P84" s="967"/>
    </row>
    <row r="85" spans="1:16" ht="12.75">
      <c r="A85" s="958" t="s">
        <v>1257</v>
      </c>
      <c r="B85" s="890"/>
      <c r="C85" s="976"/>
      <c r="D85" s="967"/>
      <c r="E85" s="967"/>
      <c r="F85" s="967"/>
      <c r="G85" s="967"/>
      <c r="H85" s="967"/>
      <c r="I85" s="967"/>
      <c r="J85" s="967"/>
      <c r="K85" s="967"/>
      <c r="L85" s="967"/>
      <c r="M85" s="967"/>
      <c r="N85" s="967"/>
      <c r="O85" s="967"/>
      <c r="P85" s="967"/>
    </row>
    <row r="86" spans="1:16" ht="12.75">
      <c r="A86" s="958" t="s">
        <v>1257</v>
      </c>
      <c r="B86" s="890"/>
      <c r="C86" s="976"/>
      <c r="D86" s="967"/>
      <c r="E86" s="967"/>
      <c r="F86" s="967"/>
      <c r="G86" s="967"/>
      <c r="H86" s="967"/>
      <c r="I86" s="967"/>
      <c r="J86" s="967"/>
      <c r="K86" s="967"/>
      <c r="L86" s="967"/>
      <c r="M86" s="967"/>
      <c r="N86" s="967"/>
      <c r="O86" s="967"/>
      <c r="P86" s="967"/>
    </row>
    <row r="87" spans="1:16" ht="12.75">
      <c r="A87" s="958" t="s">
        <v>1257</v>
      </c>
      <c r="B87" s="890"/>
      <c r="C87" s="976"/>
      <c r="D87" s="967"/>
      <c r="E87" s="967"/>
      <c r="F87" s="967"/>
      <c r="G87" s="967"/>
      <c r="H87" s="967"/>
      <c r="I87" s="967"/>
      <c r="J87" s="967"/>
      <c r="K87" s="967"/>
      <c r="L87" s="967"/>
      <c r="M87" s="967"/>
      <c r="N87" s="967"/>
      <c r="O87" s="967"/>
      <c r="P87" s="967"/>
    </row>
    <row r="88" spans="1:16" ht="12.75">
      <c r="A88" s="958" t="s">
        <v>1257</v>
      </c>
      <c r="B88" s="890"/>
      <c r="C88" s="976"/>
      <c r="D88" s="967"/>
      <c r="E88" s="967"/>
      <c r="F88" s="967"/>
      <c r="G88" s="967"/>
      <c r="H88" s="967"/>
      <c r="I88" s="967"/>
      <c r="J88" s="967"/>
      <c r="K88" s="967"/>
      <c r="L88" s="967"/>
      <c r="M88" s="967"/>
      <c r="N88" s="967"/>
      <c r="O88" s="967"/>
      <c r="P88" s="967"/>
    </row>
    <row r="89" spans="1:16" ht="12.75">
      <c r="A89" s="958" t="s">
        <v>1257</v>
      </c>
      <c r="B89" s="890"/>
      <c r="C89" s="976"/>
      <c r="D89" s="967"/>
      <c r="E89" s="967"/>
      <c r="F89" s="967"/>
      <c r="G89" s="967"/>
      <c r="H89" s="967"/>
      <c r="I89" s="967"/>
      <c r="J89" s="967"/>
      <c r="K89" s="967"/>
      <c r="L89" s="967"/>
      <c r="M89" s="967"/>
      <c r="N89" s="967"/>
      <c r="O89" s="967"/>
      <c r="P89" s="967"/>
    </row>
    <row r="90" spans="1:16" ht="12.75">
      <c r="A90" s="958" t="s">
        <v>1257</v>
      </c>
      <c r="B90" s="890"/>
      <c r="C90" s="976"/>
      <c r="D90" s="967"/>
      <c r="E90" s="967"/>
      <c r="F90" s="967"/>
      <c r="G90" s="967"/>
      <c r="H90" s="967"/>
      <c r="I90" s="967"/>
      <c r="J90" s="967"/>
      <c r="K90" s="967"/>
      <c r="L90" s="967"/>
      <c r="M90" s="967"/>
      <c r="N90" s="967"/>
      <c r="O90" s="967"/>
      <c r="P90" s="967"/>
    </row>
    <row r="91" spans="1:16" ht="12.75">
      <c r="A91" s="958" t="s">
        <v>1257</v>
      </c>
      <c r="B91" s="890"/>
      <c r="C91" s="976"/>
      <c r="D91" s="967"/>
      <c r="E91" s="967"/>
      <c r="F91" s="967"/>
      <c r="G91" s="967"/>
      <c r="H91" s="967"/>
      <c r="I91" s="967"/>
      <c r="J91" s="967"/>
      <c r="K91" s="967"/>
      <c r="L91" s="967"/>
      <c r="M91" s="967"/>
      <c r="N91" s="967"/>
      <c r="O91" s="967"/>
      <c r="P91" s="967"/>
    </row>
    <row r="92" spans="1:16" ht="12.75">
      <c r="A92" s="958" t="s">
        <v>1257</v>
      </c>
      <c r="B92" s="890"/>
      <c r="C92" s="976"/>
      <c r="D92" s="967"/>
      <c r="E92" s="967"/>
      <c r="F92" s="967"/>
      <c r="G92" s="967"/>
      <c r="H92" s="967"/>
      <c r="I92" s="967"/>
      <c r="J92" s="967"/>
      <c r="K92" s="967"/>
      <c r="L92" s="967"/>
      <c r="M92" s="967"/>
      <c r="N92" s="967"/>
      <c r="O92" s="967"/>
      <c r="P92" s="967"/>
    </row>
    <row r="93" spans="1:16" ht="12.75">
      <c r="A93" s="958" t="s">
        <v>1257</v>
      </c>
      <c r="B93" s="890"/>
      <c r="C93" s="976"/>
      <c r="D93" s="967"/>
      <c r="E93" s="967"/>
      <c r="F93" s="967"/>
      <c r="G93" s="967"/>
      <c r="H93" s="967"/>
      <c r="I93" s="967"/>
      <c r="J93" s="967"/>
      <c r="K93" s="967"/>
      <c r="L93" s="967"/>
      <c r="M93" s="967"/>
      <c r="N93" s="967"/>
      <c r="O93" s="967"/>
      <c r="P93" s="967"/>
    </row>
    <row r="94" spans="1:16" ht="12.75">
      <c r="A94" s="958" t="s">
        <v>1257</v>
      </c>
      <c r="B94" s="890"/>
      <c r="C94" s="976"/>
      <c r="D94" s="967"/>
      <c r="E94" s="967"/>
      <c r="F94" s="967"/>
      <c r="G94" s="967"/>
      <c r="H94" s="967"/>
      <c r="I94" s="967"/>
      <c r="J94" s="967"/>
      <c r="K94" s="967"/>
      <c r="L94" s="967"/>
      <c r="M94" s="967"/>
      <c r="N94" s="967"/>
      <c r="O94" s="967"/>
      <c r="P94" s="967"/>
    </row>
    <row r="95" spans="1:16" ht="12.75">
      <c r="A95" s="958" t="s">
        <v>1257</v>
      </c>
      <c r="B95" s="890"/>
      <c r="C95" s="976"/>
      <c r="D95" s="975"/>
      <c r="E95" s="975"/>
      <c r="F95" s="975"/>
      <c r="G95" s="967"/>
      <c r="H95" s="967"/>
      <c r="I95" s="967"/>
      <c r="J95" s="967"/>
      <c r="K95" s="967"/>
      <c r="L95" s="967"/>
      <c r="M95" s="967"/>
      <c r="N95" s="967"/>
      <c r="O95" s="967"/>
      <c r="P95" s="967"/>
    </row>
    <row r="96" spans="1:16" ht="12.75">
      <c r="A96" s="958" t="s">
        <v>1257</v>
      </c>
      <c r="B96" s="890"/>
      <c r="C96" s="976"/>
      <c r="D96" s="967"/>
      <c r="E96" s="967"/>
      <c r="F96" s="967"/>
      <c r="G96" s="967"/>
      <c r="H96" s="967"/>
      <c r="I96" s="967"/>
      <c r="J96" s="967"/>
      <c r="K96" s="967"/>
      <c r="L96" s="967"/>
      <c r="M96" s="967"/>
      <c r="N96" s="967"/>
      <c r="O96" s="967"/>
      <c r="P96" s="967"/>
    </row>
    <row r="97" spans="1:16" ht="12.75">
      <c r="A97" s="958" t="s">
        <v>1257</v>
      </c>
      <c r="B97" s="890"/>
      <c r="C97" s="976"/>
      <c r="D97" s="967"/>
      <c r="E97" s="967"/>
      <c r="F97" s="967"/>
      <c r="G97" s="967"/>
      <c r="H97" s="967"/>
      <c r="I97" s="967"/>
      <c r="J97" s="967"/>
      <c r="K97" s="967"/>
      <c r="L97" s="967"/>
      <c r="M97" s="967"/>
      <c r="N97" s="967"/>
      <c r="O97" s="967"/>
      <c r="P97" s="967"/>
    </row>
    <row r="98" spans="1:16" ht="12.75">
      <c r="A98" s="958" t="s">
        <v>1257</v>
      </c>
      <c r="B98" s="890"/>
      <c r="C98" s="976"/>
      <c r="D98" s="975"/>
      <c r="E98" s="975"/>
      <c r="F98" s="975"/>
      <c r="G98" s="967"/>
      <c r="H98" s="967"/>
      <c r="I98" s="967"/>
      <c r="J98" s="967"/>
      <c r="K98" s="967"/>
      <c r="L98" s="967"/>
      <c r="M98" s="967"/>
      <c r="N98" s="967"/>
      <c r="O98" s="967"/>
      <c r="P98" s="967"/>
    </row>
    <row r="99" spans="1:16" ht="12.75">
      <c r="A99" s="958" t="s">
        <v>1257</v>
      </c>
      <c r="B99" s="890"/>
      <c r="C99" s="976"/>
      <c r="D99" s="975"/>
      <c r="E99" s="975"/>
      <c r="F99" s="975"/>
      <c r="G99" s="967"/>
      <c r="H99" s="967"/>
      <c r="I99" s="967"/>
      <c r="J99" s="967"/>
      <c r="K99" s="967"/>
      <c r="L99" s="967"/>
      <c r="M99" s="967"/>
      <c r="N99" s="967"/>
      <c r="O99" s="967"/>
      <c r="P99" s="967"/>
    </row>
    <row r="100" spans="1:16" ht="12.75">
      <c r="A100" s="957" t="s">
        <v>1252</v>
      </c>
      <c r="B100" s="890"/>
      <c r="C100" s="976"/>
      <c r="D100" s="967"/>
      <c r="E100" s="967"/>
      <c r="F100" s="967"/>
      <c r="G100" s="967"/>
      <c r="H100" s="967"/>
      <c r="I100" s="967"/>
      <c r="J100" s="967"/>
      <c r="K100" s="967"/>
      <c r="L100" s="967"/>
      <c r="M100" s="967"/>
      <c r="N100" s="967"/>
      <c r="O100" s="967"/>
      <c r="P100" s="967"/>
    </row>
    <row r="101" spans="1:16" ht="12.75">
      <c r="A101" s="957" t="s">
        <v>1252</v>
      </c>
      <c r="B101" s="890"/>
      <c r="C101" s="976"/>
      <c r="D101" s="967"/>
      <c r="E101" s="967"/>
      <c r="F101" s="967"/>
      <c r="G101" s="967"/>
      <c r="H101" s="967"/>
      <c r="I101" s="967"/>
      <c r="J101" s="967"/>
      <c r="K101" s="967"/>
      <c r="L101" s="967"/>
      <c r="M101" s="967"/>
      <c r="N101" s="967"/>
      <c r="O101" s="967"/>
      <c r="P101" s="967"/>
    </row>
    <row r="102" spans="1:16" ht="12.75">
      <c r="A102" s="957" t="s">
        <v>1252</v>
      </c>
      <c r="B102" s="890"/>
      <c r="C102" s="976"/>
      <c r="D102" s="967"/>
      <c r="E102" s="967"/>
      <c r="F102" s="967"/>
      <c r="G102" s="967"/>
      <c r="H102" s="967"/>
      <c r="I102" s="967"/>
      <c r="J102" s="967"/>
      <c r="K102" s="967"/>
      <c r="L102" s="967"/>
      <c r="M102" s="967"/>
      <c r="N102" s="967"/>
      <c r="O102" s="967"/>
      <c r="P102" s="967"/>
    </row>
    <row r="103" spans="1:16" ht="12.75">
      <c r="A103" s="957" t="s">
        <v>1252</v>
      </c>
      <c r="B103" s="890"/>
      <c r="C103" s="976"/>
      <c r="D103" s="975"/>
      <c r="E103" s="975"/>
      <c r="F103" s="975"/>
      <c r="G103" s="967"/>
      <c r="H103" s="967"/>
      <c r="I103" s="967"/>
      <c r="J103" s="967"/>
      <c r="K103" s="967"/>
      <c r="L103" s="967"/>
      <c r="M103" s="967"/>
      <c r="N103" s="967"/>
      <c r="O103" s="967"/>
      <c r="P103" s="967"/>
    </row>
    <row r="104" spans="1:16" ht="12.75">
      <c r="A104" s="957" t="s">
        <v>1252</v>
      </c>
      <c r="B104" s="890"/>
      <c r="C104" s="976"/>
      <c r="D104" s="967"/>
      <c r="E104" s="967"/>
      <c r="F104" s="967"/>
      <c r="G104" s="967"/>
      <c r="H104" s="967"/>
      <c r="I104" s="967"/>
      <c r="J104" s="967"/>
      <c r="K104" s="967"/>
      <c r="L104" s="967"/>
      <c r="M104" s="967"/>
      <c r="N104" s="967"/>
      <c r="O104" s="967"/>
      <c r="P104" s="967"/>
    </row>
    <row r="105" spans="1:16" ht="12.75">
      <c r="A105" s="957" t="s">
        <v>1252</v>
      </c>
      <c r="B105" s="890"/>
      <c r="C105" s="976"/>
      <c r="D105" s="967"/>
      <c r="E105" s="967"/>
      <c r="F105" s="967"/>
      <c r="G105" s="967"/>
      <c r="H105" s="967"/>
      <c r="I105" s="967"/>
      <c r="J105" s="967"/>
      <c r="K105" s="967"/>
      <c r="L105" s="967"/>
      <c r="M105" s="967"/>
      <c r="N105" s="967"/>
      <c r="O105" s="967"/>
      <c r="P105" s="967"/>
    </row>
    <row r="106" spans="1:16" ht="12.75">
      <c r="A106" s="957" t="s">
        <v>1252</v>
      </c>
      <c r="B106" s="890"/>
      <c r="C106" s="976"/>
      <c r="D106" s="975"/>
      <c r="E106" s="975"/>
      <c r="F106" s="975"/>
      <c r="G106" s="967"/>
      <c r="H106" s="967"/>
      <c r="I106" s="967"/>
      <c r="J106" s="967"/>
      <c r="K106" s="967"/>
      <c r="L106" s="967"/>
      <c r="M106" s="967"/>
      <c r="N106" s="967"/>
      <c r="O106" s="967"/>
      <c r="P106" s="967"/>
    </row>
    <row r="107" spans="1:16" ht="12.75">
      <c r="A107" s="957" t="s">
        <v>1252</v>
      </c>
      <c r="B107" s="890"/>
      <c r="C107" s="976"/>
      <c r="D107" s="967"/>
      <c r="E107" s="967"/>
      <c r="F107" s="967"/>
      <c r="G107" s="967"/>
      <c r="H107" s="967"/>
      <c r="I107" s="967"/>
      <c r="J107" s="967"/>
      <c r="K107" s="967"/>
      <c r="L107" s="967"/>
      <c r="M107" s="967"/>
      <c r="N107" s="967"/>
      <c r="O107" s="967"/>
      <c r="P107" s="967"/>
    </row>
    <row r="108" spans="1:16" ht="12.75">
      <c r="A108" s="954" t="s">
        <v>1334</v>
      </c>
      <c r="B108" s="890"/>
      <c r="C108" s="976"/>
      <c r="D108" s="967"/>
      <c r="E108" s="967"/>
      <c r="F108" s="967"/>
      <c r="G108" s="967"/>
      <c r="H108" s="967"/>
      <c r="I108" s="967"/>
      <c r="J108" s="967"/>
      <c r="K108" s="967"/>
      <c r="L108" s="967"/>
      <c r="M108" s="967"/>
      <c r="N108" s="967"/>
      <c r="O108" s="967"/>
      <c r="P108" s="967"/>
    </row>
    <row r="109" spans="1:16" ht="12.75">
      <c r="A109" s="954" t="s">
        <v>1334</v>
      </c>
      <c r="B109" s="890"/>
      <c r="C109" s="976"/>
      <c r="D109" s="975"/>
      <c r="E109" s="975"/>
      <c r="F109" s="975"/>
      <c r="G109" s="967"/>
      <c r="H109" s="967"/>
      <c r="I109" s="967"/>
      <c r="J109" s="967"/>
      <c r="K109" s="967"/>
      <c r="L109" s="967"/>
      <c r="M109" s="967"/>
      <c r="N109" s="967"/>
      <c r="O109" s="967"/>
      <c r="P109" s="967"/>
    </row>
    <row r="110" spans="1:16" ht="12.75">
      <c r="A110" s="954" t="s">
        <v>1334</v>
      </c>
      <c r="B110" s="890"/>
      <c r="C110" s="976"/>
      <c r="D110" s="967"/>
      <c r="E110" s="967"/>
      <c r="F110" s="967"/>
      <c r="G110" s="967"/>
      <c r="H110" s="967"/>
      <c r="I110" s="967"/>
      <c r="J110" s="967"/>
      <c r="K110" s="967"/>
      <c r="L110" s="967"/>
      <c r="M110" s="967"/>
      <c r="N110" s="967"/>
      <c r="O110" s="967"/>
      <c r="P110" s="967"/>
    </row>
    <row r="111" spans="1:16" ht="12.75">
      <c r="A111" s="954" t="s">
        <v>1334</v>
      </c>
      <c r="B111" s="890"/>
      <c r="C111" s="976"/>
      <c r="D111" s="967"/>
      <c r="E111" s="967"/>
      <c r="F111" s="967"/>
      <c r="G111" s="967"/>
      <c r="H111" s="967"/>
      <c r="I111" s="967"/>
      <c r="J111" s="967"/>
      <c r="K111" s="967"/>
      <c r="L111" s="967"/>
      <c r="M111" s="967"/>
      <c r="N111" s="967"/>
      <c r="O111" s="967"/>
      <c r="P111" s="967"/>
    </row>
    <row r="112" spans="1:16" ht="12.75">
      <c r="A112" s="954" t="s">
        <v>1334</v>
      </c>
      <c r="B112" s="890"/>
      <c r="C112" s="976"/>
      <c r="D112" s="967"/>
      <c r="E112" s="967"/>
      <c r="F112" s="967"/>
      <c r="G112" s="967"/>
      <c r="H112" s="967"/>
      <c r="I112" s="967"/>
      <c r="J112" s="967"/>
      <c r="K112" s="967"/>
      <c r="L112" s="967"/>
      <c r="M112" s="967"/>
      <c r="N112" s="967"/>
      <c r="O112" s="967"/>
      <c r="P112" s="967"/>
    </row>
    <row r="113" spans="1:16" ht="12.75">
      <c r="A113" s="954" t="s">
        <v>1334</v>
      </c>
      <c r="B113" s="890"/>
      <c r="C113" s="976"/>
      <c r="D113" s="975"/>
      <c r="E113" s="975"/>
      <c r="F113" s="975"/>
      <c r="G113" s="967"/>
      <c r="H113" s="967"/>
      <c r="I113" s="967"/>
      <c r="J113" s="967"/>
      <c r="K113" s="967"/>
      <c r="L113" s="967"/>
      <c r="M113" s="967"/>
      <c r="N113" s="967"/>
      <c r="O113" s="967"/>
      <c r="P113" s="967"/>
    </row>
    <row r="114" spans="1:16" ht="12.75">
      <c r="A114" s="954" t="s">
        <v>1334</v>
      </c>
      <c r="B114" s="890"/>
      <c r="C114" s="976"/>
      <c r="D114" s="975"/>
      <c r="E114" s="975"/>
      <c r="F114" s="975"/>
      <c r="G114" s="967"/>
      <c r="H114" s="967"/>
      <c r="I114" s="967"/>
      <c r="J114" s="967"/>
      <c r="K114" s="967"/>
      <c r="L114" s="967"/>
      <c r="M114" s="967"/>
      <c r="N114" s="967"/>
      <c r="O114" s="967"/>
      <c r="P114" s="967"/>
    </row>
    <row r="115" spans="1:16" ht="12.75">
      <c r="A115" s="954" t="s">
        <v>1334</v>
      </c>
      <c r="B115" s="890"/>
      <c r="C115" s="976"/>
      <c r="D115" s="975"/>
      <c r="E115" s="975"/>
      <c r="F115" s="975"/>
      <c r="G115" s="967"/>
      <c r="H115" s="967"/>
      <c r="I115" s="967"/>
      <c r="J115" s="967"/>
      <c r="K115" s="967"/>
      <c r="L115" s="967"/>
      <c r="M115" s="967"/>
      <c r="N115" s="967"/>
      <c r="O115" s="967"/>
      <c r="P115" s="967"/>
    </row>
    <row r="116" spans="1:16" ht="12.75">
      <c r="A116" s="954" t="s">
        <v>1334</v>
      </c>
      <c r="B116" s="890"/>
      <c r="C116" s="976"/>
      <c r="D116" s="967"/>
      <c r="E116" s="967"/>
      <c r="F116" s="967"/>
      <c r="G116" s="967"/>
      <c r="H116" s="967"/>
      <c r="I116" s="967"/>
      <c r="J116" s="967"/>
      <c r="K116" s="967"/>
      <c r="L116" s="967"/>
      <c r="M116" s="967"/>
      <c r="N116" s="967"/>
      <c r="O116" s="967"/>
      <c r="P116" s="967"/>
    </row>
    <row r="117" spans="1:16" ht="12.75">
      <c r="A117" s="954" t="s">
        <v>1334</v>
      </c>
      <c r="B117" s="890"/>
      <c r="C117" s="976"/>
      <c r="D117" s="967"/>
      <c r="E117" s="967"/>
      <c r="F117" s="967"/>
      <c r="G117" s="967"/>
      <c r="H117" s="967"/>
      <c r="I117" s="967"/>
      <c r="J117" s="967"/>
      <c r="K117" s="967"/>
      <c r="L117" s="967"/>
      <c r="M117" s="967"/>
      <c r="N117" s="967"/>
      <c r="O117" s="967"/>
      <c r="P117" s="967"/>
    </row>
    <row r="118" spans="1:16" ht="12.75">
      <c r="A118" s="954" t="s">
        <v>1334</v>
      </c>
      <c r="B118" s="890"/>
      <c r="C118" s="976"/>
      <c r="D118" s="967"/>
      <c r="E118" s="967"/>
      <c r="F118" s="967"/>
      <c r="G118" s="967"/>
      <c r="H118" s="967"/>
      <c r="I118" s="967"/>
      <c r="J118" s="967"/>
      <c r="K118" s="967"/>
      <c r="L118" s="967"/>
      <c r="M118" s="967"/>
      <c r="N118" s="967"/>
      <c r="O118" s="967"/>
      <c r="P118" s="967"/>
    </row>
    <row r="119" spans="1:16" ht="12.75">
      <c r="A119" s="953" t="s">
        <v>1317</v>
      </c>
      <c r="B119" s="890"/>
      <c r="C119" s="976"/>
      <c r="D119" s="967"/>
      <c r="E119" s="967"/>
      <c r="F119" s="967"/>
      <c r="G119" s="967"/>
      <c r="H119" s="967"/>
      <c r="I119" s="967"/>
      <c r="J119" s="967"/>
      <c r="K119" s="967"/>
      <c r="L119" s="967"/>
      <c r="M119" s="967"/>
      <c r="N119" s="967"/>
      <c r="O119" s="967"/>
      <c r="P119" s="967"/>
    </row>
    <row r="120" spans="1:16" ht="12.75">
      <c r="A120" s="953" t="s">
        <v>1317</v>
      </c>
      <c r="B120" s="890"/>
      <c r="C120" s="976"/>
      <c r="D120" s="967"/>
      <c r="E120" s="967"/>
      <c r="F120" s="967"/>
      <c r="G120" s="967"/>
      <c r="H120" s="967"/>
      <c r="I120" s="967"/>
      <c r="J120" s="967"/>
      <c r="K120" s="967"/>
      <c r="L120" s="967"/>
      <c r="M120" s="967"/>
      <c r="N120" s="967"/>
      <c r="O120" s="967"/>
      <c r="P120" s="967"/>
    </row>
    <row r="121" spans="1:16" ht="12.75">
      <c r="A121" s="953" t="s">
        <v>1317</v>
      </c>
      <c r="B121" s="890"/>
      <c r="C121" s="976"/>
      <c r="D121" s="975"/>
      <c r="E121" s="975"/>
      <c r="F121" s="975"/>
      <c r="G121" s="967"/>
      <c r="H121" s="967"/>
      <c r="I121" s="967"/>
      <c r="J121" s="967"/>
      <c r="K121" s="967"/>
      <c r="L121" s="967"/>
      <c r="M121" s="967"/>
      <c r="N121" s="967"/>
      <c r="O121" s="967"/>
      <c r="P121" s="967"/>
    </row>
    <row r="122" spans="1:16" ht="12.75">
      <c r="A122" s="952" t="s">
        <v>1306</v>
      </c>
      <c r="B122" s="890"/>
      <c r="C122" s="976"/>
      <c r="D122" s="967"/>
      <c r="E122" s="967"/>
      <c r="F122" s="967"/>
      <c r="G122" s="967"/>
      <c r="H122" s="967"/>
      <c r="I122" s="967"/>
      <c r="J122" s="967"/>
      <c r="K122" s="967"/>
      <c r="L122" s="967"/>
      <c r="M122" s="967"/>
      <c r="N122" s="967"/>
      <c r="O122" s="967"/>
      <c r="P122" s="967"/>
    </row>
    <row r="123" spans="1:16" ht="12.75">
      <c r="A123" s="952" t="s">
        <v>1306</v>
      </c>
      <c r="B123" s="890"/>
      <c r="C123" s="976"/>
      <c r="D123" s="967"/>
      <c r="E123" s="967"/>
      <c r="F123" s="967"/>
      <c r="G123" s="967"/>
      <c r="H123" s="967"/>
      <c r="I123" s="967"/>
      <c r="J123" s="967"/>
      <c r="K123" s="967"/>
      <c r="L123" s="967"/>
      <c r="M123" s="967"/>
      <c r="N123" s="967"/>
      <c r="O123" s="967"/>
      <c r="P123" s="967"/>
    </row>
    <row r="124" spans="1:16" ht="12.75">
      <c r="A124" s="952" t="s">
        <v>1306</v>
      </c>
      <c r="B124" s="890"/>
      <c r="C124" s="976"/>
      <c r="D124" s="967"/>
      <c r="E124" s="967"/>
      <c r="F124" s="967"/>
      <c r="G124" s="967"/>
      <c r="H124" s="967"/>
      <c r="I124" s="967"/>
      <c r="J124" s="967"/>
      <c r="K124" s="967"/>
      <c r="L124" s="967"/>
      <c r="M124" s="967"/>
      <c r="N124" s="967"/>
      <c r="O124" s="967"/>
      <c r="P124" s="967"/>
    </row>
    <row r="125" spans="1:16" ht="12.75">
      <c r="A125" s="952" t="s">
        <v>1306</v>
      </c>
      <c r="B125" s="890"/>
      <c r="C125" s="976"/>
      <c r="D125" s="967"/>
      <c r="E125" s="967"/>
      <c r="F125" s="967"/>
      <c r="G125" s="967"/>
      <c r="H125" s="967"/>
      <c r="I125" s="967"/>
      <c r="J125" s="967"/>
      <c r="K125" s="967"/>
      <c r="L125" s="967"/>
      <c r="M125" s="967"/>
      <c r="N125" s="967"/>
      <c r="O125" s="967"/>
      <c r="P125" s="967"/>
    </row>
    <row r="126" spans="1:16" ht="12.75">
      <c r="A126" s="952" t="s">
        <v>1306</v>
      </c>
      <c r="B126" s="890"/>
      <c r="C126" s="976"/>
      <c r="D126" s="967"/>
      <c r="E126" s="967"/>
      <c r="F126" s="967"/>
      <c r="G126" s="967"/>
      <c r="H126" s="967"/>
      <c r="I126" s="967"/>
      <c r="J126" s="967"/>
      <c r="K126" s="967"/>
      <c r="L126" s="967"/>
      <c r="M126" s="967"/>
      <c r="N126" s="967"/>
      <c r="O126" s="967"/>
      <c r="P126" s="967"/>
    </row>
    <row r="127" spans="1:16" ht="12.75">
      <c r="A127" s="951" t="s">
        <v>1299</v>
      </c>
      <c r="B127" s="890"/>
      <c r="C127" s="976"/>
      <c r="D127" s="967"/>
      <c r="E127" s="967"/>
      <c r="F127" s="967"/>
      <c r="G127" s="967"/>
      <c r="H127" s="967"/>
      <c r="I127" s="967"/>
      <c r="J127" s="967"/>
      <c r="K127" s="967"/>
      <c r="L127" s="967"/>
      <c r="M127" s="967"/>
      <c r="N127" s="967"/>
      <c r="O127" s="967"/>
      <c r="P127" s="967"/>
    </row>
    <row r="128" spans="1:16" ht="12.75">
      <c r="A128" s="951" t="s">
        <v>1299</v>
      </c>
      <c r="B128" s="890"/>
      <c r="C128" s="976"/>
      <c r="D128" s="975"/>
      <c r="E128" s="975"/>
      <c r="F128" s="975"/>
      <c r="G128" s="967"/>
      <c r="H128" s="967"/>
      <c r="I128" s="967"/>
      <c r="J128" s="967"/>
      <c r="K128" s="967"/>
      <c r="L128" s="967"/>
      <c r="M128" s="967"/>
      <c r="N128" s="967"/>
      <c r="O128" s="967"/>
      <c r="P128" s="967"/>
    </row>
    <row r="129" spans="1:16" ht="12.75">
      <c r="A129" s="951" t="s">
        <v>1299</v>
      </c>
      <c r="B129" s="890"/>
      <c r="C129" s="976"/>
      <c r="D129" s="967"/>
      <c r="E129" s="967"/>
      <c r="F129" s="967"/>
      <c r="G129" s="967"/>
      <c r="H129" s="967"/>
      <c r="I129" s="967"/>
      <c r="J129" s="967"/>
      <c r="K129" s="967"/>
      <c r="L129" s="967"/>
      <c r="M129" s="967"/>
      <c r="N129" s="967"/>
      <c r="O129" s="967"/>
      <c r="P129" s="967"/>
    </row>
    <row r="130" spans="1:16" ht="12.75">
      <c r="A130" s="951" t="s">
        <v>1299</v>
      </c>
      <c r="B130" s="890"/>
      <c r="C130" s="976"/>
      <c r="D130" s="967"/>
      <c r="E130" s="967"/>
      <c r="F130" s="967"/>
      <c r="G130" s="967"/>
      <c r="H130" s="967"/>
      <c r="I130" s="967"/>
      <c r="J130" s="967"/>
      <c r="K130" s="967"/>
      <c r="L130" s="967"/>
      <c r="M130" s="967"/>
      <c r="N130" s="967"/>
      <c r="O130" s="967"/>
      <c r="P130" s="967"/>
    </row>
    <row r="131" spans="1:16" ht="12.75">
      <c r="A131" s="951" t="s">
        <v>1299</v>
      </c>
      <c r="B131" s="890"/>
      <c r="C131" s="976"/>
      <c r="D131" s="967"/>
      <c r="E131" s="967"/>
      <c r="F131" s="967"/>
      <c r="G131" s="967"/>
      <c r="H131" s="967"/>
      <c r="I131" s="967"/>
      <c r="J131" s="967"/>
      <c r="K131" s="967"/>
      <c r="L131" s="967"/>
      <c r="M131" s="967"/>
      <c r="N131" s="967"/>
      <c r="O131" s="967"/>
      <c r="P131" s="967"/>
    </row>
    <row r="132" spans="1:16" ht="12.75">
      <c r="A132" s="951" t="s">
        <v>1299</v>
      </c>
      <c r="B132" s="890"/>
      <c r="C132" s="976"/>
      <c r="D132" s="967"/>
      <c r="E132" s="967"/>
      <c r="F132" s="967"/>
      <c r="G132" s="967"/>
      <c r="H132" s="967"/>
      <c r="I132" s="967"/>
      <c r="J132" s="967"/>
      <c r="K132" s="967"/>
      <c r="L132" s="967"/>
      <c r="M132" s="967"/>
      <c r="N132" s="967"/>
      <c r="O132" s="967"/>
      <c r="P132" s="967"/>
    </row>
    <row r="133" spans="1:16" ht="12.75">
      <c r="A133" s="951" t="s">
        <v>1299</v>
      </c>
      <c r="B133" s="890"/>
      <c r="C133" s="976"/>
      <c r="D133" s="967"/>
      <c r="E133" s="967"/>
      <c r="F133" s="967"/>
      <c r="G133" s="967"/>
      <c r="H133" s="967"/>
      <c r="I133" s="967"/>
      <c r="J133" s="967"/>
      <c r="K133" s="967"/>
      <c r="L133" s="967"/>
      <c r="M133" s="967"/>
      <c r="N133" s="967"/>
      <c r="O133" s="967"/>
      <c r="P133" s="967"/>
    </row>
    <row r="134" spans="1:16" ht="12.75">
      <c r="A134" s="951" t="s">
        <v>1299</v>
      </c>
      <c r="B134" s="890"/>
      <c r="C134" s="976"/>
      <c r="D134" s="967"/>
      <c r="E134" s="967"/>
      <c r="F134" s="967"/>
      <c r="G134" s="967"/>
      <c r="H134" s="967"/>
      <c r="I134" s="967"/>
      <c r="J134" s="967"/>
      <c r="K134" s="967"/>
      <c r="L134" s="967"/>
      <c r="M134" s="967"/>
      <c r="N134" s="967"/>
      <c r="O134" s="967"/>
      <c r="P134" s="967"/>
    </row>
    <row r="135" spans="1:16" ht="12.75">
      <c r="A135" s="951" t="s">
        <v>1299</v>
      </c>
      <c r="B135" s="890"/>
      <c r="C135" s="976"/>
      <c r="D135" s="967"/>
      <c r="E135" s="967"/>
      <c r="F135" s="967"/>
      <c r="G135" s="967"/>
      <c r="H135" s="967"/>
      <c r="I135" s="967"/>
      <c r="J135" s="967"/>
      <c r="K135" s="967"/>
      <c r="L135" s="967"/>
      <c r="M135" s="967"/>
      <c r="N135" s="967"/>
      <c r="O135" s="967"/>
      <c r="P135" s="967"/>
    </row>
    <row r="136" spans="1:16" ht="12.75">
      <c r="A136" s="951" t="s">
        <v>1299</v>
      </c>
      <c r="B136" s="890"/>
      <c r="C136" s="976"/>
      <c r="D136" s="975"/>
      <c r="E136" s="975"/>
      <c r="F136" s="975"/>
      <c r="G136" s="967"/>
      <c r="H136" s="967"/>
      <c r="I136" s="967"/>
      <c r="J136" s="967"/>
      <c r="K136" s="967"/>
      <c r="L136" s="967"/>
      <c r="M136" s="967"/>
      <c r="N136" s="967"/>
      <c r="O136" s="967"/>
      <c r="P136" s="967"/>
    </row>
    <row r="137" spans="1:16" ht="12.75">
      <c r="A137" s="951" t="s">
        <v>1299</v>
      </c>
      <c r="B137" s="890"/>
      <c r="C137" s="976"/>
      <c r="D137" s="967"/>
      <c r="E137" s="967"/>
      <c r="F137" s="967"/>
      <c r="G137" s="967"/>
      <c r="H137" s="967"/>
      <c r="I137" s="967"/>
      <c r="J137" s="967"/>
      <c r="K137" s="967"/>
      <c r="L137" s="967"/>
      <c r="M137" s="967"/>
      <c r="N137" s="967"/>
      <c r="O137" s="967"/>
      <c r="P137" s="967"/>
    </row>
    <row r="138" spans="1:16" ht="12.75">
      <c r="A138" s="939" t="s">
        <v>1228</v>
      </c>
      <c r="B138" s="890" t="s">
        <v>1229</v>
      </c>
      <c r="C138" s="976"/>
      <c r="D138" s="967"/>
      <c r="E138" s="967"/>
      <c r="F138" s="967"/>
      <c r="G138" s="967"/>
      <c r="H138" s="967"/>
      <c r="I138" s="967"/>
      <c r="J138" s="967"/>
      <c r="K138" s="967"/>
      <c r="L138" s="967"/>
      <c r="M138" s="967"/>
      <c r="N138" s="967"/>
      <c r="O138" s="967"/>
      <c r="P138" s="967"/>
    </row>
    <row r="139" spans="1:16" ht="12.75">
      <c r="A139" s="939" t="s">
        <v>1228</v>
      </c>
      <c r="B139" s="890" t="s">
        <v>1229</v>
      </c>
      <c r="C139" s="976"/>
      <c r="D139" s="967"/>
      <c r="E139" s="967"/>
      <c r="F139" s="967"/>
      <c r="G139" s="967"/>
      <c r="H139" s="967"/>
      <c r="I139" s="967"/>
      <c r="J139" s="967"/>
      <c r="K139" s="967"/>
      <c r="L139" s="967"/>
      <c r="M139" s="967"/>
      <c r="N139" s="967"/>
      <c r="O139" s="967"/>
      <c r="P139" s="967"/>
    </row>
    <row r="140" spans="1:16" ht="12.75">
      <c r="A140" s="939" t="s">
        <v>1228</v>
      </c>
      <c r="B140" s="890" t="s">
        <v>1229</v>
      </c>
      <c r="C140" s="976"/>
      <c r="D140" s="967"/>
      <c r="E140" s="967"/>
      <c r="F140" s="967"/>
      <c r="G140" s="967"/>
      <c r="H140" s="967"/>
      <c r="I140" s="967"/>
      <c r="J140" s="967"/>
      <c r="K140" s="967"/>
      <c r="L140" s="967"/>
      <c r="M140" s="967"/>
      <c r="N140" s="967"/>
      <c r="O140" s="967"/>
      <c r="P140" s="967"/>
    </row>
    <row r="141" spans="1:16" ht="12.75">
      <c r="A141" s="939" t="s">
        <v>1228</v>
      </c>
      <c r="B141" s="890" t="s">
        <v>1229</v>
      </c>
      <c r="C141" s="976"/>
      <c r="D141" s="967"/>
      <c r="E141" s="967"/>
      <c r="F141" s="967"/>
      <c r="G141" s="967"/>
      <c r="H141" s="967"/>
      <c r="I141" s="967"/>
      <c r="J141" s="967"/>
      <c r="K141" s="967"/>
      <c r="L141" s="967"/>
      <c r="M141" s="967"/>
      <c r="N141" s="967"/>
      <c r="O141" s="967"/>
      <c r="P141" s="967"/>
    </row>
    <row r="142" spans="1:16" ht="12.75">
      <c r="A142" s="939" t="s">
        <v>1228</v>
      </c>
      <c r="B142" s="890" t="s">
        <v>1229</v>
      </c>
      <c r="C142" s="976"/>
      <c r="D142" s="967"/>
      <c r="E142" s="967"/>
      <c r="F142" s="967"/>
      <c r="G142" s="967"/>
      <c r="H142" s="967"/>
      <c r="I142" s="967"/>
      <c r="J142" s="967"/>
      <c r="K142" s="967"/>
      <c r="L142" s="967"/>
      <c r="M142" s="967"/>
      <c r="N142" s="967"/>
      <c r="O142" s="967"/>
      <c r="P142" s="967"/>
    </row>
    <row r="143" spans="1:16" ht="12.75">
      <c r="A143" s="939" t="s">
        <v>1228</v>
      </c>
      <c r="B143" s="890" t="s">
        <v>1229</v>
      </c>
      <c r="C143" s="976"/>
      <c r="D143" s="967"/>
      <c r="E143" s="967"/>
      <c r="F143" s="967"/>
      <c r="G143" s="967"/>
      <c r="H143" s="967"/>
      <c r="I143" s="967"/>
      <c r="J143" s="967"/>
      <c r="K143" s="967"/>
      <c r="L143" s="967"/>
      <c r="M143" s="967"/>
      <c r="N143" s="967"/>
      <c r="O143" s="967"/>
      <c r="P143" s="967"/>
    </row>
    <row r="144" spans="1:16" ht="12.75">
      <c r="A144" s="939" t="s">
        <v>1228</v>
      </c>
      <c r="B144" s="890" t="s">
        <v>1229</v>
      </c>
      <c r="C144" s="976"/>
      <c r="D144" s="967"/>
      <c r="E144" s="967"/>
      <c r="F144" s="967"/>
      <c r="G144" s="967"/>
      <c r="H144" s="967"/>
      <c r="I144" s="967"/>
      <c r="J144" s="967"/>
      <c r="K144" s="967"/>
      <c r="L144" s="967"/>
      <c r="M144" s="967"/>
      <c r="N144" s="967"/>
      <c r="O144" s="967"/>
      <c r="P144" s="967"/>
    </row>
    <row r="145" spans="1:16" ht="12.75">
      <c r="A145" s="939" t="s">
        <v>1228</v>
      </c>
      <c r="B145" s="890" t="s">
        <v>1229</v>
      </c>
      <c r="C145" s="976"/>
      <c r="D145" s="967"/>
      <c r="E145" s="967"/>
      <c r="F145" s="967"/>
      <c r="G145" s="967"/>
      <c r="H145" s="967"/>
      <c r="I145" s="967"/>
      <c r="J145" s="967"/>
      <c r="K145" s="967"/>
      <c r="L145" s="967"/>
      <c r="M145" s="967"/>
      <c r="N145" s="967"/>
      <c r="O145" s="967"/>
      <c r="P145" s="967"/>
    </row>
    <row r="146" spans="1:16" ht="12.75">
      <c r="A146" s="939" t="s">
        <v>1228</v>
      </c>
      <c r="B146" s="890" t="s">
        <v>1229</v>
      </c>
      <c r="C146" s="976"/>
      <c r="D146" s="975"/>
      <c r="E146" s="975"/>
      <c r="F146" s="975"/>
      <c r="G146" s="967"/>
      <c r="H146" s="967"/>
      <c r="I146" s="967"/>
      <c r="J146" s="967"/>
      <c r="K146" s="967"/>
      <c r="L146" s="967"/>
      <c r="M146" s="967"/>
      <c r="N146" s="967"/>
      <c r="O146" s="967"/>
      <c r="P146" s="967"/>
    </row>
  </sheetData>
  <conditionalFormatting sqref="D3:E5 G3:H5 J3:J5 K3:K6 P3:P7 F3:F146 I3:I146 L3:O146 H7:H146 K8 G8:G9 J8:J146 D9:D146 P9:P146 E10:E146 K11:K146 G12:G146">
    <cfRule type="cellIs" dxfId="47" priority="1" operator="equal">
      <formula>"N/A"</formula>
    </cfRule>
    <cfRule type="cellIs" dxfId="46" priority="2" operator="equal">
      <formula>"?"</formula>
    </cfRule>
  </conditionalFormatting>
  <conditionalFormatting sqref="D3:E5 K6 D9:D146 E10:E146 F16:F28 G29:G53 H54:H66 I63:I76 K77:K99 L100:L107 M108:M118 N119:N121 O122:O126 P127:P137">
    <cfRule type="notContainsBlanks" dxfId="45" priority="3">
      <formula>LEN(TRIM(D3))&gt;0</formula>
    </cfRule>
  </conditionalFormatting>
  <conditionalFormatting sqref="F3:F146">
    <cfRule type="notContainsBlanks" dxfId="44" priority="4">
      <formula>LEN(TRIM(F3))&gt;0</formula>
    </cfRule>
  </conditionalFormatting>
  <conditionalFormatting sqref="G12:G146 G3:G5 G8:G9">
    <cfRule type="notContainsBlanks" dxfId="43" priority="5">
      <formula>LEN(TRIM(G3))&gt;0</formula>
    </cfRule>
  </conditionalFormatting>
  <conditionalFormatting sqref="H7:H146 H3:H5">
    <cfRule type="notContainsBlanks" dxfId="42" priority="6">
      <formula>LEN(TRIM(H3))&gt;0</formula>
    </cfRule>
  </conditionalFormatting>
  <conditionalFormatting sqref="I3:I146">
    <cfRule type="notContainsBlanks" dxfId="41" priority="7">
      <formula>LEN(TRIM(I3))&gt;0</formula>
    </cfRule>
  </conditionalFormatting>
  <conditionalFormatting sqref="K3:K6 K11:K146 K8">
    <cfRule type="notContainsBlanks" dxfId="40" priority="9">
      <formula>LEN(TRIM(K3))&gt;0</formula>
    </cfRule>
  </conditionalFormatting>
  <conditionalFormatting sqref="K6 J3:J5 J8:J146">
    <cfRule type="notContainsBlanks" dxfId="39" priority="8">
      <formula>LEN(TRIM(J3))&gt;0</formula>
    </cfRule>
  </conditionalFormatting>
  <conditionalFormatting sqref="L3:L146">
    <cfRule type="notContainsBlanks" dxfId="38" priority="10">
      <formula>LEN(TRIM(L3))&gt;0</formula>
    </cfRule>
  </conditionalFormatting>
  <conditionalFormatting sqref="M3:M146">
    <cfRule type="notContainsBlanks" dxfId="37" priority="11">
      <formula>LEN(TRIM(M3))&gt;0</formula>
    </cfRule>
  </conditionalFormatting>
  <conditionalFormatting sqref="N3:N146">
    <cfRule type="notContainsBlanks" dxfId="36" priority="12">
      <formula>LEN(TRIM(N3))&gt;0</formula>
    </cfRule>
  </conditionalFormatting>
  <conditionalFormatting sqref="O3:O146">
    <cfRule type="notContainsBlanks" dxfId="35" priority="13">
      <formula>LEN(TRIM(O3))&gt;0</formula>
    </cfRule>
  </conditionalFormatting>
  <conditionalFormatting sqref="P9:P146 P3:P7">
    <cfRule type="notContainsBlanks" dxfId="34" priority="14">
      <formula>LEN(TRIM(P3))&gt;0</formula>
    </cfRule>
  </conditionalFormatting>
  <dataValidations count="3">
    <dataValidation type="list" allowBlank="1" showErrorMessage="1" sqref="D6" xr:uid="{00000000-0002-0000-2E00-000000000000}">
      <formula1>"Heavy Brown Overcoat,Ghillie Suit"</formula1>
    </dataValidation>
    <dataValidation type="list" allowBlank="1" showErrorMessage="1" sqref="E6" xr:uid="{00000000-0002-0000-2E00-000001000000}">
      <formula1>"""Sunset"" Tactical Suit,Fenced PS5-M Universal Protection,Load-bearing 'Sunset' Tactical Suit"</formula1>
    </dataValidation>
    <dataValidation type="list" allowBlank="1" showErrorMessage="1" sqref="F6" xr:uid="{00000000-0002-0000-2E00-000002000000}">
      <formula1>"CS-2t Suit,CS-2b Body Armour"</formula1>
    </dataValidation>
  </dataValidation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8">
    <tabColor rgb="FF8E7CC3"/>
    <outlinePr summaryBelow="0" summaryRight="0"/>
  </sheetPr>
  <dimension ref="A1:T1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2.5703125" defaultRowHeight="15.75" customHeight="1"/>
  <cols>
    <col min="1" max="1" width="4.28515625" customWidth="1"/>
    <col min="2" max="2" width="14.42578125" customWidth="1"/>
    <col min="3" max="3" width="5.42578125" customWidth="1"/>
    <col min="4" max="4" width="8.42578125" customWidth="1"/>
    <col min="5" max="20" width="5.42578125" customWidth="1"/>
  </cols>
  <sheetData>
    <row r="1" spans="1:20" ht="21" customHeight="1">
      <c r="A1" s="977"/>
      <c r="B1" s="977"/>
      <c r="C1" s="846"/>
      <c r="D1" s="846"/>
      <c r="E1" s="978"/>
      <c r="F1" s="978"/>
      <c r="G1" s="978"/>
      <c r="H1" s="978"/>
      <c r="I1" s="978"/>
      <c r="J1" s="846"/>
      <c r="K1" s="846"/>
      <c r="L1" s="846"/>
      <c r="M1" s="846"/>
      <c r="N1" s="846"/>
      <c r="O1" s="846"/>
      <c r="P1" s="846"/>
      <c r="Q1" s="846"/>
      <c r="R1" s="846"/>
      <c r="S1" s="846"/>
      <c r="T1" s="5" t="s">
        <v>2</v>
      </c>
    </row>
    <row r="2" spans="1:20" ht="78.75">
      <c r="A2" s="977"/>
      <c r="B2" s="979" t="s">
        <v>1584</v>
      </c>
      <c r="C2" s="980" t="s">
        <v>1224</v>
      </c>
      <c r="D2" s="876" t="s">
        <v>908</v>
      </c>
      <c r="E2" s="981" t="s">
        <v>1585</v>
      </c>
      <c r="F2" s="982" t="s">
        <v>1586</v>
      </c>
      <c r="G2" s="983" t="s">
        <v>1587</v>
      </c>
      <c r="H2" s="984" t="s">
        <v>1588</v>
      </c>
      <c r="I2" s="985" t="s">
        <v>1589</v>
      </c>
      <c r="J2" s="887" t="s">
        <v>1590</v>
      </c>
      <c r="K2" s="878" t="s">
        <v>1167</v>
      </c>
      <c r="L2" s="879" t="s">
        <v>1168</v>
      </c>
      <c r="M2" s="882" t="s">
        <v>1171</v>
      </c>
      <c r="N2" s="880" t="s">
        <v>1169</v>
      </c>
      <c r="O2" s="883" t="s">
        <v>1172</v>
      </c>
      <c r="P2" s="877" t="s">
        <v>1165</v>
      </c>
      <c r="Q2" s="885" t="s">
        <v>1174</v>
      </c>
      <c r="R2" s="884" t="s">
        <v>1219</v>
      </c>
      <c r="S2" s="876" t="s">
        <v>1176</v>
      </c>
      <c r="T2" s="26" t="s">
        <v>2</v>
      </c>
    </row>
    <row r="3" spans="1:20" ht="24.75" customHeight="1">
      <c r="A3" s="986"/>
      <c r="B3" s="987" t="s">
        <v>1591</v>
      </c>
      <c r="C3" s="31">
        <v>1.0900000000000001</v>
      </c>
      <c r="D3" s="988">
        <v>8180</v>
      </c>
      <c r="E3" s="191">
        <v>-11</v>
      </c>
      <c r="F3" s="989"/>
      <c r="G3" s="989"/>
      <c r="H3" s="990"/>
      <c r="I3" s="989"/>
      <c r="J3" s="218"/>
      <c r="K3" s="991"/>
      <c r="L3" s="991"/>
      <c r="M3" s="991"/>
      <c r="N3" s="991"/>
      <c r="O3" s="29">
        <v>0.09</v>
      </c>
      <c r="P3" s="29">
        <v>0.08</v>
      </c>
      <c r="Q3" s="29">
        <v>0.08</v>
      </c>
      <c r="R3" s="991"/>
      <c r="S3" s="29">
        <v>0.25</v>
      </c>
      <c r="T3" s="39" t="s">
        <v>1592</v>
      </c>
    </row>
    <row r="4" spans="1:20" ht="24.75" customHeight="1">
      <c r="A4" s="986"/>
      <c r="B4" s="987" t="s">
        <v>1593</v>
      </c>
      <c r="C4" s="31">
        <v>0.63</v>
      </c>
      <c r="D4" s="988">
        <v>6000</v>
      </c>
      <c r="E4" s="989"/>
      <c r="F4" s="989"/>
      <c r="G4" s="989"/>
      <c r="H4" s="990"/>
      <c r="I4" s="989"/>
      <c r="J4" s="992"/>
      <c r="K4" s="991"/>
      <c r="L4" s="991"/>
      <c r="M4" s="29">
        <v>0.28999999999999998</v>
      </c>
      <c r="N4" s="991"/>
      <c r="O4" s="29">
        <v>0.05</v>
      </c>
      <c r="P4" s="991"/>
      <c r="Q4" s="29">
        <v>0.06</v>
      </c>
      <c r="R4" s="29">
        <v>0.04</v>
      </c>
      <c r="S4" s="29">
        <f>M4+O4+Q4+R4</f>
        <v>0.43999999999999995</v>
      </c>
      <c r="T4" s="39" t="s">
        <v>1594</v>
      </c>
    </row>
    <row r="5" spans="1:20" ht="24.75" customHeight="1">
      <c r="A5" s="986"/>
      <c r="B5" s="987" t="s">
        <v>1595</v>
      </c>
      <c r="C5" s="31">
        <v>0.68</v>
      </c>
      <c r="D5" s="988">
        <v>6600</v>
      </c>
      <c r="E5" s="989"/>
      <c r="F5" s="989"/>
      <c r="G5" s="989"/>
      <c r="H5" s="189">
        <v>0.2</v>
      </c>
      <c r="I5" s="989"/>
      <c r="J5" s="993">
        <v>9500</v>
      </c>
      <c r="K5" s="991"/>
      <c r="L5" s="991"/>
      <c r="M5" s="991"/>
      <c r="N5" s="991"/>
      <c r="O5" s="29">
        <v>0.11</v>
      </c>
      <c r="P5" s="29">
        <v>0.05</v>
      </c>
      <c r="Q5" s="991"/>
      <c r="R5" s="991"/>
      <c r="S5" s="29">
        <f>O5+P5</f>
        <v>0.16</v>
      </c>
      <c r="T5" s="39" t="s">
        <v>1596</v>
      </c>
    </row>
    <row r="6" spans="1:20" ht="24.75" customHeight="1">
      <c r="A6" s="986"/>
      <c r="B6" s="987" t="s">
        <v>1597</v>
      </c>
      <c r="C6" s="31">
        <v>1.0900000000000001</v>
      </c>
      <c r="D6" s="994">
        <v>1620</v>
      </c>
      <c r="E6" s="989"/>
      <c r="F6" s="989"/>
      <c r="G6" s="989"/>
      <c r="H6" s="189">
        <v>0.19</v>
      </c>
      <c r="I6" s="989"/>
      <c r="J6" s="993">
        <v>2500</v>
      </c>
      <c r="K6" s="29">
        <v>0.05</v>
      </c>
      <c r="L6" s="991"/>
      <c r="M6" s="991"/>
      <c r="N6" s="991"/>
      <c r="O6" s="29">
        <v>7.0000000000000007E-2</v>
      </c>
      <c r="P6" s="991"/>
      <c r="Q6" s="991"/>
      <c r="R6" s="991"/>
      <c r="S6" s="29">
        <v>0.12</v>
      </c>
      <c r="T6" s="39" t="s">
        <v>1598</v>
      </c>
    </row>
    <row r="7" spans="1:20" ht="24.75" customHeight="1">
      <c r="A7" s="986"/>
      <c r="B7" s="987" t="s">
        <v>1599</v>
      </c>
      <c r="C7" s="31">
        <v>0.57999999999999996</v>
      </c>
      <c r="D7" s="988">
        <v>3250</v>
      </c>
      <c r="E7" s="989"/>
      <c r="F7" s="989"/>
      <c r="G7" s="989"/>
      <c r="H7" s="990"/>
      <c r="I7" s="191">
        <v>19</v>
      </c>
      <c r="J7" s="992"/>
      <c r="K7" s="991"/>
      <c r="L7" s="991"/>
      <c r="M7" s="29">
        <v>0.12</v>
      </c>
      <c r="N7" s="991"/>
      <c r="O7" s="29">
        <v>0.06</v>
      </c>
      <c r="P7" s="991"/>
      <c r="Q7" s="991"/>
      <c r="R7" s="991"/>
      <c r="S7" s="29">
        <f>M7+O7</f>
        <v>0.18</v>
      </c>
      <c r="T7" s="39" t="s">
        <v>1600</v>
      </c>
    </row>
    <row r="8" spans="1:20" ht="24.75" customHeight="1">
      <c r="A8" s="986"/>
      <c r="B8" s="987" t="s">
        <v>1601</v>
      </c>
      <c r="C8" s="995">
        <v>0.55000000000000004</v>
      </c>
      <c r="D8" s="988">
        <v>2100</v>
      </c>
      <c r="E8" s="989"/>
      <c r="F8" s="989"/>
      <c r="G8" s="989"/>
      <c r="H8" s="990"/>
      <c r="I8" s="989"/>
      <c r="J8" s="992"/>
      <c r="K8" s="991"/>
      <c r="L8" s="991"/>
      <c r="M8" s="991"/>
      <c r="N8" s="29">
        <v>0.08</v>
      </c>
      <c r="O8" s="29">
        <v>0.05</v>
      </c>
      <c r="P8" s="991"/>
      <c r="Q8" s="991"/>
      <c r="R8" s="991"/>
      <c r="S8" s="29">
        <v>0.13</v>
      </c>
      <c r="T8" s="39" t="s">
        <v>1602</v>
      </c>
    </row>
    <row r="9" spans="1:20" ht="24.75" customHeight="1">
      <c r="A9" s="986"/>
      <c r="B9" s="987" t="s">
        <v>1603</v>
      </c>
      <c r="C9" s="31">
        <v>0.57999999999999996</v>
      </c>
      <c r="D9" s="988">
        <v>3680</v>
      </c>
      <c r="E9" s="989"/>
      <c r="F9" s="989">
        <v>2</v>
      </c>
      <c r="G9" s="989"/>
      <c r="H9" s="990"/>
      <c r="I9" s="191">
        <v>22</v>
      </c>
      <c r="J9" s="992"/>
      <c r="K9" s="991"/>
      <c r="L9" s="991"/>
      <c r="M9" s="991"/>
      <c r="N9" s="991"/>
      <c r="O9" s="29">
        <v>0.05</v>
      </c>
      <c r="P9" s="991"/>
      <c r="Q9" s="991"/>
      <c r="R9" s="991"/>
      <c r="S9" s="29">
        <v>0.05</v>
      </c>
      <c r="T9" s="39" t="s">
        <v>1604</v>
      </c>
    </row>
    <row r="10" spans="1:20" ht="24.75" customHeight="1">
      <c r="A10" s="986"/>
      <c r="B10" s="987" t="s">
        <v>1605</v>
      </c>
      <c r="C10" s="31">
        <v>0.56999999999999995</v>
      </c>
      <c r="D10" s="988">
        <v>2350</v>
      </c>
      <c r="E10" s="989"/>
      <c r="F10" s="989"/>
      <c r="G10" s="989"/>
      <c r="H10" s="189">
        <v>0.26</v>
      </c>
      <c r="I10" s="989"/>
      <c r="J10" s="993">
        <v>5800</v>
      </c>
      <c r="K10" s="991"/>
      <c r="L10" s="991"/>
      <c r="M10" s="991"/>
      <c r="N10" s="991"/>
      <c r="O10" s="991"/>
      <c r="P10" s="29">
        <v>0.04</v>
      </c>
      <c r="Q10" s="991"/>
      <c r="R10" s="991"/>
      <c r="S10" s="29">
        <v>0.04</v>
      </c>
      <c r="T10" s="39" t="s">
        <v>1606</v>
      </c>
    </row>
    <row r="11" spans="1:20" ht="24.75" customHeight="1">
      <c r="A11" s="986"/>
      <c r="B11" s="987" t="s">
        <v>1607</v>
      </c>
      <c r="C11" s="31">
        <v>0.57999999999999996</v>
      </c>
      <c r="D11" s="988">
        <v>2640</v>
      </c>
      <c r="E11" s="989"/>
      <c r="F11" s="989"/>
      <c r="G11" s="989"/>
      <c r="H11" s="990"/>
      <c r="I11" s="989"/>
      <c r="J11" s="992"/>
      <c r="K11" s="991"/>
      <c r="L11" s="991"/>
      <c r="M11" s="29">
        <v>0.15</v>
      </c>
      <c r="N11" s="29">
        <v>0.12</v>
      </c>
      <c r="O11" s="991"/>
      <c r="P11" s="29">
        <v>0.04</v>
      </c>
      <c r="Q11" s="991"/>
      <c r="R11" s="991"/>
      <c r="S11" s="29">
        <f>M11+N11+P11</f>
        <v>0.31</v>
      </c>
      <c r="T11" s="39" t="s">
        <v>1608</v>
      </c>
    </row>
    <row r="12" spans="1:20" ht="24.75" customHeight="1">
      <c r="A12" s="986"/>
      <c r="B12" s="987" t="s">
        <v>1609</v>
      </c>
      <c r="C12" s="31">
        <v>0.56999999999999995</v>
      </c>
      <c r="D12" s="988">
        <v>1850</v>
      </c>
      <c r="E12" s="989"/>
      <c r="F12" s="989"/>
      <c r="G12" s="191">
        <v>1</v>
      </c>
      <c r="H12" s="990"/>
      <c r="I12" s="989"/>
      <c r="J12" s="993">
        <v>3800</v>
      </c>
      <c r="K12" s="991"/>
      <c r="L12" s="29">
        <v>0.13</v>
      </c>
      <c r="M12" s="991"/>
      <c r="N12" s="991"/>
      <c r="O12" s="991"/>
      <c r="P12" s="991"/>
      <c r="Q12" s="991"/>
      <c r="R12" s="991"/>
      <c r="S12" s="29">
        <v>0.13</v>
      </c>
      <c r="T12" s="39" t="s">
        <v>1610</v>
      </c>
    </row>
    <row r="13" spans="1:20" ht="24.75" customHeight="1">
      <c r="A13" s="986"/>
      <c r="B13" s="987" t="s">
        <v>1611</v>
      </c>
      <c r="C13" s="31">
        <v>0.66</v>
      </c>
      <c r="D13" s="988">
        <v>4850</v>
      </c>
      <c r="E13" s="989"/>
      <c r="F13" s="989"/>
      <c r="G13" s="989"/>
      <c r="H13" s="990"/>
      <c r="I13" s="989"/>
      <c r="J13" s="993">
        <v>4700</v>
      </c>
      <c r="K13" s="29">
        <v>0.08</v>
      </c>
      <c r="L13" s="29">
        <v>0.16</v>
      </c>
      <c r="M13" s="991"/>
      <c r="N13" s="991"/>
      <c r="O13" s="991"/>
      <c r="P13" s="991"/>
      <c r="Q13" s="991"/>
      <c r="R13" s="29">
        <v>0.08</v>
      </c>
      <c r="S13" s="29">
        <f>K13+L13+R13</f>
        <v>0.32</v>
      </c>
      <c r="T13" s="39" t="s">
        <v>1612</v>
      </c>
    </row>
  </sheetData>
  <autoFilter ref="A2:T13" xr:uid="{00000000-0009-0000-0000-00002F000000}">
    <sortState xmlns:xlrd2="http://schemas.microsoft.com/office/spreadsheetml/2017/richdata2" ref="A2:T13">
      <sortCondition descending="1" ref="Q2:Q13"/>
      <sortCondition descending="1" ref="O2:O13"/>
      <sortCondition ref="B2:B13"/>
    </sortState>
  </autoFilter>
  <conditionalFormatting sqref="C3:C13">
    <cfRule type="colorScale" priority="3">
      <colorScale>
        <cfvo type="min"/>
        <cfvo type="percentile" val="50"/>
        <cfvo type="max"/>
        <color rgb="FFB7B7B7"/>
        <color rgb="FFD9D9D9"/>
        <color rgb="FFF3F3F3"/>
      </colorScale>
    </cfRule>
  </conditionalFormatting>
  <conditionalFormatting sqref="D3:D13">
    <cfRule type="colorScale" priority="1">
      <colorScale>
        <cfvo type="min"/>
        <cfvo type="max"/>
        <color rgb="FFD4D7D3"/>
        <color rgb="FF57BB8A"/>
      </colorScale>
    </cfRule>
  </conditionalFormatting>
  <conditionalFormatting sqref="E3:E13">
    <cfRule type="colorScale" priority="4">
      <colorScale>
        <cfvo type="min"/>
        <cfvo type="percentile" val="50"/>
        <cfvo type="max"/>
        <color rgb="FFFFF2CC"/>
        <color rgb="FFFFD966"/>
        <color rgb="FFBF9000"/>
      </colorScale>
    </cfRule>
  </conditionalFormatting>
  <conditionalFormatting sqref="F3:F13">
    <cfRule type="colorScale" priority="5">
      <colorScale>
        <cfvo type="min"/>
        <cfvo type="formula" val="0"/>
        <cfvo type="max"/>
        <color rgb="FFD9D9D9"/>
        <color rgb="FFD9D9D9"/>
        <color rgb="FF8E7CC3"/>
      </colorScale>
    </cfRule>
  </conditionalFormatting>
  <conditionalFormatting sqref="G3:G13">
    <cfRule type="colorScale" priority="6">
      <colorScale>
        <cfvo type="min"/>
        <cfvo type="formula" val="0"/>
        <cfvo type="max"/>
        <color rgb="FF999999"/>
        <color rgb="FFD9D9D9"/>
        <color rgb="FF6D9EEB"/>
      </colorScale>
    </cfRule>
  </conditionalFormatting>
  <conditionalFormatting sqref="H3:H13">
    <cfRule type="colorScale" priority="7">
      <colorScale>
        <cfvo type="min"/>
        <cfvo type="formula" val="0"/>
        <cfvo type="max"/>
        <color rgb="FF999999"/>
        <color rgb="FFD9D9D9"/>
        <color rgb="FF93C47D"/>
      </colorScale>
    </cfRule>
  </conditionalFormatting>
  <conditionalFormatting sqref="I3:I13">
    <cfRule type="colorScale" priority="8">
      <colorScale>
        <cfvo type="min"/>
        <cfvo type="formula" val="0"/>
        <cfvo type="max"/>
        <color rgb="FF999999"/>
        <color rgb="FFD9D9D9"/>
        <color rgb="FFC27BA0"/>
      </colorScale>
    </cfRule>
  </conditionalFormatting>
  <conditionalFormatting sqref="J3:J13">
    <cfRule type="colorScale" priority="2">
      <colorScale>
        <cfvo type="min"/>
        <cfvo type="formula" val="0"/>
        <cfvo type="max"/>
        <color rgb="FFD9D9D9"/>
        <color rgb="FFD9D9D9"/>
        <color rgb="FFB7B7B7"/>
      </colorScale>
    </cfRule>
  </conditionalFormatting>
  <conditionalFormatting sqref="K3:K13">
    <cfRule type="colorScale" priority="9">
      <colorScale>
        <cfvo type="min"/>
        <cfvo type="formula" val="0"/>
        <cfvo type="max"/>
        <color rgb="FF999999"/>
        <color rgb="FFD9D9D9"/>
        <color rgb="FFF6B26B"/>
      </colorScale>
    </cfRule>
  </conditionalFormatting>
  <conditionalFormatting sqref="L3:L13">
    <cfRule type="colorScale" priority="10">
      <colorScale>
        <cfvo type="min"/>
        <cfvo type="formula" val="0"/>
        <cfvo type="max"/>
        <color rgb="FF999999"/>
        <color rgb="FFD9D9D9"/>
        <color rgb="FF6D9EEB"/>
      </colorScale>
    </cfRule>
  </conditionalFormatting>
  <conditionalFormatting sqref="M3:M13">
    <cfRule type="colorScale" priority="11">
      <colorScale>
        <cfvo type="min"/>
        <cfvo type="formula" val="0"/>
        <cfvo type="max"/>
        <color rgb="FF999999"/>
        <color rgb="FFD9D9D9"/>
        <color rgb="FF8E7CC3"/>
      </colorScale>
    </cfRule>
  </conditionalFormatting>
  <conditionalFormatting sqref="N3:N13">
    <cfRule type="colorScale" priority="12">
      <colorScale>
        <cfvo type="min"/>
        <cfvo type="formula" val="0"/>
        <cfvo type="max"/>
        <color rgb="FF999999"/>
        <color rgb="FFD9D9D9"/>
        <color rgb="FF6AA84F"/>
      </colorScale>
    </cfRule>
  </conditionalFormatting>
  <conditionalFormatting sqref="O3:O13">
    <cfRule type="colorScale" priority="13">
      <colorScale>
        <cfvo type="min"/>
        <cfvo type="formula" val="0"/>
        <cfvo type="max"/>
        <color rgb="FF999999"/>
        <color rgb="FFD9D9D9"/>
        <color rgb="FFCC4125"/>
      </colorScale>
    </cfRule>
  </conditionalFormatting>
  <conditionalFormatting sqref="P3:P13">
    <cfRule type="colorScale" priority="14">
      <colorScale>
        <cfvo type="min"/>
        <cfvo type="formula" val="0"/>
        <cfvo type="max"/>
        <color rgb="FF999999"/>
        <color rgb="FFD9D9D9"/>
        <color rgb="FF3D85C6"/>
      </colorScale>
    </cfRule>
  </conditionalFormatting>
  <conditionalFormatting sqref="Q3:Q13">
    <cfRule type="colorScale" priority="15">
      <colorScale>
        <cfvo type="min"/>
        <cfvo type="formula" val="0"/>
        <cfvo type="max"/>
        <color rgb="FF999999"/>
        <color rgb="FFD9D9D9"/>
        <color rgb="FFE06666"/>
      </colorScale>
    </cfRule>
  </conditionalFormatting>
  <conditionalFormatting sqref="R3:R13">
    <cfRule type="colorScale" priority="16">
      <colorScale>
        <cfvo type="min"/>
        <cfvo type="formula" val="0"/>
        <cfvo type="max"/>
        <color rgb="FF999999"/>
        <color rgb="FFD9D9D9"/>
        <color rgb="FFC27BA0"/>
      </colorScale>
    </cfRule>
  </conditionalFormatting>
  <conditionalFormatting sqref="S3:S13">
    <cfRule type="colorScale" priority="17">
      <colorScale>
        <cfvo type="min"/>
        <cfvo type="formula" val="0"/>
        <cfvo type="max"/>
        <color rgb="FF666666"/>
        <color rgb="FFD9D9D9"/>
        <color rgb="FF6AA84F"/>
      </colorScale>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9">
    <tabColor rgb="FF8E7CC3"/>
    <outlinePr summaryBelow="0" summaryRight="0"/>
  </sheetPr>
  <dimension ref="A1:AD4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2.5703125" defaultRowHeight="15.75" customHeight="1"/>
  <cols>
    <col min="1" max="1" width="4.28515625" customWidth="1"/>
    <col min="2" max="2" width="14.42578125" customWidth="1"/>
    <col min="3" max="3" width="5.42578125" customWidth="1"/>
    <col min="4" max="4" width="8.42578125" customWidth="1"/>
    <col min="5" max="30" width="5.42578125" customWidth="1"/>
  </cols>
  <sheetData>
    <row r="1" spans="1:30" ht="21" customHeight="1">
      <c r="A1" s="977"/>
      <c r="B1" s="977"/>
      <c r="C1" s="846"/>
      <c r="D1" s="846"/>
      <c r="E1" s="4"/>
      <c r="F1" s="872"/>
      <c r="G1" s="978"/>
      <c r="H1" s="996" t="s">
        <v>1613</v>
      </c>
      <c r="I1" s="997" t="s">
        <v>1614</v>
      </c>
      <c r="J1" s="998" t="s">
        <v>1615</v>
      </c>
      <c r="K1" s="999" t="s">
        <v>1616</v>
      </c>
      <c r="L1" s="978"/>
      <c r="M1" s="978"/>
      <c r="N1" s="978"/>
      <c r="O1" s="978"/>
      <c r="P1" s="846"/>
      <c r="Q1" s="846"/>
      <c r="R1" s="846"/>
      <c r="S1" s="846"/>
      <c r="T1" s="846"/>
      <c r="U1" s="846"/>
      <c r="V1" s="846"/>
      <c r="W1" s="846"/>
      <c r="X1" s="846"/>
      <c r="Y1" s="846"/>
      <c r="Z1" s="846"/>
      <c r="AA1" s="846"/>
      <c r="AB1" s="846"/>
      <c r="AC1" s="846"/>
      <c r="AD1" s="5" t="s">
        <v>2</v>
      </c>
    </row>
    <row r="2" spans="1:30" ht="109.5">
      <c r="A2" s="977"/>
      <c r="B2" s="979" t="s">
        <v>1617</v>
      </c>
      <c r="C2" s="980" t="s">
        <v>1224</v>
      </c>
      <c r="D2" s="876" t="s">
        <v>908</v>
      </c>
      <c r="E2" s="876" t="s">
        <v>1618</v>
      </c>
      <c r="F2" s="876" t="s">
        <v>1619</v>
      </c>
      <c r="G2" s="981" t="s">
        <v>1585</v>
      </c>
      <c r="H2" s="1000" t="s">
        <v>1620</v>
      </c>
      <c r="I2" s="1001" t="s">
        <v>1621</v>
      </c>
      <c r="J2" s="1002" t="s">
        <v>1622</v>
      </c>
      <c r="K2" s="1003" t="s">
        <v>1623</v>
      </c>
      <c r="L2" s="982" t="s">
        <v>1586</v>
      </c>
      <c r="M2" s="983" t="s">
        <v>1587</v>
      </c>
      <c r="N2" s="984" t="s">
        <v>1588</v>
      </c>
      <c r="O2" s="985" t="s">
        <v>1589</v>
      </c>
      <c r="P2" s="887" t="s">
        <v>1590</v>
      </c>
      <c r="Q2" s="881" t="s">
        <v>1170</v>
      </c>
      <c r="R2" s="878" t="s">
        <v>1167</v>
      </c>
      <c r="S2" s="879" t="s">
        <v>1168</v>
      </c>
      <c r="T2" s="882" t="s">
        <v>1171</v>
      </c>
      <c r="U2" s="880" t="s">
        <v>1169</v>
      </c>
      <c r="V2" s="883" t="s">
        <v>1172</v>
      </c>
      <c r="W2" s="877" t="s">
        <v>1165</v>
      </c>
      <c r="X2" s="885" t="s">
        <v>1174</v>
      </c>
      <c r="Y2" s="884" t="s">
        <v>1219</v>
      </c>
      <c r="Z2" s="876" t="s">
        <v>1624</v>
      </c>
      <c r="AA2" s="876" t="s">
        <v>1176</v>
      </c>
      <c r="AB2" s="876" t="s">
        <v>15</v>
      </c>
      <c r="AC2" s="876" t="s">
        <v>16</v>
      </c>
      <c r="AD2" s="26" t="s">
        <v>2</v>
      </c>
    </row>
    <row r="3" spans="1:30" ht="24.75" customHeight="1">
      <c r="A3" s="986"/>
      <c r="B3" s="1004" t="s">
        <v>1625</v>
      </c>
      <c r="C3" s="1005">
        <v>0.3</v>
      </c>
      <c r="D3" s="1006">
        <v>9000</v>
      </c>
      <c r="E3" s="1007" t="s">
        <v>33</v>
      </c>
      <c r="F3" s="1007" t="s">
        <v>33</v>
      </c>
      <c r="G3" s="1007">
        <v>24</v>
      </c>
      <c r="H3" s="1007" t="s">
        <v>920</v>
      </c>
      <c r="I3" s="1007" t="s">
        <v>920</v>
      </c>
      <c r="J3" s="1007" t="s">
        <v>920</v>
      </c>
      <c r="K3" s="1007" t="s">
        <v>920</v>
      </c>
      <c r="L3" s="1007">
        <v>0</v>
      </c>
      <c r="M3" s="1007">
        <v>1</v>
      </c>
      <c r="N3" s="1008">
        <v>0</v>
      </c>
      <c r="O3" s="1007">
        <v>0</v>
      </c>
      <c r="P3" s="1009">
        <v>0</v>
      </c>
      <c r="Q3" s="1010">
        <v>0</v>
      </c>
      <c r="R3" s="1010">
        <v>0</v>
      </c>
      <c r="S3" s="1010">
        <v>0</v>
      </c>
      <c r="T3" s="1010">
        <v>0</v>
      </c>
      <c r="U3" s="1010">
        <v>0</v>
      </c>
      <c r="V3" s="1010">
        <v>0</v>
      </c>
      <c r="W3" s="1010">
        <v>0</v>
      </c>
      <c r="X3" s="1010">
        <v>0</v>
      </c>
      <c r="Y3" s="1010">
        <v>0</v>
      </c>
      <c r="Z3" s="1011">
        <f t="shared" ref="Z3:Z8" si="0">(L3)+(M3)+(N3*10)+(O3)</f>
        <v>1</v>
      </c>
      <c r="AA3" s="1010">
        <f t="shared" ref="AA3:AA41" si="1">SUM(Q3:Y3)</f>
        <v>0</v>
      </c>
      <c r="AB3" s="1012">
        <f t="shared" ref="AB3:AB41" si="2">(-C3)+(-D3*0.0001)+(-G3)+(L3*100)+(M3)+(N3*10)+(O3)+(P3*10)+(Q3*100)+(R3*100)+(S3*100)+(T3*100)+(U3*100)+(V3*100)+(W3*100)+(X3*100)+(Y3*100)+(Z3)+(AA3*100)</f>
        <v>-23.2</v>
      </c>
      <c r="AC3" s="1012">
        <f t="shared" ref="AC3:AC41" si="3">(-C3)+(-G3)+(L3*100)+(M3)+(N3*10)+(O3)+(P3*10)+(Q3*100)+(R3*100)+(S3*100)+(T3*100)+(U3*100)+(V3*100)+(W3*100)+(X3*100)+(Y3*100)+(Z3)+(AA3*100)</f>
        <v>-22.3</v>
      </c>
      <c r="AD3" s="39" t="s">
        <v>1626</v>
      </c>
    </row>
    <row r="4" spans="1:30" ht="24.75" customHeight="1">
      <c r="A4" s="1013"/>
      <c r="B4" s="1004" t="s">
        <v>1627</v>
      </c>
      <c r="C4" s="31">
        <v>5</v>
      </c>
      <c r="D4" s="28">
        <v>4000</v>
      </c>
      <c r="E4" s="191" t="s">
        <v>33</v>
      </c>
      <c r="F4" s="191" t="s">
        <v>33</v>
      </c>
      <c r="G4" s="191">
        <v>0</v>
      </c>
      <c r="H4" s="191" t="s">
        <v>33</v>
      </c>
      <c r="I4" s="191" t="s">
        <v>33</v>
      </c>
      <c r="J4" s="191" t="s">
        <v>33</v>
      </c>
      <c r="K4" s="191" t="s">
        <v>33</v>
      </c>
      <c r="L4" s="191">
        <v>1</v>
      </c>
      <c r="M4" s="191">
        <v>0</v>
      </c>
      <c r="N4" s="189">
        <v>0</v>
      </c>
      <c r="O4" s="191">
        <v>4</v>
      </c>
      <c r="P4" s="993">
        <v>0</v>
      </c>
      <c r="Q4" s="29">
        <v>0</v>
      </c>
      <c r="R4" s="29">
        <v>0</v>
      </c>
      <c r="S4" s="29">
        <v>0</v>
      </c>
      <c r="T4" s="29">
        <v>0</v>
      </c>
      <c r="U4" s="29">
        <v>0</v>
      </c>
      <c r="V4" s="29">
        <v>0</v>
      </c>
      <c r="W4" s="29">
        <v>0</v>
      </c>
      <c r="X4" s="29">
        <v>0</v>
      </c>
      <c r="Y4" s="29">
        <v>0</v>
      </c>
      <c r="Z4" s="842">
        <f t="shared" si="0"/>
        <v>5</v>
      </c>
      <c r="AA4" s="29">
        <f t="shared" si="1"/>
        <v>0</v>
      </c>
      <c r="AB4" s="1012">
        <f t="shared" si="2"/>
        <v>103.6</v>
      </c>
      <c r="AC4" s="1012">
        <f t="shared" si="3"/>
        <v>104</v>
      </c>
      <c r="AD4" s="39" t="s">
        <v>1628</v>
      </c>
    </row>
    <row r="5" spans="1:30" ht="24.75" customHeight="1">
      <c r="A5" s="986"/>
      <c r="B5" s="987" t="s">
        <v>1629</v>
      </c>
      <c r="C5" s="31">
        <v>0.09</v>
      </c>
      <c r="D5" s="28">
        <v>54400</v>
      </c>
      <c r="E5" s="191" t="s">
        <v>33</v>
      </c>
      <c r="F5" s="191" t="s">
        <v>920</v>
      </c>
      <c r="G5" s="191">
        <v>7</v>
      </c>
      <c r="H5" s="191" t="s">
        <v>920</v>
      </c>
      <c r="I5" s="191" t="s">
        <v>33</v>
      </c>
      <c r="J5" s="191" t="s">
        <v>33</v>
      </c>
      <c r="K5" s="191" t="s">
        <v>33</v>
      </c>
      <c r="L5" s="191">
        <v>0</v>
      </c>
      <c r="M5" s="191">
        <v>0</v>
      </c>
      <c r="N5" s="189">
        <v>0.43</v>
      </c>
      <c r="O5" s="191">
        <v>0</v>
      </c>
      <c r="P5" s="993">
        <v>0</v>
      </c>
      <c r="Q5" s="29">
        <v>0</v>
      </c>
      <c r="R5" s="29">
        <v>-0.05</v>
      </c>
      <c r="S5" s="29">
        <v>0.2</v>
      </c>
      <c r="T5" s="29">
        <v>0</v>
      </c>
      <c r="U5" s="29">
        <v>0</v>
      </c>
      <c r="V5" s="29">
        <v>0</v>
      </c>
      <c r="W5" s="29">
        <v>0</v>
      </c>
      <c r="X5" s="29">
        <v>0</v>
      </c>
      <c r="Y5" s="29">
        <v>-0.01</v>
      </c>
      <c r="Z5" s="842">
        <f t="shared" si="0"/>
        <v>4.3</v>
      </c>
      <c r="AA5" s="29">
        <f t="shared" si="1"/>
        <v>0.14000000000000001</v>
      </c>
      <c r="AB5" s="870">
        <f t="shared" si="2"/>
        <v>24.07</v>
      </c>
      <c r="AC5" s="870">
        <f t="shared" si="3"/>
        <v>29.510000000000005</v>
      </c>
      <c r="AD5" s="39" t="s">
        <v>1630</v>
      </c>
    </row>
    <row r="6" spans="1:30" ht="24.75" customHeight="1">
      <c r="A6" s="986"/>
      <c r="B6" s="987" t="s">
        <v>1631</v>
      </c>
      <c r="C6" s="31">
        <v>0.22</v>
      </c>
      <c r="D6" s="28">
        <v>110640</v>
      </c>
      <c r="E6" s="191" t="s">
        <v>33</v>
      </c>
      <c r="F6" s="191" t="s">
        <v>920</v>
      </c>
      <c r="G6" s="191">
        <v>23</v>
      </c>
      <c r="H6" s="191" t="s">
        <v>920</v>
      </c>
      <c r="I6" s="191" t="s">
        <v>920</v>
      </c>
      <c r="J6" s="191" t="s">
        <v>920</v>
      </c>
      <c r="K6" s="191" t="s">
        <v>33</v>
      </c>
      <c r="L6" s="191">
        <v>0</v>
      </c>
      <c r="M6" s="191">
        <v>0</v>
      </c>
      <c r="N6" s="189">
        <v>0</v>
      </c>
      <c r="O6" s="191">
        <v>0</v>
      </c>
      <c r="P6" s="993">
        <v>0</v>
      </c>
      <c r="Q6" s="29">
        <v>0</v>
      </c>
      <c r="R6" s="29">
        <v>0</v>
      </c>
      <c r="S6" s="29">
        <v>0</v>
      </c>
      <c r="T6" s="29">
        <v>0.12</v>
      </c>
      <c r="U6" s="29">
        <v>-0.19</v>
      </c>
      <c r="V6" s="29">
        <v>-0.03</v>
      </c>
      <c r="W6" s="29">
        <v>0</v>
      </c>
      <c r="X6" s="29">
        <v>0</v>
      </c>
      <c r="Y6" s="29">
        <v>0.05</v>
      </c>
      <c r="Z6" s="842">
        <f t="shared" si="0"/>
        <v>0</v>
      </c>
      <c r="AA6" s="29">
        <f t="shared" si="1"/>
        <v>-0.05</v>
      </c>
      <c r="AB6" s="870">
        <f t="shared" si="2"/>
        <v>-44.283999999999999</v>
      </c>
      <c r="AC6" s="870">
        <f t="shared" si="3"/>
        <v>-33.22</v>
      </c>
      <c r="AD6" s="39" t="s">
        <v>1632</v>
      </c>
    </row>
    <row r="7" spans="1:30" ht="24.75" customHeight="1">
      <c r="A7" s="986"/>
      <c r="B7" s="987" t="s">
        <v>1633</v>
      </c>
      <c r="C7" s="31">
        <v>0.25</v>
      </c>
      <c r="D7" s="28">
        <v>75880</v>
      </c>
      <c r="E7" s="191" t="s">
        <v>33</v>
      </c>
      <c r="F7" s="191" t="s">
        <v>920</v>
      </c>
      <c r="G7" s="191">
        <v>12</v>
      </c>
      <c r="H7" s="191" t="s">
        <v>920</v>
      </c>
      <c r="I7" s="191" t="s">
        <v>920</v>
      </c>
      <c r="J7" s="191" t="s">
        <v>33</v>
      </c>
      <c r="K7" s="191" t="s">
        <v>33</v>
      </c>
      <c r="L7" s="191">
        <v>0</v>
      </c>
      <c r="M7" s="191">
        <v>0</v>
      </c>
      <c r="N7" s="189">
        <v>0</v>
      </c>
      <c r="O7" s="191">
        <v>0</v>
      </c>
      <c r="P7" s="993">
        <v>0</v>
      </c>
      <c r="Q7" s="29">
        <v>0</v>
      </c>
      <c r="R7" s="29">
        <v>0</v>
      </c>
      <c r="S7" s="29">
        <v>0</v>
      </c>
      <c r="T7" s="29">
        <v>0.05</v>
      </c>
      <c r="U7" s="29">
        <v>0.26</v>
      </c>
      <c r="V7" s="29">
        <v>0</v>
      </c>
      <c r="W7" s="29">
        <v>0</v>
      </c>
      <c r="X7" s="29">
        <v>-0.05</v>
      </c>
      <c r="Y7" s="29">
        <v>0</v>
      </c>
      <c r="Z7" s="842">
        <f t="shared" si="0"/>
        <v>0</v>
      </c>
      <c r="AA7" s="29">
        <f t="shared" si="1"/>
        <v>0.26</v>
      </c>
      <c r="AB7" s="870">
        <f t="shared" si="2"/>
        <v>32.161999999999999</v>
      </c>
      <c r="AC7" s="870">
        <f t="shared" si="3"/>
        <v>39.75</v>
      </c>
      <c r="AD7" s="39" t="s">
        <v>1634</v>
      </c>
    </row>
    <row r="8" spans="1:30" ht="24.75" customHeight="1">
      <c r="A8" s="986"/>
      <c r="B8" s="987" t="s">
        <v>1635</v>
      </c>
      <c r="C8" s="31">
        <v>0.72</v>
      </c>
      <c r="D8" s="28">
        <v>94800</v>
      </c>
      <c r="E8" s="191" t="s">
        <v>33</v>
      </c>
      <c r="F8" s="191" t="s">
        <v>920</v>
      </c>
      <c r="G8" s="191">
        <v>23</v>
      </c>
      <c r="H8" s="191" t="s">
        <v>920</v>
      </c>
      <c r="I8" s="191" t="s">
        <v>920</v>
      </c>
      <c r="J8" s="191" t="s">
        <v>920</v>
      </c>
      <c r="K8" s="191" t="s">
        <v>33</v>
      </c>
      <c r="L8" s="191">
        <v>0</v>
      </c>
      <c r="M8" s="191">
        <v>0</v>
      </c>
      <c r="N8" s="189">
        <v>0</v>
      </c>
      <c r="O8" s="191">
        <v>0</v>
      </c>
      <c r="P8" s="993">
        <v>0</v>
      </c>
      <c r="Q8" s="29">
        <v>0</v>
      </c>
      <c r="R8" s="29">
        <v>0.22</v>
      </c>
      <c r="S8" s="29">
        <v>0</v>
      </c>
      <c r="T8" s="29">
        <v>-0.03</v>
      </c>
      <c r="U8" s="29">
        <v>0.43</v>
      </c>
      <c r="V8" s="29">
        <v>-0.02</v>
      </c>
      <c r="W8" s="29">
        <v>0</v>
      </c>
      <c r="X8" s="29">
        <v>0</v>
      </c>
      <c r="Y8" s="29">
        <v>0</v>
      </c>
      <c r="Z8" s="842">
        <f t="shared" si="0"/>
        <v>0</v>
      </c>
      <c r="AA8" s="29">
        <f t="shared" si="1"/>
        <v>0.6</v>
      </c>
      <c r="AB8" s="870">
        <f t="shared" si="2"/>
        <v>86.8</v>
      </c>
      <c r="AC8" s="870">
        <f t="shared" si="3"/>
        <v>96.28</v>
      </c>
      <c r="AD8" s="39" t="s">
        <v>1636</v>
      </c>
    </row>
    <row r="9" spans="1:30" ht="24.75" customHeight="1">
      <c r="A9" s="986"/>
      <c r="B9" s="987" t="s">
        <v>1637</v>
      </c>
      <c r="C9" s="31">
        <v>1.89</v>
      </c>
      <c r="D9" s="28">
        <v>149000</v>
      </c>
      <c r="E9" s="191" t="s">
        <v>33</v>
      </c>
      <c r="F9" s="191" t="s">
        <v>33</v>
      </c>
      <c r="G9" s="191">
        <v>23</v>
      </c>
      <c r="H9" s="191" t="s">
        <v>920</v>
      </c>
      <c r="I9" s="191" t="s">
        <v>920</v>
      </c>
      <c r="J9" s="191" t="s">
        <v>920</v>
      </c>
      <c r="K9" s="191" t="s">
        <v>33</v>
      </c>
      <c r="L9" s="191">
        <v>0</v>
      </c>
      <c r="M9" s="191">
        <v>0</v>
      </c>
      <c r="N9" s="189">
        <v>-0.52</v>
      </c>
      <c r="O9" s="191">
        <v>-9</v>
      </c>
      <c r="P9" s="993">
        <v>0</v>
      </c>
      <c r="Q9" s="29">
        <v>0</v>
      </c>
      <c r="R9" s="29">
        <v>-0.14000000000000001</v>
      </c>
      <c r="S9" s="29">
        <v>0</v>
      </c>
      <c r="T9" s="29">
        <v>-0.05</v>
      </c>
      <c r="U9" s="29">
        <v>0</v>
      </c>
      <c r="V9" s="29">
        <v>0.17</v>
      </c>
      <c r="W9" s="29">
        <v>0.17</v>
      </c>
      <c r="X9" s="29">
        <v>0.18</v>
      </c>
      <c r="Y9" s="29">
        <v>0.11</v>
      </c>
      <c r="Z9" s="842">
        <f>(L9)+(M9)+(O9)</f>
        <v>-9</v>
      </c>
      <c r="AA9" s="29">
        <f t="shared" si="1"/>
        <v>0.44</v>
      </c>
      <c r="AB9" s="870">
        <f t="shared" si="2"/>
        <v>25.009999999999991</v>
      </c>
      <c r="AC9" s="870">
        <f t="shared" si="3"/>
        <v>39.909999999999997</v>
      </c>
      <c r="AD9" s="39" t="s">
        <v>1638</v>
      </c>
    </row>
    <row r="10" spans="1:30" ht="24.75" customHeight="1">
      <c r="A10" s="986"/>
      <c r="B10" s="987" t="s">
        <v>1639</v>
      </c>
      <c r="C10" s="31">
        <v>0.68</v>
      </c>
      <c r="D10" s="28">
        <v>63600</v>
      </c>
      <c r="E10" s="191" t="s">
        <v>33</v>
      </c>
      <c r="F10" s="191" t="s">
        <v>920</v>
      </c>
      <c r="G10" s="191">
        <v>12</v>
      </c>
      <c r="H10" s="191" t="s">
        <v>920</v>
      </c>
      <c r="I10" s="191" t="s">
        <v>920</v>
      </c>
      <c r="J10" s="191" t="s">
        <v>33</v>
      </c>
      <c r="K10" s="191" t="s">
        <v>33</v>
      </c>
      <c r="L10" s="191">
        <v>0</v>
      </c>
      <c r="M10" s="191">
        <v>0</v>
      </c>
      <c r="N10" s="189">
        <v>0</v>
      </c>
      <c r="O10" s="191">
        <v>0</v>
      </c>
      <c r="P10" s="993">
        <v>0</v>
      </c>
      <c r="Q10" s="29">
        <v>0</v>
      </c>
      <c r="R10" s="29">
        <v>0.2</v>
      </c>
      <c r="S10" s="29">
        <v>0.14000000000000001</v>
      </c>
      <c r="T10" s="29">
        <v>0</v>
      </c>
      <c r="U10" s="29">
        <v>0</v>
      </c>
      <c r="V10" s="29">
        <v>0</v>
      </c>
      <c r="W10" s="29">
        <v>-0.01</v>
      </c>
      <c r="X10" s="29">
        <v>0</v>
      </c>
      <c r="Y10" s="29">
        <v>-0.02</v>
      </c>
      <c r="Z10" s="842">
        <f t="shared" ref="Z10:Z41" si="4">(L10)+(M10)+(N10*10)+(O10)</f>
        <v>0</v>
      </c>
      <c r="AA10" s="29">
        <f t="shared" si="1"/>
        <v>0.31</v>
      </c>
      <c r="AB10" s="870">
        <f t="shared" si="2"/>
        <v>42.96</v>
      </c>
      <c r="AC10" s="870">
        <f t="shared" si="3"/>
        <v>49.32</v>
      </c>
      <c r="AD10" s="39" t="s">
        <v>1640</v>
      </c>
    </row>
    <row r="11" spans="1:30" ht="24.75" customHeight="1">
      <c r="A11" s="986"/>
      <c r="B11" s="987" t="s">
        <v>1641</v>
      </c>
      <c r="C11" s="31">
        <v>6.66</v>
      </c>
      <c r="D11" s="28">
        <v>150000</v>
      </c>
      <c r="E11" s="191" t="s">
        <v>33</v>
      </c>
      <c r="F11" s="191" t="s">
        <v>33</v>
      </c>
      <c r="G11" s="191">
        <v>29</v>
      </c>
      <c r="H11" s="191" t="s">
        <v>920</v>
      </c>
      <c r="I11" s="191" t="s">
        <v>920</v>
      </c>
      <c r="J11" s="191" t="s">
        <v>920</v>
      </c>
      <c r="K11" s="191" t="s">
        <v>920</v>
      </c>
      <c r="L11" s="191">
        <v>0</v>
      </c>
      <c r="M11" s="191">
        <v>-10</v>
      </c>
      <c r="N11" s="189">
        <v>-0.26</v>
      </c>
      <c r="O11" s="191">
        <v>0</v>
      </c>
      <c r="P11" s="993">
        <v>0</v>
      </c>
      <c r="Q11" s="29">
        <v>0</v>
      </c>
      <c r="R11" s="29">
        <v>0</v>
      </c>
      <c r="S11" s="29">
        <v>0</v>
      </c>
      <c r="T11" s="29">
        <v>-0.01</v>
      </c>
      <c r="U11" s="29">
        <v>0</v>
      </c>
      <c r="V11" s="29">
        <v>0</v>
      </c>
      <c r="W11" s="29">
        <v>0</v>
      </c>
      <c r="X11" s="29">
        <v>0</v>
      </c>
      <c r="Y11" s="29">
        <v>0</v>
      </c>
      <c r="Z11" s="842">
        <f t="shared" si="4"/>
        <v>-12.6</v>
      </c>
      <c r="AA11" s="29">
        <f t="shared" si="1"/>
        <v>-0.01</v>
      </c>
      <c r="AB11" s="870">
        <f t="shared" si="2"/>
        <v>-77.859999999999985</v>
      </c>
      <c r="AC11" s="870">
        <f t="shared" si="3"/>
        <v>-62.86</v>
      </c>
      <c r="AD11" s="39" t="s">
        <v>1642</v>
      </c>
    </row>
    <row r="12" spans="1:30" ht="24.75" customHeight="1">
      <c r="A12" s="986"/>
      <c r="B12" s="987" t="s">
        <v>1643</v>
      </c>
      <c r="C12" s="31">
        <v>0.19</v>
      </c>
      <c r="D12" s="28">
        <v>85520</v>
      </c>
      <c r="E12" s="191" t="s">
        <v>33</v>
      </c>
      <c r="F12" s="191" t="s">
        <v>920</v>
      </c>
      <c r="G12" s="191">
        <v>12</v>
      </c>
      <c r="H12" s="191" t="s">
        <v>920</v>
      </c>
      <c r="I12" s="191" t="s">
        <v>920</v>
      </c>
      <c r="J12" s="191" t="s">
        <v>33</v>
      </c>
      <c r="K12" s="191" t="s">
        <v>33</v>
      </c>
      <c r="L12" s="191">
        <v>0</v>
      </c>
      <c r="M12" s="191">
        <v>0</v>
      </c>
      <c r="N12" s="189">
        <v>-0.19</v>
      </c>
      <c r="O12" s="191">
        <v>0</v>
      </c>
      <c r="P12" s="993">
        <v>0</v>
      </c>
      <c r="Q12" s="29">
        <v>0</v>
      </c>
      <c r="R12" s="29">
        <v>0</v>
      </c>
      <c r="S12" s="29">
        <v>0.11</v>
      </c>
      <c r="T12" s="29">
        <v>-0.03</v>
      </c>
      <c r="U12" s="29">
        <v>0</v>
      </c>
      <c r="V12" s="29">
        <v>7.0000000000000007E-2</v>
      </c>
      <c r="W12" s="29">
        <v>0.08</v>
      </c>
      <c r="X12" s="29">
        <v>0.11</v>
      </c>
      <c r="Y12" s="29">
        <v>0.06</v>
      </c>
      <c r="Z12" s="842">
        <f t="shared" si="4"/>
        <v>-1.9</v>
      </c>
      <c r="AA12" s="29">
        <f t="shared" si="1"/>
        <v>0.4</v>
      </c>
      <c r="AB12" s="870">
        <f t="shared" si="2"/>
        <v>55.458000000000006</v>
      </c>
      <c r="AC12" s="870">
        <f t="shared" si="3"/>
        <v>64.010000000000005</v>
      </c>
      <c r="AD12" s="39" t="s">
        <v>1644</v>
      </c>
    </row>
    <row r="13" spans="1:30" ht="24.75" customHeight="1">
      <c r="A13" s="986"/>
      <c r="B13" s="987" t="s">
        <v>1645</v>
      </c>
      <c r="C13" s="31">
        <v>0.78</v>
      </c>
      <c r="D13" s="28">
        <v>73800</v>
      </c>
      <c r="E13" s="191" t="s">
        <v>33</v>
      </c>
      <c r="F13" s="191" t="s">
        <v>920</v>
      </c>
      <c r="G13" s="191">
        <v>12</v>
      </c>
      <c r="H13" s="191" t="s">
        <v>920</v>
      </c>
      <c r="I13" s="191" t="s">
        <v>920</v>
      </c>
      <c r="J13" s="191" t="s">
        <v>33</v>
      </c>
      <c r="K13" s="191" t="s">
        <v>33</v>
      </c>
      <c r="L13" s="191">
        <v>0</v>
      </c>
      <c r="M13" s="191">
        <v>0</v>
      </c>
      <c r="N13" s="189">
        <v>0</v>
      </c>
      <c r="O13" s="191">
        <v>42</v>
      </c>
      <c r="P13" s="993">
        <v>0</v>
      </c>
      <c r="Q13" s="29">
        <v>0</v>
      </c>
      <c r="R13" s="29">
        <v>0</v>
      </c>
      <c r="S13" s="29">
        <v>-0.82</v>
      </c>
      <c r="T13" s="29">
        <v>0.05</v>
      </c>
      <c r="U13" s="29">
        <v>-0.11</v>
      </c>
      <c r="V13" s="29">
        <v>0</v>
      </c>
      <c r="W13" s="29">
        <v>0</v>
      </c>
      <c r="X13" s="29">
        <v>0</v>
      </c>
      <c r="Y13" s="29">
        <v>0</v>
      </c>
      <c r="Z13" s="842">
        <f t="shared" si="4"/>
        <v>42</v>
      </c>
      <c r="AA13" s="29">
        <f t="shared" si="1"/>
        <v>-0.87999999999999989</v>
      </c>
      <c r="AB13" s="870">
        <f t="shared" si="2"/>
        <v>-112.15999999999998</v>
      </c>
      <c r="AC13" s="870">
        <f t="shared" si="3"/>
        <v>-104.77999999999999</v>
      </c>
      <c r="AD13" s="39" t="s">
        <v>1646</v>
      </c>
    </row>
    <row r="14" spans="1:30" ht="24.75" customHeight="1">
      <c r="A14" s="986"/>
      <c r="B14" s="987" t="s">
        <v>1647</v>
      </c>
      <c r="C14" s="31">
        <v>0.92</v>
      </c>
      <c r="D14" s="28">
        <v>93600</v>
      </c>
      <c r="E14" s="191" t="s">
        <v>33</v>
      </c>
      <c r="F14" s="191" t="s">
        <v>920</v>
      </c>
      <c r="G14" s="191">
        <v>23</v>
      </c>
      <c r="H14" s="191" t="s">
        <v>920</v>
      </c>
      <c r="I14" s="191" t="s">
        <v>920</v>
      </c>
      <c r="J14" s="191" t="s">
        <v>920</v>
      </c>
      <c r="K14" s="191" t="s">
        <v>33</v>
      </c>
      <c r="L14" s="191">
        <v>0</v>
      </c>
      <c r="M14" s="191">
        <v>0</v>
      </c>
      <c r="N14" s="189">
        <v>0</v>
      </c>
      <c r="O14" s="191">
        <v>0</v>
      </c>
      <c r="P14" s="993">
        <v>0</v>
      </c>
      <c r="Q14" s="29">
        <v>0</v>
      </c>
      <c r="R14" s="29">
        <v>0.32</v>
      </c>
      <c r="S14" s="29">
        <v>-0.15</v>
      </c>
      <c r="T14" s="29">
        <v>0</v>
      </c>
      <c r="U14" s="29">
        <v>0</v>
      </c>
      <c r="V14" s="29">
        <v>0.08</v>
      </c>
      <c r="W14" s="29">
        <v>0</v>
      </c>
      <c r="X14" s="29">
        <v>0</v>
      </c>
      <c r="Y14" s="29">
        <v>-0.03</v>
      </c>
      <c r="Z14" s="842">
        <f t="shared" si="4"/>
        <v>0</v>
      </c>
      <c r="AA14" s="29">
        <f t="shared" si="1"/>
        <v>0.22</v>
      </c>
      <c r="AB14" s="870">
        <f t="shared" si="2"/>
        <v>10.719999999999999</v>
      </c>
      <c r="AC14" s="870">
        <f t="shared" si="3"/>
        <v>20.079999999999998</v>
      </c>
      <c r="AD14" s="39" t="s">
        <v>1648</v>
      </c>
    </row>
    <row r="15" spans="1:30" ht="24.75" customHeight="1">
      <c r="A15" s="986"/>
      <c r="B15" s="987" t="s">
        <v>1649</v>
      </c>
      <c r="C15" s="31">
        <v>0.32</v>
      </c>
      <c r="D15" s="28">
        <v>108800</v>
      </c>
      <c r="E15" s="191" t="s">
        <v>33</v>
      </c>
      <c r="F15" s="191" t="s">
        <v>920</v>
      </c>
      <c r="G15" s="191">
        <v>23</v>
      </c>
      <c r="H15" s="191" t="s">
        <v>920</v>
      </c>
      <c r="I15" s="191" t="s">
        <v>920</v>
      </c>
      <c r="J15" s="191" t="s">
        <v>920</v>
      </c>
      <c r="K15" s="191" t="s">
        <v>33</v>
      </c>
      <c r="L15" s="191">
        <v>4</v>
      </c>
      <c r="M15" s="191">
        <v>0</v>
      </c>
      <c r="N15" s="189">
        <v>-0.55000000000000004</v>
      </c>
      <c r="O15" s="191">
        <v>0</v>
      </c>
      <c r="P15" s="993">
        <v>0</v>
      </c>
      <c r="Q15" s="29">
        <v>0.01</v>
      </c>
      <c r="R15" s="29">
        <v>0</v>
      </c>
      <c r="S15" s="29">
        <v>0</v>
      </c>
      <c r="T15" s="29">
        <v>0</v>
      </c>
      <c r="U15" s="29">
        <v>0</v>
      </c>
      <c r="V15" s="29">
        <v>-0.03</v>
      </c>
      <c r="W15" s="29">
        <v>0</v>
      </c>
      <c r="X15" s="29">
        <v>0</v>
      </c>
      <c r="Y15" s="29">
        <v>-0.01</v>
      </c>
      <c r="Z15" s="842">
        <f t="shared" si="4"/>
        <v>-1.5</v>
      </c>
      <c r="AA15" s="29">
        <f t="shared" si="1"/>
        <v>-0.03</v>
      </c>
      <c r="AB15" s="870">
        <f t="shared" si="2"/>
        <v>352.8</v>
      </c>
      <c r="AC15" s="870">
        <f t="shared" si="3"/>
        <v>363.68</v>
      </c>
      <c r="AD15" s="39" t="s">
        <v>1650</v>
      </c>
    </row>
    <row r="16" spans="1:30" ht="24.75" customHeight="1">
      <c r="A16" s="986"/>
      <c r="B16" s="987" t="s">
        <v>1651</v>
      </c>
      <c r="C16" s="31">
        <v>0.8</v>
      </c>
      <c r="D16" s="28">
        <v>93850</v>
      </c>
      <c r="E16" s="191" t="s">
        <v>33</v>
      </c>
      <c r="F16" s="191" t="s">
        <v>920</v>
      </c>
      <c r="G16" s="191">
        <v>23</v>
      </c>
      <c r="H16" s="191" t="s">
        <v>920</v>
      </c>
      <c r="I16" s="191" t="s">
        <v>920</v>
      </c>
      <c r="J16" s="191" t="s">
        <v>920</v>
      </c>
      <c r="K16" s="191" t="s">
        <v>33</v>
      </c>
      <c r="L16" s="191">
        <v>0</v>
      </c>
      <c r="M16" s="191">
        <v>0</v>
      </c>
      <c r="N16" s="189">
        <v>-0.26</v>
      </c>
      <c r="O16" s="191">
        <v>66</v>
      </c>
      <c r="P16" s="993">
        <v>0</v>
      </c>
      <c r="Q16" s="29">
        <v>0</v>
      </c>
      <c r="R16" s="29">
        <v>0</v>
      </c>
      <c r="S16" s="29">
        <v>0</v>
      </c>
      <c r="T16" s="29">
        <v>-0.02</v>
      </c>
      <c r="U16" s="29">
        <v>0</v>
      </c>
      <c r="V16" s="29">
        <v>0.11</v>
      </c>
      <c r="W16" s="29">
        <v>0</v>
      </c>
      <c r="X16" s="29">
        <v>0</v>
      </c>
      <c r="Y16" s="29">
        <v>-0.02</v>
      </c>
      <c r="Z16" s="842">
        <f t="shared" si="4"/>
        <v>63.4</v>
      </c>
      <c r="AA16" s="29">
        <f t="shared" si="1"/>
        <v>6.9999999999999993E-2</v>
      </c>
      <c r="AB16" s="870">
        <f t="shared" si="2"/>
        <v>107.61499999999999</v>
      </c>
      <c r="AC16" s="870">
        <f t="shared" si="3"/>
        <v>117</v>
      </c>
      <c r="AD16" s="39" t="s">
        <v>1652</v>
      </c>
    </row>
    <row r="17" spans="1:30" ht="24.75" customHeight="1">
      <c r="A17" s="986"/>
      <c r="B17" s="987" t="s">
        <v>1653</v>
      </c>
      <c r="C17" s="31">
        <v>0.04</v>
      </c>
      <c r="D17" s="28">
        <v>97800</v>
      </c>
      <c r="E17" s="191" t="s">
        <v>33</v>
      </c>
      <c r="F17" s="191" t="s">
        <v>920</v>
      </c>
      <c r="G17" s="191">
        <v>23</v>
      </c>
      <c r="H17" s="191" t="s">
        <v>920</v>
      </c>
      <c r="I17" s="191" t="s">
        <v>920</v>
      </c>
      <c r="J17" s="191" t="s">
        <v>920</v>
      </c>
      <c r="K17" s="191" t="s">
        <v>33</v>
      </c>
      <c r="L17" s="191">
        <v>0</v>
      </c>
      <c r="M17" s="191">
        <v>0</v>
      </c>
      <c r="N17" s="189">
        <v>0</v>
      </c>
      <c r="O17" s="191">
        <v>0</v>
      </c>
      <c r="P17" s="993">
        <v>0</v>
      </c>
      <c r="Q17" s="29">
        <v>0</v>
      </c>
      <c r="R17" s="29">
        <v>0</v>
      </c>
      <c r="S17" s="29">
        <v>0.89</v>
      </c>
      <c r="T17" s="29">
        <v>0.06</v>
      </c>
      <c r="U17" s="29">
        <v>0</v>
      </c>
      <c r="V17" s="29">
        <v>0</v>
      </c>
      <c r="W17" s="29">
        <v>-0.03</v>
      </c>
      <c r="X17" s="29">
        <v>0</v>
      </c>
      <c r="Y17" s="29">
        <v>-0.03</v>
      </c>
      <c r="Z17" s="842">
        <f t="shared" si="4"/>
        <v>0</v>
      </c>
      <c r="AA17" s="29">
        <f t="shared" si="1"/>
        <v>0.8899999999999999</v>
      </c>
      <c r="AB17" s="870">
        <f t="shared" si="2"/>
        <v>145.17999999999998</v>
      </c>
      <c r="AC17" s="870">
        <f t="shared" si="3"/>
        <v>154.95999999999998</v>
      </c>
      <c r="AD17" s="39" t="s">
        <v>1654</v>
      </c>
    </row>
    <row r="18" spans="1:30" ht="24.75" customHeight="1">
      <c r="A18" s="986"/>
      <c r="B18" s="987" t="s">
        <v>1655</v>
      </c>
      <c r="C18" s="31">
        <v>1.8</v>
      </c>
      <c r="D18" s="28">
        <v>143300</v>
      </c>
      <c r="E18" s="191" t="s">
        <v>33</v>
      </c>
      <c r="F18" s="191" t="s">
        <v>33</v>
      </c>
      <c r="G18" s="191">
        <v>23</v>
      </c>
      <c r="H18" s="191" t="s">
        <v>920</v>
      </c>
      <c r="I18" s="191" t="s">
        <v>920</v>
      </c>
      <c r="J18" s="191" t="s">
        <v>920</v>
      </c>
      <c r="K18" s="191" t="s">
        <v>33</v>
      </c>
      <c r="L18" s="191">
        <v>0</v>
      </c>
      <c r="M18" s="191">
        <v>0</v>
      </c>
      <c r="N18" s="189">
        <v>-0.33</v>
      </c>
      <c r="O18" s="191">
        <v>0</v>
      </c>
      <c r="P18" s="993">
        <v>0</v>
      </c>
      <c r="Q18" s="29">
        <v>0</v>
      </c>
      <c r="R18" s="29">
        <v>-0.12</v>
      </c>
      <c r="S18" s="29">
        <v>-0.12</v>
      </c>
      <c r="T18" s="29">
        <v>0.04</v>
      </c>
      <c r="U18" s="29">
        <v>-0.16</v>
      </c>
      <c r="V18" s="29">
        <v>0.15</v>
      </c>
      <c r="W18" s="29">
        <v>0.12</v>
      </c>
      <c r="X18" s="29">
        <v>0.09</v>
      </c>
      <c r="Y18" s="29">
        <v>7.0000000000000007E-2</v>
      </c>
      <c r="Z18" s="842">
        <f t="shared" si="4"/>
        <v>-3.3000000000000003</v>
      </c>
      <c r="AA18" s="29">
        <f t="shared" si="1"/>
        <v>7.0000000000000007E-2</v>
      </c>
      <c r="AB18" s="870">
        <f t="shared" si="2"/>
        <v>-31.72999999999999</v>
      </c>
      <c r="AC18" s="870">
        <f t="shared" si="3"/>
        <v>-17.399999999999995</v>
      </c>
      <c r="AD18" s="39" t="s">
        <v>1656</v>
      </c>
    </row>
    <row r="19" spans="1:30" ht="24.75" customHeight="1">
      <c r="A19" s="986"/>
      <c r="B19" s="987" t="s">
        <v>1657</v>
      </c>
      <c r="C19" s="31">
        <v>0.75</v>
      </c>
      <c r="D19" s="28">
        <v>132400</v>
      </c>
      <c r="E19" s="191" t="s">
        <v>33</v>
      </c>
      <c r="F19" s="191" t="s">
        <v>920</v>
      </c>
      <c r="G19" s="191">
        <v>23</v>
      </c>
      <c r="H19" s="191" t="s">
        <v>920</v>
      </c>
      <c r="I19" s="191" t="s">
        <v>920</v>
      </c>
      <c r="J19" s="191" t="s">
        <v>920</v>
      </c>
      <c r="K19" s="191" t="s">
        <v>33</v>
      </c>
      <c r="L19" s="191">
        <v>0</v>
      </c>
      <c r="M19" s="191">
        <v>0</v>
      </c>
      <c r="N19" s="189">
        <v>0</v>
      </c>
      <c r="O19" s="191">
        <v>0</v>
      </c>
      <c r="P19" s="993">
        <v>9370</v>
      </c>
      <c r="Q19" s="29">
        <v>0</v>
      </c>
      <c r="R19" s="29">
        <v>0</v>
      </c>
      <c r="S19" s="29">
        <v>0</v>
      </c>
      <c r="T19" s="29">
        <v>0.03</v>
      </c>
      <c r="U19" s="29">
        <v>0</v>
      </c>
      <c r="V19" s="29">
        <v>-0.03</v>
      </c>
      <c r="W19" s="29">
        <v>0</v>
      </c>
      <c r="X19" s="29">
        <v>-0.01</v>
      </c>
      <c r="Y19" s="29">
        <v>-0.01</v>
      </c>
      <c r="Z19" s="842">
        <f t="shared" si="4"/>
        <v>0</v>
      </c>
      <c r="AA19" s="29">
        <f t="shared" si="1"/>
        <v>-0.02</v>
      </c>
      <c r="AB19" s="870">
        <f t="shared" si="2"/>
        <v>93659.01</v>
      </c>
      <c r="AC19" s="870">
        <f t="shared" si="3"/>
        <v>93672.25</v>
      </c>
      <c r="AD19" s="39" t="s">
        <v>1658</v>
      </c>
    </row>
    <row r="20" spans="1:30" ht="24.75" customHeight="1">
      <c r="A20" s="986"/>
      <c r="B20" s="987" t="s">
        <v>1659</v>
      </c>
      <c r="C20" s="31">
        <v>0.28000000000000003</v>
      </c>
      <c r="D20" s="28">
        <v>95000</v>
      </c>
      <c r="E20" s="191" t="s">
        <v>33</v>
      </c>
      <c r="F20" s="191" t="s">
        <v>920</v>
      </c>
      <c r="G20" s="191">
        <v>12</v>
      </c>
      <c r="H20" s="191" t="s">
        <v>920</v>
      </c>
      <c r="I20" s="191" t="s">
        <v>920</v>
      </c>
      <c r="J20" s="191" t="s">
        <v>33</v>
      </c>
      <c r="K20" s="191" t="s">
        <v>33</v>
      </c>
      <c r="L20" s="191">
        <v>0</v>
      </c>
      <c r="M20" s="191">
        <v>0</v>
      </c>
      <c r="N20" s="189">
        <v>0</v>
      </c>
      <c r="O20" s="191">
        <v>0</v>
      </c>
      <c r="P20" s="993">
        <v>7707</v>
      </c>
      <c r="Q20" s="29">
        <v>0</v>
      </c>
      <c r="R20" s="29">
        <v>0</v>
      </c>
      <c r="S20" s="29">
        <v>-0.1</v>
      </c>
      <c r="T20" s="29">
        <v>-0.03</v>
      </c>
      <c r="U20" s="29">
        <v>0</v>
      </c>
      <c r="V20" s="29">
        <v>0</v>
      </c>
      <c r="W20" s="29">
        <v>0</v>
      </c>
      <c r="X20" s="29">
        <v>0.06</v>
      </c>
      <c r="Y20" s="29">
        <v>0</v>
      </c>
      <c r="Z20" s="842">
        <f t="shared" si="4"/>
        <v>0</v>
      </c>
      <c r="AA20" s="29">
        <f t="shared" si="1"/>
        <v>-7.0000000000000007E-2</v>
      </c>
      <c r="AB20" s="870">
        <f t="shared" si="2"/>
        <v>77034.22</v>
      </c>
      <c r="AC20" s="870">
        <f t="shared" si="3"/>
        <v>77043.72</v>
      </c>
      <c r="AD20" s="39" t="s">
        <v>1660</v>
      </c>
    </row>
    <row r="21" spans="1:30" ht="24.75" customHeight="1">
      <c r="A21" s="986"/>
      <c r="B21" s="987" t="s">
        <v>1661</v>
      </c>
      <c r="C21" s="31">
        <v>0.69</v>
      </c>
      <c r="D21" s="28">
        <v>149000</v>
      </c>
      <c r="E21" s="191" t="s">
        <v>33</v>
      </c>
      <c r="F21" s="191" t="s">
        <v>33</v>
      </c>
      <c r="G21" s="191">
        <v>23</v>
      </c>
      <c r="H21" s="191" t="s">
        <v>920</v>
      </c>
      <c r="I21" s="191" t="s">
        <v>920</v>
      </c>
      <c r="J21" s="191" t="s">
        <v>920</v>
      </c>
      <c r="K21" s="191" t="s">
        <v>33</v>
      </c>
      <c r="L21" s="191">
        <v>2</v>
      </c>
      <c r="M21" s="191">
        <v>0</v>
      </c>
      <c r="N21" s="189">
        <v>0.86</v>
      </c>
      <c r="O21" s="191">
        <v>84</v>
      </c>
      <c r="P21" s="993">
        <v>0</v>
      </c>
      <c r="Q21" s="29">
        <v>0</v>
      </c>
      <c r="R21" s="29">
        <v>-0.18</v>
      </c>
      <c r="S21" s="29">
        <v>-0.33</v>
      </c>
      <c r="T21" s="29">
        <v>-0.04</v>
      </c>
      <c r="U21" s="29">
        <v>-0.24</v>
      </c>
      <c r="V21" s="29">
        <v>0</v>
      </c>
      <c r="W21" s="29">
        <v>0</v>
      </c>
      <c r="X21" s="29">
        <v>0</v>
      </c>
      <c r="Y21" s="29">
        <v>0</v>
      </c>
      <c r="Z21" s="842">
        <f t="shared" si="4"/>
        <v>94.6</v>
      </c>
      <c r="AA21" s="29">
        <f t="shared" si="1"/>
        <v>-0.79</v>
      </c>
      <c r="AB21" s="870">
        <f t="shared" si="2"/>
        <v>190.61</v>
      </c>
      <c r="AC21" s="870">
        <f t="shared" si="3"/>
        <v>205.51</v>
      </c>
      <c r="AD21" s="39" t="s">
        <v>1662</v>
      </c>
    </row>
    <row r="22" spans="1:30" ht="24.75" customHeight="1">
      <c r="A22" s="986"/>
      <c r="B22" s="987" t="s">
        <v>1663</v>
      </c>
      <c r="C22" s="31">
        <v>0.2</v>
      </c>
      <c r="D22" s="28">
        <v>36800</v>
      </c>
      <c r="E22" s="191" t="s">
        <v>33</v>
      </c>
      <c r="F22" s="191" t="s">
        <v>920</v>
      </c>
      <c r="G22" s="191">
        <v>7</v>
      </c>
      <c r="H22" s="191" t="s">
        <v>920</v>
      </c>
      <c r="I22" s="191" t="s">
        <v>33</v>
      </c>
      <c r="J22" s="191" t="s">
        <v>33</v>
      </c>
      <c r="K22" s="191" t="s">
        <v>33</v>
      </c>
      <c r="L22" s="191">
        <v>0</v>
      </c>
      <c r="M22" s="191">
        <v>0</v>
      </c>
      <c r="N22" s="189">
        <v>0</v>
      </c>
      <c r="O22" s="191">
        <v>0</v>
      </c>
      <c r="P22" s="993">
        <v>0</v>
      </c>
      <c r="Q22" s="29">
        <v>0</v>
      </c>
      <c r="R22" s="29">
        <v>0.12</v>
      </c>
      <c r="S22" s="29">
        <v>0</v>
      </c>
      <c r="T22" s="29">
        <v>0</v>
      </c>
      <c r="U22" s="29">
        <v>-7.0000000000000007E-2</v>
      </c>
      <c r="V22" s="29">
        <v>0</v>
      </c>
      <c r="W22" s="29">
        <v>0</v>
      </c>
      <c r="X22" s="29">
        <v>7.0000000000000007E-2</v>
      </c>
      <c r="Y22" s="29">
        <v>0</v>
      </c>
      <c r="Z22" s="842">
        <f t="shared" si="4"/>
        <v>0</v>
      </c>
      <c r="AA22" s="29">
        <f t="shared" si="1"/>
        <v>0.12</v>
      </c>
      <c r="AB22" s="870">
        <f t="shared" si="2"/>
        <v>13.12</v>
      </c>
      <c r="AC22" s="870">
        <f t="shared" si="3"/>
        <v>16.8</v>
      </c>
      <c r="AD22" s="39" t="s">
        <v>1664</v>
      </c>
    </row>
    <row r="23" spans="1:30" ht="24.75" customHeight="1">
      <c r="A23" s="986"/>
      <c r="B23" s="987" t="s">
        <v>1665</v>
      </c>
      <c r="C23" s="31">
        <v>0.78</v>
      </c>
      <c r="D23" s="28">
        <v>49800</v>
      </c>
      <c r="E23" s="191" t="s">
        <v>33</v>
      </c>
      <c r="F23" s="191" t="s">
        <v>920</v>
      </c>
      <c r="G23" s="191">
        <v>7</v>
      </c>
      <c r="H23" s="191" t="s">
        <v>920</v>
      </c>
      <c r="I23" s="191" t="s">
        <v>33</v>
      </c>
      <c r="J23" s="191" t="s">
        <v>33</v>
      </c>
      <c r="K23" s="191" t="s">
        <v>33</v>
      </c>
      <c r="L23" s="191">
        <v>0</v>
      </c>
      <c r="M23" s="191">
        <v>0</v>
      </c>
      <c r="N23" s="189">
        <v>0</v>
      </c>
      <c r="O23" s="191">
        <v>0</v>
      </c>
      <c r="P23" s="993">
        <v>0</v>
      </c>
      <c r="Q23" s="29">
        <v>0</v>
      </c>
      <c r="R23" s="29">
        <v>0.05</v>
      </c>
      <c r="S23" s="29">
        <v>0</v>
      </c>
      <c r="T23" s="29">
        <v>-0.01</v>
      </c>
      <c r="U23" s="29">
        <v>0</v>
      </c>
      <c r="V23" s="29">
        <v>0.05</v>
      </c>
      <c r="W23" s="29">
        <v>0.03</v>
      </c>
      <c r="X23" s="29">
        <v>-0.02</v>
      </c>
      <c r="Y23" s="29">
        <v>0.03</v>
      </c>
      <c r="Z23" s="842">
        <f t="shared" si="4"/>
        <v>0</v>
      </c>
      <c r="AA23" s="29">
        <f t="shared" si="1"/>
        <v>0.13</v>
      </c>
      <c r="AB23" s="870">
        <f t="shared" si="2"/>
        <v>13.239999999999998</v>
      </c>
      <c r="AC23" s="870">
        <f t="shared" si="3"/>
        <v>18.22</v>
      </c>
      <c r="AD23" s="39" t="s">
        <v>1666</v>
      </c>
    </row>
    <row r="24" spans="1:30" ht="24.75" customHeight="1">
      <c r="A24" s="986"/>
      <c r="B24" s="987" t="s">
        <v>1667</v>
      </c>
      <c r="C24" s="31">
        <v>0.35</v>
      </c>
      <c r="D24" s="28">
        <v>81200</v>
      </c>
      <c r="E24" s="191" t="s">
        <v>33</v>
      </c>
      <c r="F24" s="191" t="s">
        <v>920</v>
      </c>
      <c r="G24" s="191">
        <v>12</v>
      </c>
      <c r="H24" s="191" t="s">
        <v>920</v>
      </c>
      <c r="I24" s="191" t="s">
        <v>920</v>
      </c>
      <c r="J24" s="191" t="s">
        <v>33</v>
      </c>
      <c r="K24" s="191" t="s">
        <v>33</v>
      </c>
      <c r="L24" s="191">
        <v>2</v>
      </c>
      <c r="M24" s="191">
        <v>0</v>
      </c>
      <c r="N24" s="189">
        <v>-0.32</v>
      </c>
      <c r="O24" s="191">
        <v>0</v>
      </c>
      <c r="P24" s="993">
        <v>0</v>
      </c>
      <c r="Q24" s="29">
        <v>0</v>
      </c>
      <c r="R24" s="29">
        <v>-0.1</v>
      </c>
      <c r="S24" s="29">
        <v>0</v>
      </c>
      <c r="T24" s="29">
        <v>0</v>
      </c>
      <c r="U24" s="29">
        <v>0</v>
      </c>
      <c r="V24" s="29">
        <v>0</v>
      </c>
      <c r="W24" s="29">
        <v>0</v>
      </c>
      <c r="X24" s="29">
        <v>0</v>
      </c>
      <c r="Y24" s="29">
        <v>0</v>
      </c>
      <c r="Z24" s="842">
        <f t="shared" si="4"/>
        <v>-1.2000000000000002</v>
      </c>
      <c r="AA24" s="29">
        <f t="shared" si="1"/>
        <v>-0.1</v>
      </c>
      <c r="AB24" s="870">
        <f t="shared" si="2"/>
        <v>155.13000000000002</v>
      </c>
      <c r="AC24" s="870">
        <f t="shared" si="3"/>
        <v>163.25000000000003</v>
      </c>
      <c r="AD24" s="39" t="s">
        <v>1668</v>
      </c>
    </row>
    <row r="25" spans="1:30" ht="24.75" customHeight="1">
      <c r="A25" s="986"/>
      <c r="B25" s="987" t="s">
        <v>1669</v>
      </c>
      <c r="C25" s="31">
        <v>0.93</v>
      </c>
      <c r="D25" s="28">
        <v>71280</v>
      </c>
      <c r="E25" s="191" t="s">
        <v>33</v>
      </c>
      <c r="F25" s="191" t="s">
        <v>920</v>
      </c>
      <c r="G25" s="191">
        <v>12</v>
      </c>
      <c r="H25" s="191" t="s">
        <v>920</v>
      </c>
      <c r="I25" s="191" t="s">
        <v>920</v>
      </c>
      <c r="J25" s="191" t="s">
        <v>33</v>
      </c>
      <c r="K25" s="191" t="s">
        <v>33</v>
      </c>
      <c r="L25" s="191">
        <v>0</v>
      </c>
      <c r="M25" s="191">
        <v>0</v>
      </c>
      <c r="N25" s="189">
        <v>0</v>
      </c>
      <c r="O25" s="191">
        <v>0</v>
      </c>
      <c r="P25" s="993">
        <v>0</v>
      </c>
      <c r="Q25" s="29">
        <v>0</v>
      </c>
      <c r="R25" s="29">
        <v>0.08</v>
      </c>
      <c r="S25" s="29">
        <v>0</v>
      </c>
      <c r="T25" s="29">
        <v>0.08</v>
      </c>
      <c r="U25" s="29">
        <v>0</v>
      </c>
      <c r="V25" s="29">
        <v>0</v>
      </c>
      <c r="W25" s="29">
        <v>0</v>
      </c>
      <c r="X25" s="29">
        <v>-0.08</v>
      </c>
      <c r="Y25" s="29">
        <v>0</v>
      </c>
      <c r="Z25" s="842">
        <f t="shared" si="4"/>
        <v>0</v>
      </c>
      <c r="AA25" s="29">
        <f t="shared" si="1"/>
        <v>0.08</v>
      </c>
      <c r="AB25" s="870">
        <f t="shared" si="2"/>
        <v>-4.0579999999999998</v>
      </c>
      <c r="AC25" s="870">
        <f t="shared" si="3"/>
        <v>3.0700000000000003</v>
      </c>
      <c r="AD25" s="39" t="s">
        <v>1670</v>
      </c>
    </row>
    <row r="26" spans="1:30" ht="24.75" customHeight="1">
      <c r="A26" s="986"/>
      <c r="B26" s="987" t="s">
        <v>1671</v>
      </c>
      <c r="C26" s="31">
        <v>0.86</v>
      </c>
      <c r="D26" s="28">
        <v>49600</v>
      </c>
      <c r="E26" s="191" t="s">
        <v>33</v>
      </c>
      <c r="F26" s="191" t="s">
        <v>920</v>
      </c>
      <c r="G26" s="191">
        <v>7</v>
      </c>
      <c r="H26" s="191" t="s">
        <v>920</v>
      </c>
      <c r="I26" s="191" t="s">
        <v>33</v>
      </c>
      <c r="J26" s="191" t="s">
        <v>33</v>
      </c>
      <c r="K26" s="191" t="s">
        <v>33</v>
      </c>
      <c r="L26" s="191">
        <v>0</v>
      </c>
      <c r="M26" s="191">
        <v>0</v>
      </c>
      <c r="N26" s="189">
        <v>0</v>
      </c>
      <c r="O26" s="191">
        <v>22</v>
      </c>
      <c r="P26" s="993">
        <v>0</v>
      </c>
      <c r="Q26" s="29">
        <v>0</v>
      </c>
      <c r="R26" s="29">
        <v>0.1</v>
      </c>
      <c r="S26" s="29">
        <v>-0.42</v>
      </c>
      <c r="T26" s="29">
        <v>0</v>
      </c>
      <c r="U26" s="29">
        <v>0</v>
      </c>
      <c r="V26" s="29">
        <v>0</v>
      </c>
      <c r="W26" s="29">
        <v>0</v>
      </c>
      <c r="X26" s="29">
        <v>0</v>
      </c>
      <c r="Y26" s="29">
        <v>0</v>
      </c>
      <c r="Z26" s="842">
        <f t="shared" si="4"/>
        <v>22</v>
      </c>
      <c r="AA26" s="29">
        <f t="shared" si="1"/>
        <v>-0.31999999999999995</v>
      </c>
      <c r="AB26" s="870">
        <f t="shared" si="2"/>
        <v>-32.819999999999993</v>
      </c>
      <c r="AC26" s="870">
        <f t="shared" si="3"/>
        <v>-27.859999999999996</v>
      </c>
      <c r="AD26" s="39" t="s">
        <v>1672</v>
      </c>
    </row>
    <row r="27" spans="1:30" ht="24.75" customHeight="1">
      <c r="A27" s="986"/>
      <c r="B27" s="987" t="s">
        <v>1673</v>
      </c>
      <c r="C27" s="31">
        <v>0.31</v>
      </c>
      <c r="D27" s="28">
        <v>62600</v>
      </c>
      <c r="E27" s="191" t="s">
        <v>33</v>
      </c>
      <c r="F27" s="191" t="s">
        <v>920</v>
      </c>
      <c r="G27" s="191">
        <v>12</v>
      </c>
      <c r="H27" s="191" t="s">
        <v>920</v>
      </c>
      <c r="I27" s="191" t="s">
        <v>920</v>
      </c>
      <c r="J27" s="191" t="s">
        <v>33</v>
      </c>
      <c r="K27" s="191" t="s">
        <v>33</v>
      </c>
      <c r="L27" s="191">
        <v>0</v>
      </c>
      <c r="M27" s="191">
        <v>0</v>
      </c>
      <c r="N27" s="189">
        <v>0</v>
      </c>
      <c r="O27" s="191">
        <v>0</v>
      </c>
      <c r="P27" s="993">
        <v>0</v>
      </c>
      <c r="Q27" s="29">
        <v>0</v>
      </c>
      <c r="R27" s="29">
        <v>0</v>
      </c>
      <c r="S27" s="29">
        <v>0.1</v>
      </c>
      <c r="T27" s="29">
        <v>-0.03</v>
      </c>
      <c r="U27" s="29">
        <v>0.2</v>
      </c>
      <c r="V27" s="29">
        <v>0</v>
      </c>
      <c r="W27" s="29">
        <v>0.03</v>
      </c>
      <c r="X27" s="29">
        <v>0</v>
      </c>
      <c r="Y27" s="29">
        <v>0</v>
      </c>
      <c r="Z27" s="842">
        <f t="shared" si="4"/>
        <v>0</v>
      </c>
      <c r="AA27" s="29">
        <f t="shared" si="1"/>
        <v>0.30000000000000004</v>
      </c>
      <c r="AB27" s="870">
        <f t="shared" si="2"/>
        <v>41.430000000000007</v>
      </c>
      <c r="AC27" s="870">
        <f t="shared" si="3"/>
        <v>47.69</v>
      </c>
      <c r="AD27" s="39" t="s">
        <v>1674</v>
      </c>
    </row>
    <row r="28" spans="1:30" ht="24.75" customHeight="1">
      <c r="A28" s="986"/>
      <c r="B28" s="987" t="s">
        <v>1675</v>
      </c>
      <c r="C28" s="31">
        <v>0.09</v>
      </c>
      <c r="D28" s="28">
        <v>87200</v>
      </c>
      <c r="E28" s="191" t="s">
        <v>33</v>
      </c>
      <c r="F28" s="191" t="s">
        <v>920</v>
      </c>
      <c r="G28" s="191">
        <v>12</v>
      </c>
      <c r="H28" s="191" t="s">
        <v>920</v>
      </c>
      <c r="I28" s="191" t="s">
        <v>920</v>
      </c>
      <c r="J28" s="191" t="s">
        <v>33</v>
      </c>
      <c r="K28" s="191" t="s">
        <v>33</v>
      </c>
      <c r="L28" s="191">
        <v>0</v>
      </c>
      <c r="M28" s="191">
        <v>0</v>
      </c>
      <c r="N28" s="189">
        <v>0</v>
      </c>
      <c r="O28" s="191">
        <v>0</v>
      </c>
      <c r="P28" s="993">
        <v>0</v>
      </c>
      <c r="Q28" s="29">
        <v>0</v>
      </c>
      <c r="R28" s="29">
        <v>-0.12</v>
      </c>
      <c r="S28" s="29">
        <v>0.26</v>
      </c>
      <c r="T28" s="29">
        <v>0.09</v>
      </c>
      <c r="U28" s="29">
        <v>0</v>
      </c>
      <c r="V28" s="29">
        <v>0</v>
      </c>
      <c r="W28" s="29">
        <v>0</v>
      </c>
      <c r="X28" s="29">
        <v>0</v>
      </c>
      <c r="Y28" s="29">
        <v>0</v>
      </c>
      <c r="Z28" s="842">
        <f t="shared" si="4"/>
        <v>0</v>
      </c>
      <c r="AA28" s="29">
        <f t="shared" si="1"/>
        <v>0.23</v>
      </c>
      <c r="AB28" s="870">
        <f t="shared" si="2"/>
        <v>25.189999999999998</v>
      </c>
      <c r="AC28" s="870">
        <f t="shared" si="3"/>
        <v>33.909999999999997</v>
      </c>
      <c r="AD28" s="39" t="s">
        <v>1676</v>
      </c>
    </row>
    <row r="29" spans="1:30" ht="24.75" customHeight="1">
      <c r="A29" s="986"/>
      <c r="B29" s="987" t="s">
        <v>1677</v>
      </c>
      <c r="C29" s="31">
        <v>0.21</v>
      </c>
      <c r="D29" s="28">
        <v>66400</v>
      </c>
      <c r="E29" s="191" t="s">
        <v>33</v>
      </c>
      <c r="F29" s="191" t="s">
        <v>920</v>
      </c>
      <c r="G29" s="191">
        <v>7</v>
      </c>
      <c r="H29" s="191" t="s">
        <v>920</v>
      </c>
      <c r="I29" s="191" t="s">
        <v>33</v>
      </c>
      <c r="J29" s="191" t="s">
        <v>33</v>
      </c>
      <c r="K29" s="191" t="s">
        <v>33</v>
      </c>
      <c r="L29" s="191">
        <v>0</v>
      </c>
      <c r="M29" s="191">
        <v>0</v>
      </c>
      <c r="N29" s="189">
        <v>0</v>
      </c>
      <c r="O29" s="191">
        <v>0</v>
      </c>
      <c r="P29" s="993">
        <v>5657</v>
      </c>
      <c r="Q29" s="29">
        <v>0</v>
      </c>
      <c r="R29" s="29">
        <v>-0.08</v>
      </c>
      <c r="S29" s="29">
        <v>0</v>
      </c>
      <c r="T29" s="29">
        <v>0</v>
      </c>
      <c r="U29" s="29">
        <v>0.08</v>
      </c>
      <c r="V29" s="29">
        <v>0</v>
      </c>
      <c r="W29" s="29">
        <v>0</v>
      </c>
      <c r="X29" s="29">
        <v>0</v>
      </c>
      <c r="Y29" s="29">
        <v>0</v>
      </c>
      <c r="Z29" s="842">
        <f t="shared" si="4"/>
        <v>0</v>
      </c>
      <c r="AA29" s="29">
        <f t="shared" si="1"/>
        <v>0</v>
      </c>
      <c r="AB29" s="870">
        <f t="shared" si="2"/>
        <v>56556.15</v>
      </c>
      <c r="AC29" s="870">
        <f t="shared" si="3"/>
        <v>56562.79</v>
      </c>
      <c r="AD29" s="39" t="s">
        <v>1678</v>
      </c>
    </row>
    <row r="30" spans="1:30" ht="24.75" customHeight="1">
      <c r="A30" s="986"/>
      <c r="B30" s="987" t="s">
        <v>1679</v>
      </c>
      <c r="C30" s="31">
        <v>0.25</v>
      </c>
      <c r="D30" s="28">
        <v>44200</v>
      </c>
      <c r="E30" s="191" t="s">
        <v>33</v>
      </c>
      <c r="F30" s="191" t="s">
        <v>920</v>
      </c>
      <c r="G30" s="191">
        <v>12</v>
      </c>
      <c r="H30" s="191" t="s">
        <v>920</v>
      </c>
      <c r="I30" s="191" t="s">
        <v>920</v>
      </c>
      <c r="J30" s="191" t="s">
        <v>33</v>
      </c>
      <c r="K30" s="191" t="s">
        <v>33</v>
      </c>
      <c r="L30" s="191">
        <v>0</v>
      </c>
      <c r="M30" s="191">
        <v>0</v>
      </c>
      <c r="N30" s="189">
        <v>0</v>
      </c>
      <c r="O30" s="191">
        <v>0</v>
      </c>
      <c r="P30" s="993">
        <v>0</v>
      </c>
      <c r="Q30" s="29">
        <v>0</v>
      </c>
      <c r="R30" s="29">
        <v>0.15</v>
      </c>
      <c r="S30" s="29">
        <v>0</v>
      </c>
      <c r="T30" s="29">
        <v>0.02</v>
      </c>
      <c r="U30" s="29">
        <v>-0.11</v>
      </c>
      <c r="V30" s="29">
        <v>0</v>
      </c>
      <c r="W30" s="29">
        <v>0</v>
      </c>
      <c r="X30" s="29">
        <v>0</v>
      </c>
      <c r="Y30" s="29">
        <v>0</v>
      </c>
      <c r="Z30" s="842">
        <f t="shared" si="4"/>
        <v>0</v>
      </c>
      <c r="AA30" s="29">
        <f t="shared" si="1"/>
        <v>5.9999999999999984E-2</v>
      </c>
      <c r="AB30" s="870">
        <f t="shared" si="2"/>
        <v>-4.6700000000000035</v>
      </c>
      <c r="AC30" s="870">
        <f t="shared" si="3"/>
        <v>-0.25000000000000178</v>
      </c>
      <c r="AD30" s="39" t="s">
        <v>1680</v>
      </c>
    </row>
    <row r="31" spans="1:30" ht="24.75" customHeight="1">
      <c r="A31" s="986"/>
      <c r="B31" s="987" t="s">
        <v>1681</v>
      </c>
      <c r="C31" s="31">
        <v>0.28000000000000003</v>
      </c>
      <c r="D31" s="28">
        <v>84440</v>
      </c>
      <c r="E31" s="191" t="s">
        <v>33</v>
      </c>
      <c r="F31" s="191" t="s">
        <v>920</v>
      </c>
      <c r="G31" s="191">
        <v>12</v>
      </c>
      <c r="H31" s="191" t="s">
        <v>920</v>
      </c>
      <c r="I31" s="191" t="s">
        <v>920</v>
      </c>
      <c r="J31" s="191" t="s">
        <v>33</v>
      </c>
      <c r="K31" s="191" t="s">
        <v>33</v>
      </c>
      <c r="L31" s="191">
        <v>0</v>
      </c>
      <c r="M31" s="191">
        <v>0</v>
      </c>
      <c r="N31" s="189">
        <v>0.27</v>
      </c>
      <c r="O31" s="191">
        <v>0</v>
      </c>
      <c r="P31" s="993">
        <v>0</v>
      </c>
      <c r="Q31" s="29">
        <v>0</v>
      </c>
      <c r="R31" s="29">
        <v>-0.11</v>
      </c>
      <c r="S31" s="29">
        <v>0.4</v>
      </c>
      <c r="T31" s="29">
        <v>0</v>
      </c>
      <c r="U31" s="29">
        <v>0</v>
      </c>
      <c r="V31" s="29">
        <v>0</v>
      </c>
      <c r="W31" s="29">
        <v>0</v>
      </c>
      <c r="X31" s="29">
        <v>0</v>
      </c>
      <c r="Y31" s="29">
        <v>0</v>
      </c>
      <c r="Z31" s="842">
        <f t="shared" si="4"/>
        <v>2.7</v>
      </c>
      <c r="AA31" s="29">
        <f t="shared" si="1"/>
        <v>0.29000000000000004</v>
      </c>
      <c r="AB31" s="870">
        <f t="shared" si="2"/>
        <v>42.676000000000002</v>
      </c>
      <c r="AC31" s="870">
        <f t="shared" si="3"/>
        <v>51.120000000000005</v>
      </c>
      <c r="AD31" s="39" t="s">
        <v>1682</v>
      </c>
    </row>
    <row r="32" spans="1:30" ht="24.75" customHeight="1">
      <c r="A32" s="986"/>
      <c r="B32" s="987" t="s">
        <v>1683</v>
      </c>
      <c r="C32" s="31">
        <v>0.09</v>
      </c>
      <c r="D32" s="28">
        <v>74400</v>
      </c>
      <c r="E32" s="191" t="s">
        <v>33</v>
      </c>
      <c r="F32" s="191" t="s">
        <v>920</v>
      </c>
      <c r="G32" s="191">
        <v>12</v>
      </c>
      <c r="H32" s="191" t="s">
        <v>920</v>
      </c>
      <c r="I32" s="191" t="s">
        <v>920</v>
      </c>
      <c r="J32" s="191" t="s">
        <v>33</v>
      </c>
      <c r="K32" s="191" t="s">
        <v>33</v>
      </c>
      <c r="L32" s="191">
        <v>0</v>
      </c>
      <c r="M32" s="191">
        <v>0</v>
      </c>
      <c r="N32" s="189">
        <v>0.56000000000000005</v>
      </c>
      <c r="O32" s="191">
        <v>0</v>
      </c>
      <c r="P32" s="993">
        <v>0</v>
      </c>
      <c r="Q32" s="29">
        <v>0</v>
      </c>
      <c r="R32" s="29">
        <v>0</v>
      </c>
      <c r="S32" s="29">
        <v>0</v>
      </c>
      <c r="T32" s="29">
        <v>0.05</v>
      </c>
      <c r="U32" s="29">
        <v>-0.05</v>
      </c>
      <c r="V32" s="29">
        <v>-0.03</v>
      </c>
      <c r="W32" s="29">
        <v>0</v>
      </c>
      <c r="X32" s="29">
        <v>0</v>
      </c>
      <c r="Y32" s="29">
        <v>0</v>
      </c>
      <c r="Z32" s="842">
        <f t="shared" si="4"/>
        <v>5.6000000000000005</v>
      </c>
      <c r="AA32" s="29">
        <f t="shared" si="1"/>
        <v>-0.03</v>
      </c>
      <c r="AB32" s="870">
        <f t="shared" si="2"/>
        <v>-14.329999999999998</v>
      </c>
      <c r="AC32" s="870">
        <f t="shared" si="3"/>
        <v>-6.8899999999999979</v>
      </c>
      <c r="AD32" s="39" t="s">
        <v>1684</v>
      </c>
    </row>
    <row r="33" spans="1:30" ht="24.75" customHeight="1">
      <c r="A33" s="986"/>
      <c r="B33" s="987" t="s">
        <v>1685</v>
      </c>
      <c r="C33" s="31">
        <v>0.14000000000000001</v>
      </c>
      <c r="D33" s="28">
        <v>102800</v>
      </c>
      <c r="E33" s="191" t="s">
        <v>33</v>
      </c>
      <c r="F33" s="191" t="s">
        <v>920</v>
      </c>
      <c r="G33" s="191">
        <v>23</v>
      </c>
      <c r="H33" s="191" t="s">
        <v>920</v>
      </c>
      <c r="I33" s="191" t="s">
        <v>920</v>
      </c>
      <c r="J33" s="191" t="s">
        <v>920</v>
      </c>
      <c r="K33" s="191" t="s">
        <v>33</v>
      </c>
      <c r="L33" s="191">
        <v>0</v>
      </c>
      <c r="M33" s="191">
        <v>0</v>
      </c>
      <c r="N33" s="189">
        <v>1.92</v>
      </c>
      <c r="O33" s="191">
        <v>0</v>
      </c>
      <c r="P33" s="842">
        <v>0</v>
      </c>
      <c r="Q33" s="29">
        <v>0</v>
      </c>
      <c r="R33" s="29">
        <v>-0.06</v>
      </c>
      <c r="S33" s="29">
        <v>0</v>
      </c>
      <c r="T33" s="29">
        <v>-0.03</v>
      </c>
      <c r="U33" s="29">
        <v>-0.09</v>
      </c>
      <c r="V33" s="29">
        <v>0</v>
      </c>
      <c r="W33" s="29">
        <v>0</v>
      </c>
      <c r="X33" s="29">
        <v>0</v>
      </c>
      <c r="Y33" s="29">
        <v>-0.02</v>
      </c>
      <c r="Z33" s="842">
        <f t="shared" si="4"/>
        <v>19.2</v>
      </c>
      <c r="AA33" s="29">
        <f t="shared" si="1"/>
        <v>-0.19999999999999998</v>
      </c>
      <c r="AB33" s="870">
        <f t="shared" si="2"/>
        <v>-35.019999999999996</v>
      </c>
      <c r="AC33" s="870">
        <f t="shared" si="3"/>
        <v>-24.740000000000002</v>
      </c>
      <c r="AD33" s="39" t="s">
        <v>1686</v>
      </c>
    </row>
    <row r="34" spans="1:30" ht="24.75" customHeight="1">
      <c r="A34" s="986"/>
      <c r="B34" s="987" t="s">
        <v>1687</v>
      </c>
      <c r="C34" s="31">
        <v>0.33</v>
      </c>
      <c r="D34" s="28">
        <v>52400</v>
      </c>
      <c r="E34" s="191" t="s">
        <v>33</v>
      </c>
      <c r="F34" s="191" t="s">
        <v>920</v>
      </c>
      <c r="G34" s="191">
        <v>7</v>
      </c>
      <c r="H34" s="191" t="s">
        <v>920</v>
      </c>
      <c r="I34" s="191" t="s">
        <v>33</v>
      </c>
      <c r="J34" s="191" t="s">
        <v>33</v>
      </c>
      <c r="K34" s="191" t="s">
        <v>33</v>
      </c>
      <c r="L34" s="191">
        <v>1</v>
      </c>
      <c r="M34" s="191">
        <v>0</v>
      </c>
      <c r="N34" s="189">
        <v>-0.26</v>
      </c>
      <c r="O34" s="191">
        <v>0</v>
      </c>
      <c r="P34" s="993">
        <v>0</v>
      </c>
      <c r="Q34" s="29">
        <v>0</v>
      </c>
      <c r="R34" s="29">
        <v>0</v>
      </c>
      <c r="S34" s="29">
        <v>0</v>
      </c>
      <c r="T34" s="29">
        <v>0.03</v>
      </c>
      <c r="U34" s="29">
        <v>0</v>
      </c>
      <c r="V34" s="29">
        <v>0</v>
      </c>
      <c r="W34" s="29">
        <v>0</v>
      </c>
      <c r="X34" s="29">
        <v>0</v>
      </c>
      <c r="Y34" s="29">
        <v>0</v>
      </c>
      <c r="Z34" s="842">
        <f t="shared" si="4"/>
        <v>-1.6</v>
      </c>
      <c r="AA34" s="29">
        <f t="shared" si="1"/>
        <v>0.03</v>
      </c>
      <c r="AB34" s="870">
        <f t="shared" si="2"/>
        <v>89.230000000000018</v>
      </c>
      <c r="AC34" s="870">
        <f t="shared" si="3"/>
        <v>94.470000000000013</v>
      </c>
      <c r="AD34" s="39" t="s">
        <v>1688</v>
      </c>
    </row>
    <row r="35" spans="1:30" ht="24.75" customHeight="1">
      <c r="A35" s="986"/>
      <c r="B35" s="987" t="s">
        <v>1689</v>
      </c>
      <c r="C35" s="31">
        <v>0.04</v>
      </c>
      <c r="D35" s="28">
        <v>43200</v>
      </c>
      <c r="E35" s="191" t="s">
        <v>33</v>
      </c>
      <c r="F35" s="191" t="s">
        <v>920</v>
      </c>
      <c r="G35" s="191">
        <v>7</v>
      </c>
      <c r="H35" s="191" t="s">
        <v>920</v>
      </c>
      <c r="I35" s="191" t="s">
        <v>33</v>
      </c>
      <c r="J35" s="191" t="s">
        <v>33</v>
      </c>
      <c r="K35" s="191" t="s">
        <v>33</v>
      </c>
      <c r="L35" s="191">
        <v>0</v>
      </c>
      <c r="M35" s="191">
        <v>0</v>
      </c>
      <c r="N35" s="189">
        <v>0</v>
      </c>
      <c r="O35" s="191">
        <v>0</v>
      </c>
      <c r="P35" s="993">
        <v>0</v>
      </c>
      <c r="Q35" s="29">
        <v>0</v>
      </c>
      <c r="R35" s="29">
        <v>0</v>
      </c>
      <c r="S35" s="29">
        <v>0.2</v>
      </c>
      <c r="T35" s="29">
        <v>0</v>
      </c>
      <c r="U35" s="29">
        <v>-0.09</v>
      </c>
      <c r="V35" s="29">
        <v>0.06</v>
      </c>
      <c r="W35" s="29">
        <v>0</v>
      </c>
      <c r="X35" s="29">
        <v>0</v>
      </c>
      <c r="Y35" s="29">
        <v>0</v>
      </c>
      <c r="Z35" s="842">
        <f t="shared" si="4"/>
        <v>0</v>
      </c>
      <c r="AA35" s="29">
        <f t="shared" si="1"/>
        <v>0.17</v>
      </c>
      <c r="AB35" s="870">
        <f t="shared" si="2"/>
        <v>22.64</v>
      </c>
      <c r="AC35" s="870">
        <f t="shared" si="3"/>
        <v>26.96</v>
      </c>
      <c r="AD35" s="39" t="s">
        <v>1690</v>
      </c>
    </row>
    <row r="36" spans="1:30" ht="24.75" customHeight="1">
      <c r="A36" s="986"/>
      <c r="B36" s="987" t="s">
        <v>1691</v>
      </c>
      <c r="C36" s="31">
        <v>0.56000000000000005</v>
      </c>
      <c r="D36" s="28">
        <v>60640</v>
      </c>
      <c r="E36" s="191" t="s">
        <v>33</v>
      </c>
      <c r="F36" s="191" t="s">
        <v>920</v>
      </c>
      <c r="G36" s="191">
        <v>12</v>
      </c>
      <c r="H36" s="191" t="s">
        <v>920</v>
      </c>
      <c r="I36" s="191" t="s">
        <v>920</v>
      </c>
      <c r="J36" s="191" t="s">
        <v>33</v>
      </c>
      <c r="K36" s="191" t="s">
        <v>33</v>
      </c>
      <c r="L36" s="191">
        <v>0</v>
      </c>
      <c r="M36" s="191">
        <v>0</v>
      </c>
      <c r="N36" s="189">
        <v>0</v>
      </c>
      <c r="O36" s="191">
        <v>0</v>
      </c>
      <c r="P36" s="993">
        <v>0</v>
      </c>
      <c r="Q36" s="29">
        <v>0</v>
      </c>
      <c r="R36" s="29">
        <v>-0.08</v>
      </c>
      <c r="S36" s="29">
        <v>0.3</v>
      </c>
      <c r="T36" s="29">
        <v>0</v>
      </c>
      <c r="U36" s="29">
        <v>0</v>
      </c>
      <c r="V36" s="29">
        <v>0</v>
      </c>
      <c r="W36" s="29">
        <v>0</v>
      </c>
      <c r="X36" s="29">
        <v>0.03</v>
      </c>
      <c r="Y36" s="29">
        <v>0</v>
      </c>
      <c r="Z36" s="842">
        <f t="shared" si="4"/>
        <v>0</v>
      </c>
      <c r="AA36" s="29">
        <f t="shared" si="1"/>
        <v>0.24999999999999997</v>
      </c>
      <c r="AB36" s="870">
        <f t="shared" si="2"/>
        <v>31.375999999999994</v>
      </c>
      <c r="AC36" s="870">
        <f t="shared" si="3"/>
        <v>37.44</v>
      </c>
      <c r="AD36" s="39" t="s">
        <v>1692</v>
      </c>
    </row>
    <row r="37" spans="1:30" ht="24.75" customHeight="1">
      <c r="A37" s="986"/>
      <c r="B37" s="987" t="s">
        <v>1693</v>
      </c>
      <c r="C37" s="31">
        <v>0.31</v>
      </c>
      <c r="D37" s="28">
        <v>44400</v>
      </c>
      <c r="E37" s="191" t="s">
        <v>33</v>
      </c>
      <c r="F37" s="191" t="s">
        <v>920</v>
      </c>
      <c r="G37" s="191">
        <v>7</v>
      </c>
      <c r="H37" s="191" t="s">
        <v>920</v>
      </c>
      <c r="I37" s="191" t="s">
        <v>33</v>
      </c>
      <c r="J37" s="191" t="s">
        <v>33</v>
      </c>
      <c r="K37" s="191" t="s">
        <v>33</v>
      </c>
      <c r="L37" s="191">
        <v>0</v>
      </c>
      <c r="M37" s="191">
        <v>0</v>
      </c>
      <c r="N37" s="189">
        <v>0</v>
      </c>
      <c r="O37" s="191">
        <v>4</v>
      </c>
      <c r="P37" s="993">
        <v>0</v>
      </c>
      <c r="Q37" s="29">
        <v>0</v>
      </c>
      <c r="R37" s="29">
        <v>-0.04</v>
      </c>
      <c r="S37" s="29">
        <v>0</v>
      </c>
      <c r="T37" s="29">
        <v>0</v>
      </c>
      <c r="U37" s="29">
        <v>0.15</v>
      </c>
      <c r="V37" s="29">
        <v>0</v>
      </c>
      <c r="W37" s="29">
        <v>0</v>
      </c>
      <c r="X37" s="29">
        <v>0</v>
      </c>
      <c r="Y37" s="29">
        <v>0</v>
      </c>
      <c r="Z37" s="842">
        <f t="shared" si="4"/>
        <v>4</v>
      </c>
      <c r="AA37" s="29">
        <f t="shared" si="1"/>
        <v>0.10999999999999999</v>
      </c>
      <c r="AB37" s="870">
        <f t="shared" si="2"/>
        <v>18.25</v>
      </c>
      <c r="AC37" s="870">
        <f t="shared" si="3"/>
        <v>22.689999999999998</v>
      </c>
      <c r="AD37" s="39" t="s">
        <v>1694</v>
      </c>
    </row>
    <row r="38" spans="1:30" ht="24.75" customHeight="1">
      <c r="A38" s="986"/>
      <c r="B38" s="987" t="s">
        <v>1695</v>
      </c>
      <c r="C38" s="31">
        <v>1.27</v>
      </c>
      <c r="D38" s="28">
        <v>45600</v>
      </c>
      <c r="E38" s="191" t="s">
        <v>33</v>
      </c>
      <c r="F38" s="191" t="s">
        <v>920</v>
      </c>
      <c r="G38" s="191">
        <v>7</v>
      </c>
      <c r="H38" s="191" t="s">
        <v>920</v>
      </c>
      <c r="I38" s="191" t="s">
        <v>33</v>
      </c>
      <c r="J38" s="191" t="s">
        <v>33</v>
      </c>
      <c r="K38" s="191" t="s">
        <v>33</v>
      </c>
      <c r="L38" s="191">
        <v>0</v>
      </c>
      <c r="M38" s="191">
        <v>0</v>
      </c>
      <c r="N38" s="189">
        <v>0</v>
      </c>
      <c r="O38" s="191">
        <v>0</v>
      </c>
      <c r="P38" s="993">
        <v>0</v>
      </c>
      <c r="Q38" s="29">
        <v>0</v>
      </c>
      <c r="R38" s="29">
        <v>-0.1</v>
      </c>
      <c r="S38" s="29">
        <v>0</v>
      </c>
      <c r="T38" s="29">
        <v>0.06</v>
      </c>
      <c r="U38" s="29">
        <v>7.0000000000000007E-2</v>
      </c>
      <c r="V38" s="29">
        <v>0</v>
      </c>
      <c r="W38" s="29">
        <v>0</v>
      </c>
      <c r="X38" s="29">
        <v>0</v>
      </c>
      <c r="Y38" s="29">
        <v>0</v>
      </c>
      <c r="Z38" s="842">
        <f t="shared" si="4"/>
        <v>0</v>
      </c>
      <c r="AA38" s="29">
        <f t="shared" si="1"/>
        <v>0.03</v>
      </c>
      <c r="AB38" s="870">
        <f t="shared" si="2"/>
        <v>-6.8299999999999983</v>
      </c>
      <c r="AC38" s="870">
        <f t="shared" si="3"/>
        <v>-2.2699999999999987</v>
      </c>
      <c r="AD38" s="39" t="s">
        <v>1696</v>
      </c>
    </row>
    <row r="39" spans="1:30" ht="24.75" customHeight="1">
      <c r="A39" s="1013"/>
      <c r="B39" s="1004" t="s">
        <v>1697</v>
      </c>
      <c r="C39" s="31">
        <v>2.7</v>
      </c>
      <c r="D39" s="28">
        <v>4000</v>
      </c>
      <c r="E39" s="191" t="s">
        <v>33</v>
      </c>
      <c r="F39" s="191" t="s">
        <v>33</v>
      </c>
      <c r="G39" s="191">
        <v>0</v>
      </c>
      <c r="H39" s="191" t="s">
        <v>33</v>
      </c>
      <c r="I39" s="191" t="s">
        <v>33</v>
      </c>
      <c r="J39" s="191" t="s">
        <v>33</v>
      </c>
      <c r="K39" s="191" t="s">
        <v>33</v>
      </c>
      <c r="L39" s="191">
        <v>0</v>
      </c>
      <c r="M39" s="191">
        <v>0</v>
      </c>
      <c r="N39" s="189">
        <v>0</v>
      </c>
      <c r="O39" s="191">
        <v>41</v>
      </c>
      <c r="P39" s="993">
        <v>0</v>
      </c>
      <c r="Q39" s="29">
        <v>0</v>
      </c>
      <c r="R39" s="29">
        <v>0.31</v>
      </c>
      <c r="S39" s="29">
        <v>0</v>
      </c>
      <c r="T39" s="29">
        <v>0.33</v>
      </c>
      <c r="U39" s="29">
        <v>0</v>
      </c>
      <c r="V39" s="29">
        <v>0</v>
      </c>
      <c r="W39" s="29">
        <v>0</v>
      </c>
      <c r="X39" s="29">
        <v>0</v>
      </c>
      <c r="Y39" s="29">
        <v>0</v>
      </c>
      <c r="Z39" s="842">
        <f t="shared" si="4"/>
        <v>41</v>
      </c>
      <c r="AA39" s="29">
        <f t="shared" si="1"/>
        <v>0.64</v>
      </c>
      <c r="AB39" s="1012">
        <f t="shared" si="2"/>
        <v>206.9</v>
      </c>
      <c r="AC39" s="1012">
        <f t="shared" si="3"/>
        <v>207.3</v>
      </c>
      <c r="AD39" s="39" t="s">
        <v>1698</v>
      </c>
    </row>
    <row r="40" spans="1:30" ht="24.75" customHeight="1">
      <c r="A40" s="986"/>
      <c r="B40" s="987" t="s">
        <v>1699</v>
      </c>
      <c r="C40" s="31">
        <v>0.24</v>
      </c>
      <c r="D40" s="28">
        <v>149000</v>
      </c>
      <c r="E40" s="191" t="s">
        <v>33</v>
      </c>
      <c r="F40" s="191" t="s">
        <v>33</v>
      </c>
      <c r="G40" s="191">
        <v>0</v>
      </c>
      <c r="H40" s="191" t="s">
        <v>33</v>
      </c>
      <c r="I40" s="191" t="s">
        <v>33</v>
      </c>
      <c r="J40" s="191" t="s">
        <v>33</v>
      </c>
      <c r="K40" s="191" t="s">
        <v>33</v>
      </c>
      <c r="L40" s="191">
        <v>0</v>
      </c>
      <c r="M40" s="191">
        <v>0</v>
      </c>
      <c r="N40" s="189">
        <v>0</v>
      </c>
      <c r="O40" s="191">
        <v>0</v>
      </c>
      <c r="P40" s="993">
        <v>0</v>
      </c>
      <c r="Q40" s="29">
        <v>0</v>
      </c>
      <c r="R40" s="29">
        <v>0.32</v>
      </c>
      <c r="S40" s="29">
        <v>0.56999999999999995</v>
      </c>
      <c r="T40" s="29">
        <v>0.09</v>
      </c>
      <c r="U40" s="29">
        <v>0.43</v>
      </c>
      <c r="V40" s="29">
        <v>-0.04</v>
      </c>
      <c r="W40" s="29">
        <v>-0.03</v>
      </c>
      <c r="X40" s="29">
        <v>-0.04</v>
      </c>
      <c r="Y40" s="29">
        <v>-0.03</v>
      </c>
      <c r="Z40" s="842">
        <f t="shared" si="4"/>
        <v>0</v>
      </c>
      <c r="AA40" s="29">
        <f t="shared" si="1"/>
        <v>1.2699999999999998</v>
      </c>
      <c r="AB40" s="870">
        <f t="shared" si="2"/>
        <v>238.85999999999996</v>
      </c>
      <c r="AC40" s="870">
        <f t="shared" si="3"/>
        <v>253.76</v>
      </c>
      <c r="AD40" s="39" t="s">
        <v>1700</v>
      </c>
    </row>
    <row r="41" spans="1:30" ht="24.75" customHeight="1">
      <c r="A41" s="986"/>
      <c r="B41" s="987" t="s">
        <v>1701</v>
      </c>
      <c r="C41" s="31">
        <v>1.01</v>
      </c>
      <c r="D41" s="28">
        <v>71000</v>
      </c>
      <c r="E41" s="191" t="s">
        <v>33</v>
      </c>
      <c r="F41" s="191" t="s">
        <v>920</v>
      </c>
      <c r="G41" s="191">
        <v>12</v>
      </c>
      <c r="H41" s="191" t="s">
        <v>920</v>
      </c>
      <c r="I41" s="191" t="s">
        <v>920</v>
      </c>
      <c r="J41" s="191" t="s">
        <v>33</v>
      </c>
      <c r="K41" s="191" t="s">
        <v>33</v>
      </c>
      <c r="L41" s="191">
        <v>0</v>
      </c>
      <c r="M41" s="191">
        <v>0</v>
      </c>
      <c r="N41" s="189">
        <v>0</v>
      </c>
      <c r="O41" s="191">
        <v>-18</v>
      </c>
      <c r="P41" s="993">
        <v>0</v>
      </c>
      <c r="Q41" s="29">
        <v>0</v>
      </c>
      <c r="R41" s="29">
        <v>0</v>
      </c>
      <c r="S41" s="29">
        <v>-0.19</v>
      </c>
      <c r="T41" s="29">
        <v>0</v>
      </c>
      <c r="U41" s="29">
        <v>0.06</v>
      </c>
      <c r="V41" s="29">
        <v>0.11</v>
      </c>
      <c r="W41" s="29">
        <v>0.06</v>
      </c>
      <c r="X41" s="29">
        <v>0.08</v>
      </c>
      <c r="Y41" s="29">
        <v>0.09</v>
      </c>
      <c r="Z41" s="842">
        <f t="shared" si="4"/>
        <v>-18</v>
      </c>
      <c r="AA41" s="29">
        <f t="shared" si="1"/>
        <v>0.21</v>
      </c>
      <c r="AB41" s="870">
        <f t="shared" si="2"/>
        <v>-14.11</v>
      </c>
      <c r="AC41" s="870">
        <f t="shared" si="3"/>
        <v>-7.009999999999998</v>
      </c>
      <c r="AD41" s="39" t="s">
        <v>1702</v>
      </c>
    </row>
  </sheetData>
  <autoFilter ref="A2:AD41" xr:uid="{00000000-0009-0000-0000-000030000000}">
    <sortState xmlns:xlrd2="http://schemas.microsoft.com/office/spreadsheetml/2017/richdata2" ref="A2:AD41">
      <sortCondition ref="B2:B41"/>
      <sortCondition descending="1" ref="W2:W41"/>
      <sortCondition ref="AC2:AC41"/>
    </sortState>
  </autoFilter>
  <conditionalFormatting sqref="C3:C41">
    <cfRule type="colorScale" priority="4">
      <colorScale>
        <cfvo type="min"/>
        <cfvo type="percentile" val="50"/>
        <cfvo type="max"/>
        <color rgb="FFEFEFEF"/>
        <color rgb="FFB7B7B7"/>
        <color rgb="FF666666"/>
      </colorScale>
    </cfRule>
  </conditionalFormatting>
  <conditionalFormatting sqref="D3:D41">
    <cfRule type="colorScale" priority="2">
      <colorScale>
        <cfvo type="min"/>
        <cfvo type="percentile" val="50"/>
        <cfvo type="max"/>
        <color rgb="FFD9EAD3"/>
        <color rgb="FF93C47D"/>
        <color rgb="FF38761D"/>
      </colorScale>
    </cfRule>
  </conditionalFormatting>
  <conditionalFormatting sqref="E3:F41">
    <cfRule type="cellIs" dxfId="33" priority="5" operator="equal">
      <formula>"-"</formula>
    </cfRule>
    <cfRule type="cellIs" dxfId="32" priority="6" operator="equal">
      <formula>"Y"</formula>
    </cfRule>
  </conditionalFormatting>
  <conditionalFormatting sqref="G3:G41">
    <cfRule type="colorScale" priority="7">
      <colorScale>
        <cfvo type="min"/>
        <cfvo type="percentile" val="50"/>
        <cfvo type="max"/>
        <color rgb="FFFFF2CC"/>
        <color rgb="FFFFD966"/>
        <color rgb="FFBF9000"/>
      </colorScale>
    </cfRule>
  </conditionalFormatting>
  <conditionalFormatting sqref="H3:H41">
    <cfRule type="cellIs" dxfId="31" priority="8" operator="equal">
      <formula>"Y"</formula>
    </cfRule>
  </conditionalFormatting>
  <conditionalFormatting sqref="H3:K41">
    <cfRule type="cellIs" dxfId="30" priority="12" operator="equal">
      <formula>"-"</formula>
    </cfRule>
  </conditionalFormatting>
  <conditionalFormatting sqref="I3:I41">
    <cfRule type="cellIs" dxfId="29" priority="9" operator="equal">
      <formula>"Y"</formula>
    </cfRule>
  </conditionalFormatting>
  <conditionalFormatting sqref="J3:J41">
    <cfRule type="cellIs" dxfId="28" priority="10" operator="equal">
      <formula>"Y"</formula>
    </cfRule>
  </conditionalFormatting>
  <conditionalFormatting sqref="K3:K41">
    <cfRule type="cellIs" dxfId="27" priority="11" operator="equal">
      <formula>"Y"</formula>
    </cfRule>
  </conditionalFormatting>
  <conditionalFormatting sqref="L3:L41">
    <cfRule type="colorScale" priority="13">
      <colorScale>
        <cfvo type="min"/>
        <cfvo type="formula" val="0"/>
        <cfvo type="max"/>
        <color rgb="FFD9D9D9"/>
        <color rgb="FFD9D9D9"/>
        <color rgb="FF8E7CC3"/>
      </colorScale>
    </cfRule>
  </conditionalFormatting>
  <conditionalFormatting sqref="M3:M41">
    <cfRule type="colorScale" priority="14">
      <colorScale>
        <cfvo type="min"/>
        <cfvo type="formula" val="0"/>
        <cfvo type="max"/>
        <color rgb="FF999999"/>
        <color rgb="FFD9D9D9"/>
        <color rgb="FF6D9EEB"/>
      </colorScale>
    </cfRule>
  </conditionalFormatting>
  <conditionalFormatting sqref="N3:N41">
    <cfRule type="colorScale" priority="15">
      <colorScale>
        <cfvo type="min"/>
        <cfvo type="formula" val="0"/>
        <cfvo type="max"/>
        <color rgb="FF999999"/>
        <color rgb="FFD9D9D9"/>
        <color rgb="FF93C47D"/>
      </colorScale>
    </cfRule>
  </conditionalFormatting>
  <conditionalFormatting sqref="O3:O41">
    <cfRule type="colorScale" priority="16">
      <colorScale>
        <cfvo type="min"/>
        <cfvo type="formula" val="0"/>
        <cfvo type="max"/>
        <color rgb="FF999999"/>
        <color rgb="FFD9D9D9"/>
        <color rgb="FFC27BA0"/>
      </colorScale>
    </cfRule>
  </conditionalFormatting>
  <conditionalFormatting sqref="P3:P41">
    <cfRule type="colorScale" priority="3">
      <colorScale>
        <cfvo type="min"/>
        <cfvo type="formula" val="0"/>
        <cfvo type="max"/>
        <color rgb="FFD9D9D9"/>
        <color rgb="FFD9D9D9"/>
        <color rgb="FFB7B7B7"/>
      </colorScale>
    </cfRule>
  </conditionalFormatting>
  <conditionalFormatting sqref="Q3:Q41">
    <cfRule type="colorScale" priority="19">
      <colorScale>
        <cfvo type="min"/>
        <cfvo type="formula" val="0"/>
        <cfvo type="max"/>
        <color rgb="FFD9D9D9"/>
        <color rgb="FFD9D9D9"/>
        <color rgb="FFFFD966"/>
      </colorScale>
    </cfRule>
  </conditionalFormatting>
  <conditionalFormatting sqref="R3:R41">
    <cfRule type="colorScale" priority="17">
      <colorScale>
        <cfvo type="min"/>
        <cfvo type="formula" val="0"/>
        <cfvo type="max"/>
        <color rgb="FF999999"/>
        <color rgb="FFD9D9D9"/>
        <color rgb="FFF6B26B"/>
      </colorScale>
    </cfRule>
  </conditionalFormatting>
  <conditionalFormatting sqref="S3:S41">
    <cfRule type="colorScale" priority="18">
      <colorScale>
        <cfvo type="min"/>
        <cfvo type="formula" val="0"/>
        <cfvo type="max"/>
        <color rgb="FF999999"/>
        <color rgb="FFD9D9D9"/>
        <color rgb="FF6D9EEB"/>
      </colorScale>
    </cfRule>
  </conditionalFormatting>
  <conditionalFormatting sqref="T3:T41">
    <cfRule type="colorScale" priority="20">
      <colorScale>
        <cfvo type="min"/>
        <cfvo type="formula" val="0"/>
        <cfvo type="max"/>
        <color rgb="FF999999"/>
        <color rgb="FFD9D9D9"/>
        <color rgb="FF8E7CC3"/>
      </colorScale>
    </cfRule>
  </conditionalFormatting>
  <conditionalFormatting sqref="U3:U41">
    <cfRule type="colorScale" priority="21">
      <colorScale>
        <cfvo type="min"/>
        <cfvo type="formula" val="0"/>
        <cfvo type="max"/>
        <color rgb="FF999999"/>
        <color rgb="FFD9D9D9"/>
        <color rgb="FF6AA84F"/>
      </colorScale>
    </cfRule>
  </conditionalFormatting>
  <conditionalFormatting sqref="V3:V41">
    <cfRule type="colorScale" priority="22">
      <colorScale>
        <cfvo type="min"/>
        <cfvo type="formula" val="0"/>
        <cfvo type="max"/>
        <color rgb="FF999999"/>
        <color rgb="FFD9D9D9"/>
        <color rgb="FFCC4125"/>
      </colorScale>
    </cfRule>
  </conditionalFormatting>
  <conditionalFormatting sqref="W3:W41">
    <cfRule type="colorScale" priority="23">
      <colorScale>
        <cfvo type="min"/>
        <cfvo type="formula" val="0"/>
        <cfvo type="max"/>
        <color rgb="FF999999"/>
        <color rgb="FFD9D9D9"/>
        <color rgb="FF3D85C6"/>
      </colorScale>
    </cfRule>
  </conditionalFormatting>
  <conditionalFormatting sqref="X3:X41">
    <cfRule type="colorScale" priority="24">
      <colorScale>
        <cfvo type="min"/>
        <cfvo type="formula" val="0"/>
        <cfvo type="max"/>
        <color rgb="FF999999"/>
        <color rgb="FFD9D9D9"/>
        <color rgb="FFE06666"/>
      </colorScale>
    </cfRule>
  </conditionalFormatting>
  <conditionalFormatting sqref="Y3:Y41">
    <cfRule type="colorScale" priority="25">
      <colorScale>
        <cfvo type="min"/>
        <cfvo type="formula" val="0"/>
        <cfvo type="max"/>
        <color rgb="FF999999"/>
        <color rgb="FFD9D9D9"/>
        <color rgb="FFC27BA0"/>
      </colorScale>
    </cfRule>
  </conditionalFormatting>
  <conditionalFormatting sqref="Z3:Z41">
    <cfRule type="colorScale" priority="27">
      <colorScale>
        <cfvo type="min"/>
        <cfvo type="formula" val="0"/>
        <cfvo type="max"/>
        <color rgb="FF666666"/>
        <color rgb="FFD9D9D9"/>
        <color rgb="FF6AA84F"/>
      </colorScale>
    </cfRule>
  </conditionalFormatting>
  <conditionalFormatting sqref="AA3:AA41">
    <cfRule type="colorScale" priority="26">
      <colorScale>
        <cfvo type="min"/>
        <cfvo type="formula" val="0"/>
        <cfvo type="max"/>
        <color rgb="FF666666"/>
        <color rgb="FFD9D9D9"/>
        <color rgb="FF6AA84F"/>
      </colorScale>
    </cfRule>
  </conditionalFormatting>
  <conditionalFormatting sqref="AB3:AB41">
    <cfRule type="colorScale" priority="1">
      <colorScale>
        <cfvo type="min"/>
        <cfvo type="percentile" val="50"/>
        <cfvo type="max"/>
        <color rgb="FF4A86E8"/>
        <color rgb="FFEFEFEF"/>
        <color rgb="FFFF9900"/>
      </colorScale>
    </cfRule>
  </conditionalFormatting>
  <conditionalFormatting sqref="AC3:AC41">
    <cfRule type="colorScale" priority="28">
      <colorScale>
        <cfvo type="min"/>
        <cfvo type="percentile" val="50"/>
        <cfvo type="max"/>
        <color rgb="FF4A86E8"/>
        <color rgb="FFEFEFEF"/>
        <color rgb="FFFF9900"/>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CC4125"/>
    <outlinePr summaryBelow="0" summaryRight="0"/>
  </sheetPr>
  <dimension ref="A1:AB3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4" customWidth="1"/>
    <col min="2" max="2" width="7.42578125" customWidth="1"/>
    <col min="3" max="10" width="5.42578125" customWidth="1"/>
    <col min="11" max="11" width="6.140625" customWidth="1"/>
    <col min="12" max="12" width="5.42578125" customWidth="1"/>
    <col min="13" max="14" width="6.5703125" customWidth="1"/>
    <col min="15" max="15" width="7.28515625" customWidth="1"/>
    <col min="16" max="16" width="6.28515625" customWidth="1"/>
    <col min="17" max="27" width="5.42578125" customWidth="1"/>
    <col min="28" max="28" width="20.28515625" customWidth="1"/>
  </cols>
  <sheetData>
    <row r="1" spans="1:28" ht="21" customHeight="1">
      <c r="A1" s="3"/>
      <c r="B1" s="4"/>
      <c r="C1" s="4"/>
      <c r="D1" s="4"/>
      <c r="E1" s="4"/>
      <c r="F1" s="4"/>
      <c r="G1" s="4"/>
      <c r="H1" s="4"/>
      <c r="I1" s="4"/>
      <c r="J1" s="4"/>
      <c r="K1" s="4"/>
      <c r="L1" s="4"/>
      <c r="M1" s="4"/>
      <c r="N1" s="4"/>
      <c r="O1" s="4"/>
      <c r="P1" s="4"/>
      <c r="Q1" s="4"/>
      <c r="R1" s="4"/>
      <c r="S1" s="4"/>
      <c r="T1" s="4"/>
      <c r="U1" s="4"/>
      <c r="V1" s="4"/>
      <c r="W1" s="4"/>
      <c r="X1" s="4"/>
      <c r="Y1" s="4"/>
      <c r="Z1" s="4"/>
      <c r="AA1" s="4"/>
      <c r="AB1" s="5" t="s">
        <v>2</v>
      </c>
    </row>
    <row r="2" spans="1:28" ht="135">
      <c r="A2" s="148" t="s">
        <v>265</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7" t="s">
        <v>18</v>
      </c>
      <c r="Q2" s="18" t="s">
        <v>19</v>
      </c>
      <c r="R2" s="19" t="s">
        <v>20</v>
      </c>
      <c r="S2" s="20" t="s">
        <v>21</v>
      </c>
      <c r="T2" s="21" t="s">
        <v>22</v>
      </c>
      <c r="U2" s="12" t="s">
        <v>23</v>
      </c>
      <c r="V2" s="22" t="s">
        <v>24</v>
      </c>
      <c r="W2" s="23" t="s">
        <v>25</v>
      </c>
      <c r="X2" s="24" t="s">
        <v>26</v>
      </c>
      <c r="Y2" s="25" t="s">
        <v>27</v>
      </c>
      <c r="Z2" s="7" t="s">
        <v>28</v>
      </c>
      <c r="AA2" s="7" t="s">
        <v>29</v>
      </c>
      <c r="AB2" s="26" t="s">
        <v>2</v>
      </c>
    </row>
    <row r="3" spans="1:28" ht="12.75">
      <c r="A3" s="27" t="s">
        <v>266</v>
      </c>
      <c r="B3" s="28">
        <v>18340</v>
      </c>
      <c r="C3" s="29">
        <v>0.59</v>
      </c>
      <c r="D3" s="29">
        <v>0.7</v>
      </c>
      <c r="E3" s="30">
        <v>189</v>
      </c>
      <c r="F3" s="30">
        <v>60</v>
      </c>
      <c r="G3" s="30">
        <v>4</v>
      </c>
      <c r="H3" s="30">
        <v>300</v>
      </c>
      <c r="I3" s="30">
        <v>330</v>
      </c>
      <c r="J3" s="29">
        <v>0.78</v>
      </c>
      <c r="K3" s="30" t="s">
        <v>33</v>
      </c>
      <c r="L3" s="31">
        <v>3.48</v>
      </c>
      <c r="M3" s="32"/>
      <c r="N3" s="32"/>
      <c r="O3" s="33" t="s">
        <v>267</v>
      </c>
      <c r="P3" s="34" t="s">
        <v>235</v>
      </c>
      <c r="Q3" s="35"/>
      <c r="R3" s="44" t="s">
        <v>33</v>
      </c>
      <c r="S3" s="44" t="s">
        <v>113</v>
      </c>
      <c r="T3" s="36" t="s">
        <v>33</v>
      </c>
      <c r="U3" s="36" t="s">
        <v>112</v>
      </c>
      <c r="V3" s="37"/>
      <c r="W3" s="37"/>
      <c r="X3" s="41" t="s">
        <v>236</v>
      </c>
      <c r="Y3" s="36"/>
      <c r="Z3" s="38">
        <v>42</v>
      </c>
      <c r="AA3" s="38">
        <v>132</v>
      </c>
      <c r="AB3" s="39" t="s">
        <v>268</v>
      </c>
    </row>
    <row r="4" spans="1:28" ht="12.75">
      <c r="A4" s="27" t="s">
        <v>269</v>
      </c>
      <c r="B4" s="28">
        <v>21660</v>
      </c>
      <c r="C4" s="29">
        <v>0.59</v>
      </c>
      <c r="D4" s="29">
        <v>0.74</v>
      </c>
      <c r="E4" s="30">
        <v>189</v>
      </c>
      <c r="F4" s="30">
        <v>80</v>
      </c>
      <c r="G4" s="30">
        <v>7</v>
      </c>
      <c r="H4" s="30">
        <v>320</v>
      </c>
      <c r="I4" s="30">
        <v>350</v>
      </c>
      <c r="J4" s="29">
        <v>0.81</v>
      </c>
      <c r="K4" s="30" t="s">
        <v>33</v>
      </c>
      <c r="L4" s="31">
        <v>4.09</v>
      </c>
      <c r="M4" s="32"/>
      <c r="N4" s="32"/>
      <c r="O4" s="33" t="s">
        <v>267</v>
      </c>
      <c r="P4" s="34" t="s">
        <v>235</v>
      </c>
      <c r="Q4" s="35"/>
      <c r="R4" s="44" t="s">
        <v>33</v>
      </c>
      <c r="S4" s="44" t="s">
        <v>113</v>
      </c>
      <c r="T4" s="36" t="s">
        <v>33</v>
      </c>
      <c r="U4" s="36" t="s">
        <v>112</v>
      </c>
      <c r="V4" s="37"/>
      <c r="W4" s="37"/>
      <c r="X4" s="41" t="s">
        <v>236</v>
      </c>
      <c r="Y4" s="36"/>
      <c r="Z4" s="38">
        <v>42</v>
      </c>
      <c r="AA4" s="38">
        <v>132</v>
      </c>
      <c r="AB4" s="39" t="s">
        <v>270</v>
      </c>
    </row>
    <row r="5" spans="1:28" ht="12.75">
      <c r="A5" s="27" t="s">
        <v>271</v>
      </c>
      <c r="B5" s="28">
        <v>14510</v>
      </c>
      <c r="C5" s="29">
        <v>0.55000000000000004</v>
      </c>
      <c r="D5" s="29">
        <v>0.5</v>
      </c>
      <c r="E5" s="30">
        <v>189</v>
      </c>
      <c r="F5" s="30">
        <v>60</v>
      </c>
      <c r="G5" s="30">
        <v>4</v>
      </c>
      <c r="H5" s="30">
        <v>300</v>
      </c>
      <c r="I5" s="30">
        <v>330</v>
      </c>
      <c r="J5" s="29">
        <v>0.76</v>
      </c>
      <c r="K5" s="30" t="s">
        <v>33</v>
      </c>
      <c r="L5" s="31">
        <v>2.94</v>
      </c>
      <c r="M5" s="32"/>
      <c r="N5" s="32"/>
      <c r="O5" s="33" t="s">
        <v>267</v>
      </c>
      <c r="P5" s="34" t="s">
        <v>235</v>
      </c>
      <c r="Q5" s="35"/>
      <c r="R5" s="44" t="s">
        <v>33</v>
      </c>
      <c r="S5" s="44" t="s">
        <v>113</v>
      </c>
      <c r="T5" s="36" t="s">
        <v>33</v>
      </c>
      <c r="U5" s="36" t="s">
        <v>112</v>
      </c>
      <c r="V5" s="37"/>
      <c r="W5" s="37"/>
      <c r="X5" s="41" t="s">
        <v>236</v>
      </c>
      <c r="Y5" s="36"/>
      <c r="Z5" s="38">
        <v>42</v>
      </c>
      <c r="AA5" s="38">
        <v>132</v>
      </c>
      <c r="AB5" s="39" t="s">
        <v>272</v>
      </c>
    </row>
    <row r="6" spans="1:28" ht="12.75">
      <c r="A6" s="27" t="s">
        <v>273</v>
      </c>
      <c r="B6" s="28">
        <v>13890</v>
      </c>
      <c r="C6" s="29">
        <v>0.24</v>
      </c>
      <c r="D6" s="29">
        <v>0.52</v>
      </c>
      <c r="E6" s="30">
        <v>189</v>
      </c>
      <c r="F6" s="30">
        <v>60</v>
      </c>
      <c r="G6" s="30">
        <v>4</v>
      </c>
      <c r="H6" s="30">
        <v>220</v>
      </c>
      <c r="I6" s="30">
        <v>300</v>
      </c>
      <c r="J6" s="29">
        <v>0.78</v>
      </c>
      <c r="K6" s="30" t="s">
        <v>33</v>
      </c>
      <c r="L6" s="31">
        <v>2.78</v>
      </c>
      <c r="M6" s="32"/>
      <c r="N6" s="32"/>
      <c r="O6" s="33" t="s">
        <v>267</v>
      </c>
      <c r="P6" s="34" t="s">
        <v>235</v>
      </c>
      <c r="Q6" s="35"/>
      <c r="R6" s="44" t="s">
        <v>33</v>
      </c>
      <c r="S6" s="44" t="s">
        <v>113</v>
      </c>
      <c r="T6" s="36" t="s">
        <v>33</v>
      </c>
      <c r="U6" s="36" t="s">
        <v>112</v>
      </c>
      <c r="V6" s="37"/>
      <c r="W6" s="37"/>
      <c r="X6" s="41" t="s">
        <v>236</v>
      </c>
      <c r="Y6" s="36"/>
      <c r="Z6" s="38">
        <v>42</v>
      </c>
      <c r="AA6" s="38">
        <v>132</v>
      </c>
      <c r="AB6" s="39" t="s">
        <v>274</v>
      </c>
    </row>
    <row r="7" spans="1:28" ht="12.75">
      <c r="A7" s="27" t="s">
        <v>275</v>
      </c>
      <c r="B7" s="28">
        <v>25200</v>
      </c>
      <c r="C7" s="29">
        <v>0.52</v>
      </c>
      <c r="D7" s="29">
        <v>0.72</v>
      </c>
      <c r="E7" s="30">
        <v>189</v>
      </c>
      <c r="F7" s="30">
        <v>120</v>
      </c>
      <c r="G7" s="30">
        <v>5</v>
      </c>
      <c r="H7" s="30">
        <v>320</v>
      </c>
      <c r="I7" s="30">
        <v>350</v>
      </c>
      <c r="J7" s="29">
        <v>0.8</v>
      </c>
      <c r="K7" s="30" t="s">
        <v>33</v>
      </c>
      <c r="L7" s="31">
        <v>3.55</v>
      </c>
      <c r="M7" s="32"/>
      <c r="N7" s="32"/>
      <c r="O7" s="33" t="s">
        <v>267</v>
      </c>
      <c r="P7" s="34" t="s">
        <v>235</v>
      </c>
      <c r="Q7" s="35"/>
      <c r="R7" s="44" t="s">
        <v>33</v>
      </c>
      <c r="S7" s="44" t="s">
        <v>113</v>
      </c>
      <c r="T7" s="36" t="s">
        <v>33</v>
      </c>
      <c r="U7" s="36" t="s">
        <v>112</v>
      </c>
      <c r="V7" s="37"/>
      <c r="W7" s="37"/>
      <c r="X7" s="41" t="s">
        <v>236</v>
      </c>
      <c r="Y7" s="36"/>
      <c r="Z7" s="38">
        <v>42</v>
      </c>
      <c r="AA7" s="38">
        <v>132</v>
      </c>
      <c r="AB7" s="39" t="s">
        <v>276</v>
      </c>
    </row>
    <row r="8" spans="1:28" ht="12.75">
      <c r="A8" s="27" t="s">
        <v>277</v>
      </c>
      <c r="B8" s="28">
        <v>17700</v>
      </c>
      <c r="C8" s="29">
        <v>0.64</v>
      </c>
      <c r="D8" s="29">
        <v>0.88</v>
      </c>
      <c r="E8" s="30">
        <v>189</v>
      </c>
      <c r="F8" s="30">
        <v>65</v>
      </c>
      <c r="G8" s="30">
        <v>6</v>
      </c>
      <c r="H8" s="30">
        <v>250</v>
      </c>
      <c r="I8" s="30">
        <v>330</v>
      </c>
      <c r="J8" s="29">
        <v>0.71</v>
      </c>
      <c r="K8" s="30">
        <v>26</v>
      </c>
      <c r="L8" s="31">
        <v>4.3</v>
      </c>
      <c r="M8" s="32">
        <f t="shared" ref="M8:M35" si="0">(-B8*0.001)+(K8*2)+(-L8*10)+(C8*100)+(D8*100)+(E8)+(F8*0.1)+(G8*2)+(H8*0.1)+(I8*0.1)+(J8*100)+(Z8*2)+(AA8*2)</f>
        <v>827.8</v>
      </c>
      <c r="N8" s="32">
        <f t="shared" ref="N8:N35" si="1">(K8*2)+(-L8*10)+(C8*100)+(D8*100)+(E8)+(F8*0.1)+(G8*2)+(H8*0.1)+(I8*0.1)+(J8*100)+(Z8*2)+(AA8*2)</f>
        <v>845.5</v>
      </c>
      <c r="O8" s="33" t="s">
        <v>267</v>
      </c>
      <c r="P8" s="34" t="s">
        <v>235</v>
      </c>
      <c r="Q8" s="34"/>
      <c r="R8" s="36" t="s">
        <v>33</v>
      </c>
      <c r="S8" s="36" t="s">
        <v>113</v>
      </c>
      <c r="T8" s="36" t="s">
        <v>33</v>
      </c>
      <c r="U8" s="41" t="s">
        <v>112</v>
      </c>
      <c r="V8" s="42"/>
      <c r="W8" s="42"/>
      <c r="X8" s="41" t="s">
        <v>236</v>
      </c>
      <c r="Y8" s="41"/>
      <c r="Z8" s="43">
        <v>42</v>
      </c>
      <c r="AA8" s="43">
        <v>132</v>
      </c>
      <c r="AB8" s="39" t="s">
        <v>278</v>
      </c>
    </row>
    <row r="9" spans="1:28" ht="12.75">
      <c r="A9" s="27" t="s">
        <v>279</v>
      </c>
      <c r="B9" s="28">
        <v>32960</v>
      </c>
      <c r="C9" s="29">
        <v>0.63</v>
      </c>
      <c r="D9" s="29">
        <v>0.53</v>
      </c>
      <c r="E9" s="30">
        <v>300</v>
      </c>
      <c r="F9" s="30">
        <v>80</v>
      </c>
      <c r="G9" s="30">
        <v>4</v>
      </c>
      <c r="H9" s="30">
        <v>200</v>
      </c>
      <c r="I9" s="30">
        <v>140</v>
      </c>
      <c r="J9" s="29">
        <v>0.74</v>
      </c>
      <c r="K9" s="30">
        <v>26</v>
      </c>
      <c r="L9" s="31">
        <v>3.85</v>
      </c>
      <c r="M9" s="32">
        <f t="shared" si="0"/>
        <v>1200.54</v>
      </c>
      <c r="N9" s="32">
        <f t="shared" si="1"/>
        <v>1233.5</v>
      </c>
      <c r="O9" s="33" t="s">
        <v>267</v>
      </c>
      <c r="P9" s="34" t="s">
        <v>259</v>
      </c>
      <c r="Q9" s="35"/>
      <c r="R9" s="36" t="s">
        <v>33</v>
      </c>
      <c r="S9" s="36" t="s">
        <v>33</v>
      </c>
      <c r="T9" s="36" t="s">
        <v>34</v>
      </c>
      <c r="U9" s="36" t="s">
        <v>33</v>
      </c>
      <c r="V9" s="37" t="s">
        <v>260</v>
      </c>
      <c r="W9" s="37"/>
      <c r="X9" s="41" t="s">
        <v>280</v>
      </c>
      <c r="Y9" s="36"/>
      <c r="Z9" s="38">
        <v>55</v>
      </c>
      <c r="AA9" s="38">
        <v>285</v>
      </c>
      <c r="AB9" s="39" t="s">
        <v>281</v>
      </c>
    </row>
    <row r="10" spans="1:28" ht="12.75">
      <c r="A10" s="27" t="s">
        <v>282</v>
      </c>
      <c r="B10" s="28">
        <v>32960</v>
      </c>
      <c r="C10" s="29">
        <v>0.63</v>
      </c>
      <c r="D10" s="29">
        <v>0.53</v>
      </c>
      <c r="E10" s="30">
        <v>282</v>
      </c>
      <c r="F10" s="30">
        <v>80</v>
      </c>
      <c r="G10" s="30">
        <v>4</v>
      </c>
      <c r="H10" s="30">
        <v>200</v>
      </c>
      <c r="I10" s="30">
        <v>140</v>
      </c>
      <c r="J10" s="29">
        <v>0.74</v>
      </c>
      <c r="K10" s="30">
        <v>26</v>
      </c>
      <c r="L10" s="31">
        <v>3.53</v>
      </c>
      <c r="M10" s="32">
        <f t="shared" si="0"/>
        <v>1185.74</v>
      </c>
      <c r="N10" s="32">
        <f t="shared" si="1"/>
        <v>1218.7</v>
      </c>
      <c r="O10" s="33" t="s">
        <v>267</v>
      </c>
      <c r="P10" s="34" t="s">
        <v>259</v>
      </c>
      <c r="Q10" s="35"/>
      <c r="R10" s="44" t="s">
        <v>33</v>
      </c>
      <c r="S10" s="44" t="s">
        <v>33</v>
      </c>
      <c r="T10" s="36" t="s">
        <v>34</v>
      </c>
      <c r="U10" s="36" t="s">
        <v>33</v>
      </c>
      <c r="V10" s="37" t="s">
        <v>260</v>
      </c>
      <c r="W10" s="37"/>
      <c r="X10" s="41" t="s">
        <v>280</v>
      </c>
      <c r="Y10" s="36"/>
      <c r="Z10" s="38">
        <v>55</v>
      </c>
      <c r="AA10" s="38">
        <v>285</v>
      </c>
      <c r="AB10" s="39" t="s">
        <v>283</v>
      </c>
    </row>
    <row r="11" spans="1:28" ht="12.75">
      <c r="A11" s="27" t="s">
        <v>284</v>
      </c>
      <c r="B11" s="28">
        <v>38950</v>
      </c>
      <c r="C11" s="29">
        <v>0.63</v>
      </c>
      <c r="D11" s="29">
        <v>0.53</v>
      </c>
      <c r="E11" s="30">
        <v>282</v>
      </c>
      <c r="F11" s="30">
        <v>80</v>
      </c>
      <c r="G11" s="30">
        <v>4</v>
      </c>
      <c r="H11" s="30">
        <v>200</v>
      </c>
      <c r="I11" s="30">
        <v>140</v>
      </c>
      <c r="J11" s="29">
        <v>0.74</v>
      </c>
      <c r="K11" s="30">
        <v>26</v>
      </c>
      <c r="L11" s="31">
        <v>3.5</v>
      </c>
      <c r="M11" s="32">
        <f t="shared" si="0"/>
        <v>1180.05</v>
      </c>
      <c r="N11" s="32">
        <f t="shared" si="1"/>
        <v>1219</v>
      </c>
      <c r="O11" s="33" t="s">
        <v>267</v>
      </c>
      <c r="P11" s="34" t="s">
        <v>259</v>
      </c>
      <c r="Q11" s="35"/>
      <c r="R11" s="36" t="s">
        <v>33</v>
      </c>
      <c r="S11" s="36" t="s">
        <v>33</v>
      </c>
      <c r="T11" s="36" t="s">
        <v>34</v>
      </c>
      <c r="U11" s="36" t="s">
        <v>33</v>
      </c>
      <c r="V11" s="37" t="s">
        <v>260</v>
      </c>
      <c r="W11" s="37"/>
      <c r="X11" s="41" t="s">
        <v>280</v>
      </c>
      <c r="Y11" s="36"/>
      <c r="Z11" s="38">
        <v>55</v>
      </c>
      <c r="AA11" s="38">
        <v>285</v>
      </c>
      <c r="AB11" s="39" t="s">
        <v>285</v>
      </c>
    </row>
    <row r="12" spans="1:28" ht="12.75">
      <c r="A12" s="27" t="s">
        <v>286</v>
      </c>
      <c r="B12" s="28">
        <v>38950</v>
      </c>
      <c r="C12" s="29">
        <v>0.63</v>
      </c>
      <c r="D12" s="29">
        <v>0.53</v>
      </c>
      <c r="E12" s="30">
        <v>282</v>
      </c>
      <c r="F12" s="30">
        <v>80</v>
      </c>
      <c r="G12" s="30">
        <v>4</v>
      </c>
      <c r="H12" s="30">
        <v>200</v>
      </c>
      <c r="I12" s="30">
        <v>140</v>
      </c>
      <c r="J12" s="29">
        <v>0.74</v>
      </c>
      <c r="K12" s="30">
        <v>26</v>
      </c>
      <c r="L12" s="31">
        <v>3.6</v>
      </c>
      <c r="M12" s="32">
        <f t="shared" si="0"/>
        <v>1179.05</v>
      </c>
      <c r="N12" s="32">
        <f t="shared" si="1"/>
        <v>1218</v>
      </c>
      <c r="O12" s="33" t="s">
        <v>267</v>
      </c>
      <c r="P12" s="34" t="s">
        <v>259</v>
      </c>
      <c r="Q12" s="35"/>
      <c r="R12" s="36" t="s">
        <v>33</v>
      </c>
      <c r="S12" s="36" t="s">
        <v>33</v>
      </c>
      <c r="T12" s="36" t="s">
        <v>34</v>
      </c>
      <c r="U12" s="36" t="s">
        <v>33</v>
      </c>
      <c r="V12" s="37" t="s">
        <v>260</v>
      </c>
      <c r="W12" s="37"/>
      <c r="X12" s="41" t="s">
        <v>280</v>
      </c>
      <c r="Y12" s="36"/>
      <c r="Z12" s="38">
        <v>55</v>
      </c>
      <c r="AA12" s="38">
        <v>285</v>
      </c>
      <c r="AB12" s="39" t="s">
        <v>287</v>
      </c>
    </row>
    <row r="13" spans="1:28" ht="12.75">
      <c r="A13" s="27" t="s">
        <v>288</v>
      </c>
      <c r="B13" s="28">
        <v>24850</v>
      </c>
      <c r="C13" s="29">
        <v>0.65</v>
      </c>
      <c r="D13" s="29">
        <v>0.63</v>
      </c>
      <c r="E13" s="30">
        <v>189</v>
      </c>
      <c r="F13" s="30">
        <v>75</v>
      </c>
      <c r="G13" s="30">
        <v>8</v>
      </c>
      <c r="H13" s="30">
        <v>250</v>
      </c>
      <c r="I13" s="30">
        <v>330</v>
      </c>
      <c r="J13" s="29">
        <v>0.78</v>
      </c>
      <c r="K13" s="30">
        <v>26</v>
      </c>
      <c r="L13" s="31">
        <v>3.3</v>
      </c>
      <c r="M13" s="32">
        <f t="shared" si="0"/>
        <v>818.65</v>
      </c>
      <c r="N13" s="32">
        <f t="shared" si="1"/>
        <v>843.5</v>
      </c>
      <c r="O13" s="33" t="s">
        <v>267</v>
      </c>
      <c r="P13" s="34" t="s">
        <v>235</v>
      </c>
      <c r="Q13" s="34"/>
      <c r="R13" s="44" t="s">
        <v>33</v>
      </c>
      <c r="S13" s="44" t="s">
        <v>113</v>
      </c>
      <c r="T13" s="41" t="s">
        <v>33</v>
      </c>
      <c r="U13" s="41" t="s">
        <v>112</v>
      </c>
      <c r="V13" s="42"/>
      <c r="W13" s="42"/>
      <c r="X13" s="41" t="s">
        <v>236</v>
      </c>
      <c r="Y13" s="41"/>
      <c r="Z13" s="43">
        <v>42</v>
      </c>
      <c r="AA13" s="43">
        <v>132</v>
      </c>
      <c r="AB13" s="39" t="s">
        <v>289</v>
      </c>
    </row>
    <row r="14" spans="1:28" ht="12.75">
      <c r="A14" s="27" t="s">
        <v>290</v>
      </c>
      <c r="B14" s="28">
        <v>19960</v>
      </c>
      <c r="C14" s="29">
        <v>0.69</v>
      </c>
      <c r="D14" s="29">
        <v>0.59</v>
      </c>
      <c r="E14" s="30">
        <v>189</v>
      </c>
      <c r="F14" s="30">
        <v>80</v>
      </c>
      <c r="G14" s="30">
        <v>5</v>
      </c>
      <c r="H14" s="30">
        <v>250</v>
      </c>
      <c r="I14" s="30">
        <v>340</v>
      </c>
      <c r="J14" s="29">
        <v>0.74</v>
      </c>
      <c r="K14" s="30">
        <v>26</v>
      </c>
      <c r="L14" s="31">
        <v>3</v>
      </c>
      <c r="M14" s="32">
        <f t="shared" si="0"/>
        <v>818.04</v>
      </c>
      <c r="N14" s="32">
        <f t="shared" si="1"/>
        <v>838</v>
      </c>
      <c r="O14" s="33" t="s">
        <v>267</v>
      </c>
      <c r="P14" s="34" t="s">
        <v>235</v>
      </c>
      <c r="Q14" s="34"/>
      <c r="R14" s="36" t="s">
        <v>33</v>
      </c>
      <c r="S14" s="36" t="s">
        <v>113</v>
      </c>
      <c r="T14" s="36" t="s">
        <v>33</v>
      </c>
      <c r="U14" s="41" t="s">
        <v>112</v>
      </c>
      <c r="V14" s="42"/>
      <c r="W14" s="42"/>
      <c r="X14" s="41" t="s">
        <v>236</v>
      </c>
      <c r="Y14" s="41"/>
      <c r="Z14" s="43">
        <v>42</v>
      </c>
      <c r="AA14" s="43">
        <v>132</v>
      </c>
      <c r="AB14" s="39" t="s">
        <v>291</v>
      </c>
    </row>
    <row r="15" spans="1:28" ht="12.75">
      <c r="A15" s="27" t="s">
        <v>292</v>
      </c>
      <c r="B15" s="28">
        <v>30580</v>
      </c>
      <c r="C15" s="29">
        <v>0.66</v>
      </c>
      <c r="D15" s="29">
        <v>0.59</v>
      </c>
      <c r="E15" s="30">
        <v>189</v>
      </c>
      <c r="F15" s="30">
        <v>200</v>
      </c>
      <c r="G15" s="30">
        <v>5</v>
      </c>
      <c r="H15" s="30">
        <v>250</v>
      </c>
      <c r="I15" s="30">
        <v>370</v>
      </c>
      <c r="J15" s="29">
        <v>0.77</v>
      </c>
      <c r="K15" s="30">
        <v>26</v>
      </c>
      <c r="L15" s="31">
        <v>3.5</v>
      </c>
      <c r="M15" s="32">
        <f t="shared" si="0"/>
        <v>817.42000000000007</v>
      </c>
      <c r="N15" s="32">
        <f t="shared" si="1"/>
        <v>848</v>
      </c>
      <c r="O15" s="33" t="s">
        <v>267</v>
      </c>
      <c r="P15" s="34" t="s">
        <v>235</v>
      </c>
      <c r="Q15" s="34"/>
      <c r="R15" s="36" t="s">
        <v>33</v>
      </c>
      <c r="S15" s="36" t="s">
        <v>113</v>
      </c>
      <c r="T15" s="36" t="s">
        <v>33</v>
      </c>
      <c r="U15" s="41" t="s">
        <v>112</v>
      </c>
      <c r="V15" s="42"/>
      <c r="W15" s="42"/>
      <c r="X15" s="41" t="s">
        <v>236</v>
      </c>
      <c r="Y15" s="41"/>
      <c r="Z15" s="43">
        <v>42</v>
      </c>
      <c r="AA15" s="43">
        <v>132</v>
      </c>
      <c r="AB15" s="39" t="s">
        <v>293</v>
      </c>
    </row>
    <row r="16" spans="1:28" ht="12.75">
      <c r="A16" s="27" t="s">
        <v>294</v>
      </c>
      <c r="B16" s="28">
        <v>40580</v>
      </c>
      <c r="C16" s="29">
        <v>0.66</v>
      </c>
      <c r="D16" s="29">
        <v>0.59</v>
      </c>
      <c r="E16" s="30">
        <v>189</v>
      </c>
      <c r="F16" s="30">
        <v>200</v>
      </c>
      <c r="G16" s="30">
        <v>6</v>
      </c>
      <c r="H16" s="30">
        <v>250</v>
      </c>
      <c r="I16" s="30">
        <v>370</v>
      </c>
      <c r="J16" s="29">
        <v>0.77</v>
      </c>
      <c r="K16" s="30">
        <v>26</v>
      </c>
      <c r="L16" s="31">
        <v>3.5</v>
      </c>
      <c r="M16" s="32">
        <f t="shared" si="0"/>
        <v>809.42000000000007</v>
      </c>
      <c r="N16" s="32">
        <f t="shared" si="1"/>
        <v>850</v>
      </c>
      <c r="O16" s="33" t="s">
        <v>267</v>
      </c>
      <c r="P16" s="34" t="s">
        <v>235</v>
      </c>
      <c r="Q16" s="35"/>
      <c r="R16" s="44" t="s">
        <v>33</v>
      </c>
      <c r="S16" s="44" t="s">
        <v>113</v>
      </c>
      <c r="T16" s="36" t="s">
        <v>33</v>
      </c>
      <c r="U16" s="36" t="s">
        <v>112</v>
      </c>
      <c r="V16" s="37"/>
      <c r="W16" s="37"/>
      <c r="X16" s="41" t="s">
        <v>236</v>
      </c>
      <c r="Y16" s="36"/>
      <c r="Z16" s="38">
        <v>42</v>
      </c>
      <c r="AA16" s="38">
        <v>132</v>
      </c>
      <c r="AB16" s="39" t="s">
        <v>295</v>
      </c>
    </row>
    <row r="17" spans="1:28" ht="12.75">
      <c r="A17" s="27" t="s">
        <v>296</v>
      </c>
      <c r="B17" s="28">
        <v>28550</v>
      </c>
      <c r="C17" s="29">
        <v>0.64</v>
      </c>
      <c r="D17" s="29">
        <v>0.63</v>
      </c>
      <c r="E17" s="30">
        <v>180</v>
      </c>
      <c r="F17" s="30">
        <v>155</v>
      </c>
      <c r="G17" s="30">
        <v>12</v>
      </c>
      <c r="H17" s="30">
        <v>250</v>
      </c>
      <c r="I17" s="30">
        <v>320</v>
      </c>
      <c r="J17" s="29">
        <v>0.8</v>
      </c>
      <c r="K17" s="30">
        <v>26</v>
      </c>
      <c r="L17" s="31">
        <v>4.2</v>
      </c>
      <c r="M17" s="32">
        <f t="shared" si="0"/>
        <v>812.95</v>
      </c>
      <c r="N17" s="32">
        <f t="shared" si="1"/>
        <v>841.5</v>
      </c>
      <c r="O17" s="33" t="s">
        <v>267</v>
      </c>
      <c r="P17" s="34" t="s">
        <v>235</v>
      </c>
      <c r="Q17" s="35"/>
      <c r="R17" s="44" t="s">
        <v>33</v>
      </c>
      <c r="S17" s="44" t="s">
        <v>113</v>
      </c>
      <c r="T17" s="36" t="s">
        <v>33</v>
      </c>
      <c r="U17" s="36" t="s">
        <v>112</v>
      </c>
      <c r="V17" s="37"/>
      <c r="W17" s="37"/>
      <c r="X17" s="41" t="s">
        <v>236</v>
      </c>
      <c r="Y17" s="36"/>
      <c r="Z17" s="38">
        <v>42</v>
      </c>
      <c r="AA17" s="38">
        <v>132</v>
      </c>
      <c r="AB17" s="39" t="s">
        <v>297</v>
      </c>
    </row>
    <row r="18" spans="1:28" ht="12.75">
      <c r="A18" s="27" t="s">
        <v>298</v>
      </c>
      <c r="B18" s="28">
        <v>33780</v>
      </c>
      <c r="C18" s="29">
        <v>0.64</v>
      </c>
      <c r="D18" s="29">
        <v>0.63</v>
      </c>
      <c r="E18" s="30">
        <v>180</v>
      </c>
      <c r="F18" s="30">
        <v>150</v>
      </c>
      <c r="G18" s="30">
        <v>12</v>
      </c>
      <c r="H18" s="30">
        <v>250</v>
      </c>
      <c r="I18" s="30">
        <v>320</v>
      </c>
      <c r="J18" s="29">
        <v>0.79</v>
      </c>
      <c r="K18" s="30">
        <v>26</v>
      </c>
      <c r="L18" s="31">
        <v>4.2</v>
      </c>
      <c r="M18" s="32">
        <f t="shared" si="0"/>
        <v>806.22</v>
      </c>
      <c r="N18" s="32">
        <f t="shared" si="1"/>
        <v>840</v>
      </c>
      <c r="O18" s="33" t="s">
        <v>267</v>
      </c>
      <c r="P18" s="34" t="s">
        <v>235</v>
      </c>
      <c r="Q18" s="35"/>
      <c r="R18" s="36" t="s">
        <v>33</v>
      </c>
      <c r="S18" s="36" t="s">
        <v>113</v>
      </c>
      <c r="T18" s="36" t="s">
        <v>33</v>
      </c>
      <c r="U18" s="36" t="s">
        <v>112</v>
      </c>
      <c r="V18" s="37"/>
      <c r="W18" s="37"/>
      <c r="X18" s="41" t="s">
        <v>236</v>
      </c>
      <c r="Y18" s="36"/>
      <c r="Z18" s="38">
        <v>42</v>
      </c>
      <c r="AA18" s="38">
        <v>132</v>
      </c>
      <c r="AB18" s="39" t="s">
        <v>299</v>
      </c>
    </row>
    <row r="19" spans="1:28" ht="12.75">
      <c r="A19" s="27" t="s">
        <v>300</v>
      </c>
      <c r="B19" s="28">
        <v>33850</v>
      </c>
      <c r="C19" s="29">
        <v>0.59</v>
      </c>
      <c r="D19" s="29">
        <v>0.63</v>
      </c>
      <c r="E19" s="30">
        <v>180</v>
      </c>
      <c r="F19" s="30">
        <v>155</v>
      </c>
      <c r="G19" s="30">
        <v>12</v>
      </c>
      <c r="H19" s="30">
        <v>250</v>
      </c>
      <c r="I19" s="30">
        <v>320</v>
      </c>
      <c r="J19" s="29">
        <v>0.8</v>
      </c>
      <c r="K19" s="30">
        <v>26</v>
      </c>
      <c r="L19" s="31">
        <v>4.3</v>
      </c>
      <c r="M19" s="32">
        <f t="shared" si="0"/>
        <v>801.65</v>
      </c>
      <c r="N19" s="32">
        <f t="shared" si="1"/>
        <v>835.5</v>
      </c>
      <c r="O19" s="33" t="s">
        <v>267</v>
      </c>
      <c r="P19" s="34" t="s">
        <v>235</v>
      </c>
      <c r="Q19" s="35"/>
      <c r="R19" s="36" t="s">
        <v>33</v>
      </c>
      <c r="S19" s="36" t="s">
        <v>113</v>
      </c>
      <c r="T19" s="36" t="s">
        <v>33</v>
      </c>
      <c r="U19" s="36" t="s">
        <v>112</v>
      </c>
      <c r="V19" s="37"/>
      <c r="W19" s="37"/>
      <c r="X19" s="41" t="s">
        <v>236</v>
      </c>
      <c r="Y19" s="36"/>
      <c r="Z19" s="38">
        <v>42</v>
      </c>
      <c r="AA19" s="38">
        <v>132</v>
      </c>
      <c r="AB19" s="39" t="s">
        <v>301</v>
      </c>
    </row>
    <row r="20" spans="1:28" ht="12.75">
      <c r="A20" s="27" t="s">
        <v>302</v>
      </c>
      <c r="B20" s="28">
        <v>30650</v>
      </c>
      <c r="C20" s="29">
        <v>0.57999999999999996</v>
      </c>
      <c r="D20" s="29">
        <v>0.63</v>
      </c>
      <c r="E20" s="30">
        <v>180</v>
      </c>
      <c r="F20" s="30">
        <v>168</v>
      </c>
      <c r="G20" s="30">
        <v>12</v>
      </c>
      <c r="H20" s="30">
        <v>250</v>
      </c>
      <c r="I20" s="30">
        <v>320</v>
      </c>
      <c r="J20" s="29">
        <v>0.79</v>
      </c>
      <c r="K20" s="30">
        <v>26</v>
      </c>
      <c r="L20" s="31">
        <v>4.3</v>
      </c>
      <c r="M20" s="32">
        <f t="shared" si="0"/>
        <v>804.15000000000009</v>
      </c>
      <c r="N20" s="32">
        <f t="shared" si="1"/>
        <v>834.8</v>
      </c>
      <c r="O20" s="33" t="s">
        <v>267</v>
      </c>
      <c r="P20" s="34" t="s">
        <v>235</v>
      </c>
      <c r="Q20" s="35"/>
      <c r="R20" s="36" t="s">
        <v>33</v>
      </c>
      <c r="S20" s="36" t="s">
        <v>113</v>
      </c>
      <c r="T20" s="36" t="s">
        <v>33</v>
      </c>
      <c r="U20" s="36" t="s">
        <v>112</v>
      </c>
      <c r="V20" s="37"/>
      <c r="W20" s="37"/>
      <c r="X20" s="41" t="s">
        <v>236</v>
      </c>
      <c r="Y20" s="36"/>
      <c r="Z20" s="38">
        <v>42</v>
      </c>
      <c r="AA20" s="38">
        <v>132</v>
      </c>
      <c r="AB20" s="39" t="s">
        <v>303</v>
      </c>
    </row>
    <row r="21" spans="1:28" ht="12.75">
      <c r="A21" s="27" t="s">
        <v>304</v>
      </c>
      <c r="B21" s="28">
        <v>32680</v>
      </c>
      <c r="C21" s="29">
        <v>0.56999999999999995</v>
      </c>
      <c r="D21" s="29">
        <v>0.63</v>
      </c>
      <c r="E21" s="30">
        <v>180</v>
      </c>
      <c r="F21" s="30">
        <v>191</v>
      </c>
      <c r="G21" s="30">
        <v>12</v>
      </c>
      <c r="H21" s="30">
        <v>250</v>
      </c>
      <c r="I21" s="30">
        <v>320</v>
      </c>
      <c r="J21" s="29">
        <v>0.79</v>
      </c>
      <c r="K21" s="30">
        <v>26</v>
      </c>
      <c r="L21" s="31">
        <v>4.2</v>
      </c>
      <c r="M21" s="32">
        <f t="shared" si="0"/>
        <v>804.42000000000007</v>
      </c>
      <c r="N21" s="32">
        <f t="shared" si="1"/>
        <v>837.1</v>
      </c>
      <c r="O21" s="33" t="s">
        <v>267</v>
      </c>
      <c r="P21" s="34" t="s">
        <v>235</v>
      </c>
      <c r="Q21" s="35"/>
      <c r="R21" s="36" t="s">
        <v>33</v>
      </c>
      <c r="S21" s="36" t="s">
        <v>113</v>
      </c>
      <c r="T21" s="36" t="s">
        <v>33</v>
      </c>
      <c r="U21" s="36" t="s">
        <v>112</v>
      </c>
      <c r="V21" s="37"/>
      <c r="W21" s="37"/>
      <c r="X21" s="41" t="s">
        <v>236</v>
      </c>
      <c r="Y21" s="36"/>
      <c r="Z21" s="38">
        <v>42</v>
      </c>
      <c r="AA21" s="38">
        <v>132</v>
      </c>
      <c r="AB21" s="39" t="s">
        <v>305</v>
      </c>
    </row>
    <row r="22" spans="1:28" ht="12.75">
      <c r="A22" s="27" t="s">
        <v>306</v>
      </c>
      <c r="B22" s="28">
        <v>87660</v>
      </c>
      <c r="C22" s="29">
        <v>0.63</v>
      </c>
      <c r="D22" s="29">
        <v>0.59</v>
      </c>
      <c r="E22" s="30">
        <v>189</v>
      </c>
      <c r="F22" s="30">
        <v>225</v>
      </c>
      <c r="G22" s="30">
        <v>20</v>
      </c>
      <c r="H22" s="30">
        <v>300</v>
      </c>
      <c r="I22" s="30">
        <v>325</v>
      </c>
      <c r="J22" s="29">
        <v>0.81</v>
      </c>
      <c r="K22" s="30">
        <v>31</v>
      </c>
      <c r="L22" s="31">
        <v>4.3</v>
      </c>
      <c r="M22" s="32">
        <f t="shared" si="0"/>
        <v>796.34</v>
      </c>
      <c r="N22" s="32">
        <f t="shared" si="1"/>
        <v>884</v>
      </c>
      <c r="O22" s="33" t="s">
        <v>267</v>
      </c>
      <c r="P22" s="34" t="s">
        <v>235</v>
      </c>
      <c r="Q22" s="34"/>
      <c r="R22" s="36" t="s">
        <v>33</v>
      </c>
      <c r="S22" s="36" t="s">
        <v>113</v>
      </c>
      <c r="T22" s="36" t="s">
        <v>33</v>
      </c>
      <c r="U22" s="36" t="s">
        <v>112</v>
      </c>
      <c r="V22" s="42"/>
      <c r="W22" s="42"/>
      <c r="X22" s="41" t="s">
        <v>236</v>
      </c>
      <c r="Y22" s="41"/>
      <c r="Z22" s="43">
        <v>42</v>
      </c>
      <c r="AA22" s="43">
        <v>132</v>
      </c>
      <c r="AB22" s="39" t="s">
        <v>307</v>
      </c>
    </row>
    <row r="23" spans="1:28" ht="12.75">
      <c r="A23" s="27" t="s">
        <v>308</v>
      </c>
      <c r="B23" s="28">
        <v>23600</v>
      </c>
      <c r="C23" s="29">
        <v>0.69</v>
      </c>
      <c r="D23" s="29">
        <v>0.88</v>
      </c>
      <c r="E23" s="30">
        <v>189</v>
      </c>
      <c r="F23" s="30">
        <v>75</v>
      </c>
      <c r="G23" s="30">
        <v>8</v>
      </c>
      <c r="H23" s="30">
        <v>250</v>
      </c>
      <c r="I23" s="30">
        <v>330</v>
      </c>
      <c r="J23" s="29">
        <v>0.71</v>
      </c>
      <c r="K23" s="30">
        <v>26</v>
      </c>
      <c r="L23" s="31">
        <v>3.4</v>
      </c>
      <c r="M23" s="32">
        <f t="shared" si="0"/>
        <v>840.9</v>
      </c>
      <c r="N23" s="32">
        <f t="shared" si="1"/>
        <v>864.5</v>
      </c>
      <c r="O23" s="33" t="s">
        <v>267</v>
      </c>
      <c r="P23" s="34" t="s">
        <v>235</v>
      </c>
      <c r="Q23" s="35"/>
      <c r="R23" s="44" t="s">
        <v>33</v>
      </c>
      <c r="S23" s="44" t="s">
        <v>113</v>
      </c>
      <c r="T23" s="36" t="s">
        <v>33</v>
      </c>
      <c r="U23" s="36" t="s">
        <v>112</v>
      </c>
      <c r="V23" s="37"/>
      <c r="W23" s="37"/>
      <c r="X23" s="41" t="s">
        <v>236</v>
      </c>
      <c r="Y23" s="36"/>
      <c r="Z23" s="38">
        <v>42</v>
      </c>
      <c r="AA23" s="38">
        <v>132</v>
      </c>
      <c r="AB23" s="39" t="s">
        <v>309</v>
      </c>
    </row>
    <row r="24" spans="1:28" ht="12.75">
      <c r="A24" s="27" t="s">
        <v>310</v>
      </c>
      <c r="B24" s="28">
        <v>31680</v>
      </c>
      <c r="C24" s="29">
        <v>0.69</v>
      </c>
      <c r="D24" s="29">
        <v>0.77</v>
      </c>
      <c r="E24" s="30">
        <v>162</v>
      </c>
      <c r="F24" s="30">
        <v>180</v>
      </c>
      <c r="G24" s="30">
        <v>12</v>
      </c>
      <c r="H24" s="30">
        <v>300</v>
      </c>
      <c r="I24" s="30">
        <v>325</v>
      </c>
      <c r="J24" s="29">
        <v>0.81</v>
      </c>
      <c r="K24" s="30">
        <v>26</v>
      </c>
      <c r="L24" s="31">
        <v>3.81</v>
      </c>
      <c r="M24" s="32">
        <f t="shared" si="0"/>
        <v>823.72</v>
      </c>
      <c r="N24" s="32">
        <f t="shared" si="1"/>
        <v>855.4</v>
      </c>
      <c r="O24" s="33" t="s">
        <v>267</v>
      </c>
      <c r="P24" s="34" t="s">
        <v>235</v>
      </c>
      <c r="Q24" s="35"/>
      <c r="R24" s="44" t="s">
        <v>33</v>
      </c>
      <c r="S24" s="44" t="s">
        <v>113</v>
      </c>
      <c r="T24" s="36" t="s">
        <v>33</v>
      </c>
      <c r="U24" s="36" t="s">
        <v>112</v>
      </c>
      <c r="V24" s="37"/>
      <c r="W24" s="37"/>
      <c r="X24" s="41" t="s">
        <v>236</v>
      </c>
      <c r="Y24" s="36"/>
      <c r="Z24" s="38">
        <v>42</v>
      </c>
      <c r="AA24" s="38">
        <v>132</v>
      </c>
      <c r="AB24" s="39" t="s">
        <v>311</v>
      </c>
    </row>
    <row r="25" spans="1:28" ht="12.75">
      <c r="A25" s="27" t="s">
        <v>312</v>
      </c>
      <c r="B25" s="28">
        <v>88680</v>
      </c>
      <c r="C25" s="29">
        <v>0.79</v>
      </c>
      <c r="D25" s="29">
        <v>0.76</v>
      </c>
      <c r="E25" s="30">
        <v>189</v>
      </c>
      <c r="F25" s="30">
        <v>400</v>
      </c>
      <c r="G25" s="30">
        <v>10</v>
      </c>
      <c r="H25" s="30">
        <v>250</v>
      </c>
      <c r="I25" s="30">
        <v>300</v>
      </c>
      <c r="J25" s="29">
        <v>0.92</v>
      </c>
      <c r="K25" s="30">
        <v>31</v>
      </c>
      <c r="L25" s="31">
        <v>3.2</v>
      </c>
      <c r="M25" s="32">
        <f t="shared" si="0"/>
        <v>840.31999999999994</v>
      </c>
      <c r="N25" s="32">
        <f t="shared" si="1"/>
        <v>929</v>
      </c>
      <c r="O25" s="33" t="s">
        <v>267</v>
      </c>
      <c r="P25" s="34" t="s">
        <v>235</v>
      </c>
      <c r="Q25" s="35"/>
      <c r="R25" s="44" t="s">
        <v>33</v>
      </c>
      <c r="S25" s="44" t="s">
        <v>113</v>
      </c>
      <c r="T25" s="36" t="s">
        <v>33</v>
      </c>
      <c r="U25" s="36" t="s">
        <v>112</v>
      </c>
      <c r="V25" s="37"/>
      <c r="W25" s="37"/>
      <c r="X25" s="41" t="s">
        <v>236</v>
      </c>
      <c r="Y25" s="36"/>
      <c r="Z25" s="38">
        <v>42</v>
      </c>
      <c r="AA25" s="38">
        <v>132</v>
      </c>
      <c r="AB25" s="39" t="s">
        <v>313</v>
      </c>
    </row>
    <row r="26" spans="1:28" ht="12.75">
      <c r="A26" s="27" t="s">
        <v>314</v>
      </c>
      <c r="B26" s="28">
        <v>48680</v>
      </c>
      <c r="C26" s="29">
        <v>0.69</v>
      </c>
      <c r="D26" s="29">
        <v>0.77</v>
      </c>
      <c r="E26" s="30">
        <v>189</v>
      </c>
      <c r="F26" s="30">
        <v>250</v>
      </c>
      <c r="G26" s="30">
        <v>6</v>
      </c>
      <c r="H26" s="30">
        <v>250</v>
      </c>
      <c r="I26" s="30">
        <v>325</v>
      </c>
      <c r="J26" s="29">
        <v>0.81</v>
      </c>
      <c r="K26" s="30">
        <v>26</v>
      </c>
      <c r="L26" s="31">
        <v>3.81</v>
      </c>
      <c r="M26" s="32">
        <f t="shared" si="0"/>
        <v>823.72</v>
      </c>
      <c r="N26" s="32">
        <f t="shared" si="1"/>
        <v>872.4</v>
      </c>
      <c r="O26" s="33" t="s">
        <v>267</v>
      </c>
      <c r="P26" s="34" t="s">
        <v>235</v>
      </c>
      <c r="Q26" s="34"/>
      <c r="R26" s="36" t="s">
        <v>33</v>
      </c>
      <c r="S26" s="36" t="s">
        <v>113</v>
      </c>
      <c r="T26" s="36" t="s">
        <v>33</v>
      </c>
      <c r="U26" s="41" t="s">
        <v>112</v>
      </c>
      <c r="V26" s="42"/>
      <c r="W26" s="42"/>
      <c r="X26" s="41" t="s">
        <v>236</v>
      </c>
      <c r="Y26" s="41"/>
      <c r="Z26" s="43">
        <v>42</v>
      </c>
      <c r="AA26" s="43">
        <v>132</v>
      </c>
      <c r="AB26" s="39" t="s">
        <v>315</v>
      </c>
    </row>
    <row r="27" spans="1:28" ht="12.75">
      <c r="A27" s="27" t="s">
        <v>316</v>
      </c>
      <c r="B27" s="28">
        <v>58680</v>
      </c>
      <c r="C27" s="29">
        <v>0.69</v>
      </c>
      <c r="D27" s="29">
        <v>0.77</v>
      </c>
      <c r="E27" s="30">
        <v>189</v>
      </c>
      <c r="F27" s="30">
        <v>250</v>
      </c>
      <c r="G27" s="30">
        <v>6</v>
      </c>
      <c r="H27" s="30">
        <v>250</v>
      </c>
      <c r="I27" s="30">
        <v>325</v>
      </c>
      <c r="J27" s="29">
        <v>0.81</v>
      </c>
      <c r="K27" s="30">
        <v>26</v>
      </c>
      <c r="L27" s="31">
        <v>3.96</v>
      </c>
      <c r="M27" s="32">
        <f t="shared" si="0"/>
        <v>812.22</v>
      </c>
      <c r="N27" s="32">
        <f t="shared" si="1"/>
        <v>870.9</v>
      </c>
      <c r="O27" s="33" t="s">
        <v>267</v>
      </c>
      <c r="P27" s="34" t="s">
        <v>235</v>
      </c>
      <c r="Q27" s="35"/>
      <c r="R27" s="44" t="s">
        <v>33</v>
      </c>
      <c r="S27" s="44" t="s">
        <v>113</v>
      </c>
      <c r="T27" s="36" t="s">
        <v>33</v>
      </c>
      <c r="U27" s="36" t="s">
        <v>112</v>
      </c>
      <c r="V27" s="37"/>
      <c r="W27" s="37"/>
      <c r="X27" s="41" t="s">
        <v>236</v>
      </c>
      <c r="Y27" s="36"/>
      <c r="Z27" s="38">
        <v>42</v>
      </c>
      <c r="AA27" s="38">
        <v>132</v>
      </c>
      <c r="AB27" s="39" t="s">
        <v>317</v>
      </c>
    </row>
    <row r="28" spans="1:28" ht="12.75">
      <c r="A28" s="27" t="s">
        <v>318</v>
      </c>
      <c r="B28" s="28">
        <v>29390</v>
      </c>
      <c r="C28" s="29">
        <v>0.67</v>
      </c>
      <c r="D28" s="29">
        <v>0.59</v>
      </c>
      <c r="E28" s="30">
        <v>189</v>
      </c>
      <c r="F28" s="30">
        <v>115</v>
      </c>
      <c r="G28" s="30">
        <v>8</v>
      </c>
      <c r="H28" s="30">
        <v>250</v>
      </c>
      <c r="I28" s="30">
        <v>340</v>
      </c>
      <c r="J28" s="29">
        <v>0.79</v>
      </c>
      <c r="K28" s="30">
        <v>26</v>
      </c>
      <c r="L28" s="31">
        <v>4.13</v>
      </c>
      <c r="M28" s="32">
        <f t="shared" si="0"/>
        <v>809.81</v>
      </c>
      <c r="N28" s="32">
        <f t="shared" si="1"/>
        <v>839.2</v>
      </c>
      <c r="O28" s="33" t="s">
        <v>267</v>
      </c>
      <c r="P28" s="34" t="s">
        <v>235</v>
      </c>
      <c r="Q28" s="34"/>
      <c r="R28" s="36" t="s">
        <v>33</v>
      </c>
      <c r="S28" s="36" t="s">
        <v>113</v>
      </c>
      <c r="T28" s="36" t="s">
        <v>33</v>
      </c>
      <c r="U28" s="41" t="s">
        <v>112</v>
      </c>
      <c r="V28" s="42"/>
      <c r="W28" s="42"/>
      <c r="X28" s="41" t="s">
        <v>236</v>
      </c>
      <c r="Y28" s="41"/>
      <c r="Z28" s="43">
        <v>42</v>
      </c>
      <c r="AA28" s="43">
        <v>132</v>
      </c>
      <c r="AB28" s="39" t="s">
        <v>319</v>
      </c>
    </row>
    <row r="29" spans="1:28" ht="12.75">
      <c r="A29" s="27" t="s">
        <v>320</v>
      </c>
      <c r="B29" s="28">
        <v>32580</v>
      </c>
      <c r="C29" s="29">
        <v>0.7</v>
      </c>
      <c r="D29" s="29">
        <v>0.59</v>
      </c>
      <c r="E29" s="30">
        <v>189</v>
      </c>
      <c r="F29" s="30">
        <v>130</v>
      </c>
      <c r="G29" s="30">
        <v>8</v>
      </c>
      <c r="H29" s="30">
        <v>250</v>
      </c>
      <c r="I29" s="30">
        <v>340</v>
      </c>
      <c r="J29" s="29">
        <v>0.78</v>
      </c>
      <c r="K29" s="30">
        <v>26</v>
      </c>
      <c r="L29" s="31">
        <v>3.32</v>
      </c>
      <c r="M29" s="32">
        <f t="shared" si="0"/>
        <v>818.22</v>
      </c>
      <c r="N29" s="32">
        <f t="shared" si="1"/>
        <v>850.8</v>
      </c>
      <c r="O29" s="33" t="s">
        <v>267</v>
      </c>
      <c r="P29" s="34" t="s">
        <v>235</v>
      </c>
      <c r="Q29" s="35"/>
      <c r="R29" s="36" t="s">
        <v>33</v>
      </c>
      <c r="S29" s="36" t="s">
        <v>113</v>
      </c>
      <c r="T29" s="36" t="s">
        <v>33</v>
      </c>
      <c r="U29" s="36" t="s">
        <v>112</v>
      </c>
      <c r="V29" s="37"/>
      <c r="W29" s="37"/>
      <c r="X29" s="41" t="s">
        <v>236</v>
      </c>
      <c r="Y29" s="36"/>
      <c r="Z29" s="38">
        <v>42</v>
      </c>
      <c r="AA29" s="38">
        <v>132</v>
      </c>
      <c r="AB29" s="39" t="s">
        <v>321</v>
      </c>
    </row>
    <row r="30" spans="1:28" ht="12.75">
      <c r="A30" s="27" t="s">
        <v>322</v>
      </c>
      <c r="B30" s="28">
        <v>34860</v>
      </c>
      <c r="C30" s="29">
        <v>0.71</v>
      </c>
      <c r="D30" s="29">
        <v>0.59</v>
      </c>
      <c r="E30" s="30">
        <v>198</v>
      </c>
      <c r="F30" s="30">
        <v>115</v>
      </c>
      <c r="G30" s="30">
        <v>8</v>
      </c>
      <c r="H30" s="30">
        <v>250</v>
      </c>
      <c r="I30" s="30">
        <v>350</v>
      </c>
      <c r="J30" s="29">
        <v>0.77</v>
      </c>
      <c r="K30" s="30">
        <v>26</v>
      </c>
      <c r="L30" s="31">
        <v>4.13</v>
      </c>
      <c r="M30" s="32">
        <f t="shared" si="0"/>
        <v>816.34</v>
      </c>
      <c r="N30" s="32">
        <f t="shared" si="1"/>
        <v>851.2</v>
      </c>
      <c r="O30" s="33" t="s">
        <v>267</v>
      </c>
      <c r="P30" s="34" t="s">
        <v>235</v>
      </c>
      <c r="Q30" s="35"/>
      <c r="R30" s="44" t="s">
        <v>33</v>
      </c>
      <c r="S30" s="44" t="s">
        <v>113</v>
      </c>
      <c r="T30" s="36" t="s">
        <v>33</v>
      </c>
      <c r="U30" s="36" t="s">
        <v>112</v>
      </c>
      <c r="V30" s="37"/>
      <c r="W30" s="37"/>
      <c r="X30" s="41" t="s">
        <v>236</v>
      </c>
      <c r="Y30" s="36"/>
      <c r="Z30" s="38">
        <v>42</v>
      </c>
      <c r="AA30" s="38">
        <v>132</v>
      </c>
      <c r="AB30" s="39" t="s">
        <v>323</v>
      </c>
    </row>
    <row r="31" spans="1:28" ht="12.75">
      <c r="A31" s="27" t="s">
        <v>324</v>
      </c>
      <c r="B31" s="28">
        <v>5300</v>
      </c>
      <c r="C31" s="29">
        <v>0.83</v>
      </c>
      <c r="D31" s="29">
        <v>0.65</v>
      </c>
      <c r="E31" s="30">
        <v>198</v>
      </c>
      <c r="F31" s="30">
        <v>30</v>
      </c>
      <c r="G31" s="30">
        <v>2</v>
      </c>
      <c r="H31" s="30">
        <v>200</v>
      </c>
      <c r="I31" s="30">
        <v>259</v>
      </c>
      <c r="J31" s="29">
        <v>0.52</v>
      </c>
      <c r="K31" s="30">
        <v>26</v>
      </c>
      <c r="L31" s="31">
        <v>2.5</v>
      </c>
      <c r="M31" s="32">
        <f t="shared" si="0"/>
        <v>758.59999999999991</v>
      </c>
      <c r="N31" s="32">
        <f t="shared" si="1"/>
        <v>763.9</v>
      </c>
      <c r="O31" s="33" t="s">
        <v>267</v>
      </c>
      <c r="P31" s="34" t="s">
        <v>325</v>
      </c>
      <c r="Q31" s="35"/>
      <c r="R31" s="36"/>
      <c r="S31" s="36"/>
      <c r="T31" s="36"/>
      <c r="U31" s="36"/>
      <c r="V31" s="37"/>
      <c r="W31" s="37"/>
      <c r="X31" s="41" t="s">
        <v>326</v>
      </c>
      <c r="Y31" s="36"/>
      <c r="Z31" s="38">
        <v>0</v>
      </c>
      <c r="AA31" s="38">
        <v>143</v>
      </c>
      <c r="AB31" s="39" t="s">
        <v>327</v>
      </c>
    </row>
    <row r="32" spans="1:28" ht="12.75">
      <c r="A32" s="27" t="s">
        <v>328</v>
      </c>
      <c r="B32" s="28">
        <v>6300</v>
      </c>
      <c r="C32" s="29">
        <v>0.83</v>
      </c>
      <c r="D32" s="29">
        <v>0.65</v>
      </c>
      <c r="E32" s="30">
        <v>198</v>
      </c>
      <c r="F32" s="30">
        <v>30</v>
      </c>
      <c r="G32" s="30">
        <v>4</v>
      </c>
      <c r="H32" s="30">
        <v>200</v>
      </c>
      <c r="I32" s="30">
        <v>259</v>
      </c>
      <c r="J32" s="29">
        <v>0.52</v>
      </c>
      <c r="K32" s="30">
        <v>26</v>
      </c>
      <c r="L32" s="31">
        <v>2.5</v>
      </c>
      <c r="M32" s="32">
        <f t="shared" si="0"/>
        <v>761.59999999999991</v>
      </c>
      <c r="N32" s="32">
        <f t="shared" si="1"/>
        <v>767.9</v>
      </c>
      <c r="O32" s="33" t="s">
        <v>267</v>
      </c>
      <c r="P32" s="34" t="s">
        <v>325</v>
      </c>
      <c r="Q32" s="35"/>
      <c r="R32" s="36"/>
      <c r="S32" s="36"/>
      <c r="T32" s="36"/>
      <c r="U32" s="36"/>
      <c r="V32" s="37"/>
      <c r="W32" s="37"/>
      <c r="X32" s="41" t="s">
        <v>326</v>
      </c>
      <c r="Y32" s="36"/>
      <c r="Z32" s="38">
        <v>0</v>
      </c>
      <c r="AA32" s="38">
        <v>143</v>
      </c>
      <c r="AB32" s="39" t="s">
        <v>329</v>
      </c>
    </row>
    <row r="33" spans="1:28" ht="12.75">
      <c r="A33" s="27" t="s">
        <v>330</v>
      </c>
      <c r="B33" s="28">
        <v>19580</v>
      </c>
      <c r="C33" s="29">
        <v>0.62</v>
      </c>
      <c r="D33" s="29">
        <v>0.63</v>
      </c>
      <c r="E33" s="30">
        <v>189</v>
      </c>
      <c r="F33" s="30">
        <v>75</v>
      </c>
      <c r="G33" s="30">
        <v>7</v>
      </c>
      <c r="H33" s="30">
        <v>250</v>
      </c>
      <c r="I33" s="30">
        <v>340</v>
      </c>
      <c r="J33" s="29">
        <v>0.72</v>
      </c>
      <c r="K33" s="30">
        <v>26</v>
      </c>
      <c r="L33" s="31">
        <v>2.9</v>
      </c>
      <c r="M33" s="32">
        <f t="shared" si="0"/>
        <v>817.92000000000007</v>
      </c>
      <c r="N33" s="32">
        <f t="shared" si="1"/>
        <v>837.5</v>
      </c>
      <c r="O33" s="33" t="s">
        <v>267</v>
      </c>
      <c r="P33" s="34" t="s">
        <v>235</v>
      </c>
      <c r="Q33" s="35"/>
      <c r="R33" s="44" t="s">
        <v>33</v>
      </c>
      <c r="S33" s="44" t="s">
        <v>113</v>
      </c>
      <c r="T33" s="36" t="s">
        <v>33</v>
      </c>
      <c r="U33" s="36" t="s">
        <v>112</v>
      </c>
      <c r="V33" s="37"/>
      <c r="W33" s="37"/>
      <c r="X33" s="41" t="s">
        <v>236</v>
      </c>
      <c r="Y33" s="36"/>
      <c r="Z33" s="38">
        <v>42</v>
      </c>
      <c r="AA33" s="38">
        <v>132</v>
      </c>
      <c r="AB33" s="39" t="s">
        <v>331</v>
      </c>
    </row>
    <row r="34" spans="1:28" ht="12.75">
      <c r="A34" s="27" t="s">
        <v>332</v>
      </c>
      <c r="B34" s="28">
        <v>38660</v>
      </c>
      <c r="C34" s="29">
        <v>0.63</v>
      </c>
      <c r="D34" s="29">
        <v>0.59</v>
      </c>
      <c r="E34" s="30">
        <v>180</v>
      </c>
      <c r="F34" s="30">
        <v>360</v>
      </c>
      <c r="G34" s="30">
        <v>20</v>
      </c>
      <c r="H34" s="30">
        <v>300</v>
      </c>
      <c r="I34" s="30">
        <v>325</v>
      </c>
      <c r="J34" s="29">
        <v>0.81</v>
      </c>
      <c r="K34" s="30">
        <v>26</v>
      </c>
      <c r="L34" s="31">
        <v>6.2</v>
      </c>
      <c r="M34" s="32">
        <f t="shared" si="0"/>
        <v>820.84</v>
      </c>
      <c r="N34" s="32">
        <f t="shared" si="1"/>
        <v>859.5</v>
      </c>
      <c r="O34" s="33" t="s">
        <v>267</v>
      </c>
      <c r="P34" s="34" t="s">
        <v>235</v>
      </c>
      <c r="Q34" s="34"/>
      <c r="R34" s="36" t="s">
        <v>33</v>
      </c>
      <c r="S34" s="36" t="s">
        <v>113</v>
      </c>
      <c r="T34" s="36" t="s">
        <v>33</v>
      </c>
      <c r="U34" s="41" t="s">
        <v>112</v>
      </c>
      <c r="V34" s="42"/>
      <c r="W34" s="42"/>
      <c r="X34" s="41" t="s">
        <v>236</v>
      </c>
      <c r="Y34" s="41"/>
      <c r="Z34" s="43">
        <v>42</v>
      </c>
      <c r="AA34" s="43">
        <v>132</v>
      </c>
      <c r="AB34" s="39" t="s">
        <v>333</v>
      </c>
    </row>
    <row r="35" spans="1:28" ht="12.75">
      <c r="A35" s="27" t="s">
        <v>334</v>
      </c>
      <c r="B35" s="28">
        <v>36980</v>
      </c>
      <c r="C35" s="29">
        <v>0.67</v>
      </c>
      <c r="D35" s="29">
        <v>0.77</v>
      </c>
      <c r="E35" s="30">
        <v>180</v>
      </c>
      <c r="F35" s="30">
        <v>240</v>
      </c>
      <c r="G35" s="30">
        <v>12</v>
      </c>
      <c r="H35" s="30">
        <v>300</v>
      </c>
      <c r="I35" s="30">
        <v>325</v>
      </c>
      <c r="J35" s="29">
        <v>0.82</v>
      </c>
      <c r="K35" s="30">
        <v>27</v>
      </c>
      <c r="L35" s="31">
        <v>4.3</v>
      </c>
      <c r="M35" s="32">
        <f t="shared" si="0"/>
        <v>838.52</v>
      </c>
      <c r="N35" s="32">
        <f t="shared" si="1"/>
        <v>875.5</v>
      </c>
      <c r="O35" s="33" t="s">
        <v>267</v>
      </c>
      <c r="P35" s="34" t="s">
        <v>235</v>
      </c>
      <c r="Q35" s="35"/>
      <c r="R35" s="44" t="s">
        <v>33</v>
      </c>
      <c r="S35" s="44" t="s">
        <v>113</v>
      </c>
      <c r="T35" s="36" t="s">
        <v>33</v>
      </c>
      <c r="U35" s="36" t="s">
        <v>112</v>
      </c>
      <c r="V35" s="37"/>
      <c r="W35" s="37"/>
      <c r="X35" s="41" t="s">
        <v>236</v>
      </c>
      <c r="Y35" s="36"/>
      <c r="Z35" s="38">
        <v>42</v>
      </c>
      <c r="AA35" s="38">
        <v>132</v>
      </c>
      <c r="AB35" s="39" t="s">
        <v>335</v>
      </c>
    </row>
  </sheetData>
  <autoFilter ref="A2:AB35" xr:uid="{00000000-0009-0000-0000-000004000000}">
    <sortState xmlns:xlrd2="http://schemas.microsoft.com/office/spreadsheetml/2017/richdata2" ref="A2:AB35">
      <sortCondition ref="AB2:AB35"/>
      <sortCondition ref="N2:N35"/>
      <sortCondition ref="A2:A35"/>
    </sortState>
  </autoFilter>
  <conditionalFormatting sqref="B3:B35">
    <cfRule type="colorScale" priority="27">
      <colorScale>
        <cfvo type="min"/>
        <cfvo type="percentile" val="50"/>
        <cfvo type="max"/>
        <color rgb="FF93C47D"/>
        <color rgb="FFD9D9D9"/>
        <color rgb="FFE06666"/>
      </colorScale>
    </cfRule>
  </conditionalFormatting>
  <conditionalFormatting sqref="C3:C35 AA3:AA35">
    <cfRule type="colorScale" priority="28">
      <colorScale>
        <cfvo type="min"/>
        <cfvo type="percentile" val="50"/>
        <cfvo type="max"/>
        <color rgb="FFE06666"/>
        <color rgb="FFD9D9D9"/>
        <color rgb="FF93C47D"/>
      </colorScale>
    </cfRule>
  </conditionalFormatting>
  <conditionalFormatting sqref="C3:C35">
    <cfRule type="colorScale" priority="1">
      <colorScale>
        <cfvo type="min"/>
        <cfvo type="percentile" val="50"/>
        <cfvo type="max"/>
        <color rgb="FFEAD1DC"/>
        <color rgb="FFD5A6BD"/>
        <color rgb="FFC27BA0"/>
      </colorScale>
    </cfRule>
  </conditionalFormatting>
  <conditionalFormatting sqref="D3:D35">
    <cfRule type="colorScale" priority="2">
      <colorScale>
        <cfvo type="min"/>
        <cfvo type="percentile" val="50"/>
        <cfvo type="max"/>
        <color rgb="FFD9D2E9"/>
        <color rgb="FFB4A7D6"/>
        <color rgb="FF8E7CC3"/>
      </colorScale>
    </cfRule>
    <cfRule type="colorScale" priority="29">
      <colorScale>
        <cfvo type="min"/>
        <cfvo type="percentile" val="50"/>
        <cfvo type="max"/>
        <color rgb="FFE06666"/>
        <color rgb="FFD9D9D9"/>
        <color rgb="FF93C47D"/>
      </colorScale>
    </cfRule>
  </conditionalFormatting>
  <conditionalFormatting sqref="E3:E35">
    <cfRule type="colorScale" priority="3">
      <colorScale>
        <cfvo type="min"/>
        <cfvo type="percentile" val="50"/>
        <cfvo type="max"/>
        <color rgb="FFF4CCCC"/>
        <color rgb="FFEA9999"/>
        <color rgb="FFE06666"/>
      </colorScale>
    </cfRule>
    <cfRule type="colorScale" priority="30">
      <colorScale>
        <cfvo type="min"/>
        <cfvo type="percentile" val="50"/>
        <cfvo type="max"/>
        <color rgb="FFE06666"/>
        <color rgb="FFD9D9D9"/>
        <color rgb="FF93C47D"/>
      </colorScale>
    </cfRule>
  </conditionalFormatting>
  <conditionalFormatting sqref="F3:F35">
    <cfRule type="colorScale" priority="4">
      <colorScale>
        <cfvo type="min"/>
        <cfvo type="percentile" val="50"/>
        <cfvo type="max"/>
        <color rgb="FFD9EAD3"/>
        <color rgb="FFB6D7A8"/>
        <color rgb="FF6AA84F"/>
      </colorScale>
    </cfRule>
    <cfRule type="colorScale" priority="31">
      <colorScale>
        <cfvo type="min"/>
        <cfvo type="percentile" val="50"/>
        <cfvo type="max"/>
        <color rgb="FFE06666"/>
        <color rgb="FFD9D9D9"/>
        <color rgb="FF93C47D"/>
      </colorScale>
    </cfRule>
  </conditionalFormatting>
  <conditionalFormatting sqref="G3:G35">
    <cfRule type="colorScale" priority="5">
      <colorScale>
        <cfvo type="min"/>
        <cfvo type="percentile" val="50"/>
        <cfvo type="max"/>
        <color rgb="FFD0E0E3"/>
        <color rgb="FFA2C4C9"/>
        <color rgb="FF45818E"/>
      </colorScale>
    </cfRule>
    <cfRule type="colorScale" priority="32">
      <colorScale>
        <cfvo type="min"/>
        <cfvo type="percentile" val="50"/>
        <cfvo type="max"/>
        <color rgb="FFE06666"/>
        <color rgb="FFD9D9D9"/>
        <color rgb="FF93C47D"/>
      </colorScale>
    </cfRule>
  </conditionalFormatting>
  <conditionalFormatting sqref="H3:H35">
    <cfRule type="colorScale" priority="6">
      <colorScale>
        <cfvo type="min"/>
        <cfvo type="percentile" val="50"/>
        <cfvo type="max"/>
        <color rgb="FFC9DAF8"/>
        <color rgb="FFA4C2F4"/>
        <color rgb="FF3C78D8"/>
      </colorScale>
    </cfRule>
    <cfRule type="colorScale" priority="33">
      <colorScale>
        <cfvo type="min"/>
        <cfvo type="percentile" val="50"/>
        <cfvo type="max"/>
        <color rgb="FFE06666"/>
        <color rgb="FFD9D9D9"/>
        <color rgb="FF93C47D"/>
      </colorScale>
    </cfRule>
  </conditionalFormatting>
  <conditionalFormatting sqref="I3:I35">
    <cfRule type="colorScale" priority="7">
      <colorScale>
        <cfvo type="min"/>
        <cfvo type="percentile" val="50"/>
        <cfvo type="max"/>
        <color rgb="FFFFF2CC"/>
        <color rgb="FFFFE599"/>
        <color rgb="FFF1C232"/>
      </colorScale>
    </cfRule>
    <cfRule type="colorScale" priority="34">
      <colorScale>
        <cfvo type="min"/>
        <cfvo type="percentile" val="50"/>
        <cfvo type="max"/>
        <color rgb="FFE06666"/>
        <color rgb="FFD9D9D9"/>
        <color rgb="FF93C47D"/>
      </colorScale>
    </cfRule>
  </conditionalFormatting>
  <conditionalFormatting sqref="J3:J35">
    <cfRule type="colorScale" priority="8">
      <colorScale>
        <cfvo type="min"/>
        <cfvo type="percentile" val="50"/>
        <cfvo type="max"/>
        <color rgb="FFFCE5CD"/>
        <color rgb="FFF9CB9C"/>
        <color rgb="FFE69138"/>
      </colorScale>
    </cfRule>
    <cfRule type="colorScale" priority="35">
      <colorScale>
        <cfvo type="min"/>
        <cfvo type="percentile" val="50"/>
        <cfvo type="max"/>
        <color rgb="FFE06666"/>
        <color rgb="FFD9D9D9"/>
        <color rgb="FF93C47D"/>
      </colorScale>
    </cfRule>
  </conditionalFormatting>
  <conditionalFormatting sqref="K3:K35">
    <cfRule type="colorScale" priority="9">
      <colorScale>
        <cfvo type="min"/>
        <cfvo type="percentile" val="50"/>
        <cfvo type="max"/>
        <color rgb="FFE6B8AF"/>
        <color rgb="FFDD7E6B"/>
        <color rgb="FFCC4125"/>
      </colorScale>
    </cfRule>
    <cfRule type="colorScale" priority="36">
      <colorScale>
        <cfvo type="min"/>
        <cfvo type="percentile" val="50"/>
        <cfvo type="max"/>
        <color rgb="FFE06666"/>
        <color rgb="FFD9D9D9"/>
        <color rgb="FF93C47D"/>
      </colorScale>
    </cfRule>
  </conditionalFormatting>
  <conditionalFormatting sqref="L3:L35">
    <cfRule type="colorScale" priority="10">
      <colorScale>
        <cfvo type="min"/>
        <cfvo type="percentile" val="50"/>
        <cfvo type="max"/>
        <color rgb="FFEFEFEF"/>
        <color rgb="FFCCCCCC"/>
        <color rgb="FF666666"/>
      </colorScale>
    </cfRule>
    <cfRule type="colorScale" priority="37">
      <colorScale>
        <cfvo type="min"/>
        <cfvo type="percentile" val="50"/>
        <cfvo type="max"/>
        <color rgb="FF93C47D"/>
        <color rgb="FFD9D9D9"/>
        <color rgb="FFE06666"/>
      </colorScale>
    </cfRule>
  </conditionalFormatting>
  <conditionalFormatting sqref="M3:M35">
    <cfRule type="colorScale" priority="39">
      <colorScale>
        <cfvo type="min"/>
        <cfvo type="percentile" val="50"/>
        <cfvo type="max"/>
        <color rgb="FF4A86E8"/>
        <color rgb="FFD9D9D9"/>
        <color rgb="FFFF9900"/>
      </colorScale>
    </cfRule>
  </conditionalFormatting>
  <conditionalFormatting sqref="N3:N35">
    <cfRule type="colorScale" priority="38">
      <colorScale>
        <cfvo type="min"/>
        <cfvo type="percentile" val="50"/>
        <cfvo type="max"/>
        <color rgb="FF4A86E8"/>
        <color rgb="FFD9D9D9"/>
        <color rgb="FFFF9900"/>
      </colorScale>
    </cfRule>
  </conditionalFormatting>
  <conditionalFormatting sqref="P3:P35">
    <cfRule type="notContainsBlanks" dxfId="531" priority="25">
      <formula>LEN(TRIM(P3))&gt;0</formula>
    </cfRule>
  </conditionalFormatting>
  <conditionalFormatting sqref="Q3:Q35">
    <cfRule type="notContainsBlanks" dxfId="530" priority="24">
      <formula>LEN(TRIM(Q3))&gt;0</formula>
    </cfRule>
  </conditionalFormatting>
  <conditionalFormatting sqref="Q3:Y35">
    <cfRule type="containsBlanks" dxfId="529" priority="41">
      <formula>LEN(TRIM(Q3))=0</formula>
    </cfRule>
  </conditionalFormatting>
  <conditionalFormatting sqref="R3:R35">
    <cfRule type="containsBlanks" dxfId="528" priority="12">
      <formula>LEN(TRIM(R3))=0</formula>
    </cfRule>
    <cfRule type="notContainsBlanks" dxfId="527" priority="11">
      <formula>LEN(TRIM(R3))&gt;0</formula>
    </cfRule>
  </conditionalFormatting>
  <conditionalFormatting sqref="R3:Y35">
    <cfRule type="notContainsBlanks" dxfId="526" priority="40">
      <formula>LEN(TRIM(R3))&gt;0</formula>
    </cfRule>
  </conditionalFormatting>
  <conditionalFormatting sqref="S3:S35">
    <cfRule type="containsBlanks" dxfId="525" priority="14">
      <formula>LEN(TRIM(S3))=0</formula>
    </cfRule>
    <cfRule type="notContainsBlanks" dxfId="524" priority="13">
      <formula>LEN(TRIM(S3))&gt;0</formula>
    </cfRule>
  </conditionalFormatting>
  <conditionalFormatting sqref="T3:T35">
    <cfRule type="containsBlanks" dxfId="523" priority="16">
      <formula>LEN(TRIM(T3))=0</formula>
    </cfRule>
    <cfRule type="notContainsBlanks" dxfId="522" priority="15">
      <formula>LEN(TRIM(T3))&gt;0</formula>
    </cfRule>
  </conditionalFormatting>
  <conditionalFormatting sqref="U3:U35">
    <cfRule type="containsBlanks" dxfId="521" priority="18">
      <formula>LEN(TRIM(U3))=0</formula>
    </cfRule>
    <cfRule type="notContainsBlanks" dxfId="520" priority="17">
      <formula>LEN(TRIM(U3))&gt;0</formula>
    </cfRule>
  </conditionalFormatting>
  <conditionalFormatting sqref="V3:V35">
    <cfRule type="containsBlanks" dxfId="519" priority="20">
      <formula>LEN(TRIM(V3))=0</formula>
    </cfRule>
    <cfRule type="notContainsBlanks" dxfId="518" priority="19">
      <formula>LEN(TRIM(V3))&gt;0</formula>
    </cfRule>
  </conditionalFormatting>
  <conditionalFormatting sqref="W3:W35">
    <cfRule type="containsBlanks" dxfId="517" priority="22">
      <formula>LEN(TRIM(W3))=0</formula>
    </cfRule>
    <cfRule type="notContainsBlanks" dxfId="516" priority="21">
      <formula>LEN(TRIM(W3))&gt;0</formula>
    </cfRule>
  </conditionalFormatting>
  <conditionalFormatting sqref="X3:X35">
    <cfRule type="notContainsBlanks" dxfId="515" priority="23">
      <formula>LEN(TRIM(X3))&gt;0</formula>
    </cfRule>
  </conditionalFormatting>
  <conditionalFormatting sqref="Y3:Y35">
    <cfRule type="notContainsBlanks" dxfId="514" priority="26">
      <formula>LEN(TRIM(Y3))&gt;0</formula>
    </cfRule>
  </conditionalFormatting>
  <conditionalFormatting sqref="Z3:Z35">
    <cfRule type="colorScale" priority="42">
      <colorScale>
        <cfvo type="min"/>
        <cfvo type="percentile" val="50"/>
        <cfvo type="max"/>
        <color rgb="FFE06666"/>
        <color rgb="FFD9D9D9"/>
        <color rgb="FF93C47D"/>
      </colorScale>
    </cfRule>
  </conditionalFormatting>
  <conditionalFormatting sqref="AA3:AA35">
    <cfRule type="colorScale" priority="43">
      <colorScale>
        <cfvo type="min"/>
        <cfvo type="percentile" val="50"/>
        <cfvo type="max"/>
        <color rgb="FFE06666"/>
        <color rgb="FFD9D9D9"/>
        <color rgb="FF93C47D"/>
      </colorScale>
    </cfRule>
  </conditionalFormatting>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0">
    <tabColor rgb="FF8E7CC3"/>
    <outlinePr summaryBelow="0" summaryRight="0"/>
  </sheetPr>
  <dimension ref="A1:G3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2.5703125" defaultRowHeight="15.75" customHeight="1"/>
  <cols>
    <col min="1" max="1" width="4.28515625" customWidth="1"/>
    <col min="2" max="2" width="13.28515625" customWidth="1"/>
    <col min="3" max="3" width="5.42578125" customWidth="1"/>
    <col min="4" max="4" width="6.42578125" customWidth="1"/>
    <col min="5" max="7" width="5.42578125" customWidth="1"/>
  </cols>
  <sheetData>
    <row r="1" spans="1:7" ht="21" customHeight="1">
      <c r="A1" s="977"/>
      <c r="B1" s="977"/>
      <c r="C1" s="846"/>
      <c r="D1" s="846"/>
      <c r="E1" s="4"/>
      <c r="F1" s="872"/>
      <c r="G1" s="5" t="s">
        <v>2</v>
      </c>
    </row>
    <row r="2" spans="1:7" ht="66">
      <c r="A2" s="977"/>
      <c r="B2" s="979" t="s">
        <v>1703</v>
      </c>
      <c r="C2" s="980" t="s">
        <v>1224</v>
      </c>
      <c r="D2" s="876" t="s">
        <v>908</v>
      </c>
      <c r="E2" s="876" t="s">
        <v>1618</v>
      </c>
      <c r="F2" s="876" t="s">
        <v>1619</v>
      </c>
      <c r="G2" s="26" t="s">
        <v>2</v>
      </c>
    </row>
    <row r="3" spans="1:7" ht="24.75" customHeight="1">
      <c r="A3" s="986"/>
      <c r="B3" s="987" t="s">
        <v>1704</v>
      </c>
      <c r="C3" s="31">
        <v>0.22</v>
      </c>
      <c r="D3" s="28">
        <v>2800</v>
      </c>
      <c r="E3" s="191" t="s">
        <v>920</v>
      </c>
      <c r="F3" s="191" t="s">
        <v>33</v>
      </c>
      <c r="G3" s="39" t="s">
        <v>1705</v>
      </c>
    </row>
    <row r="4" spans="1:7" ht="24.75" customHeight="1">
      <c r="A4" s="986"/>
      <c r="B4" s="987" t="s">
        <v>1706</v>
      </c>
      <c r="C4" s="31">
        <v>0.19</v>
      </c>
      <c r="D4" s="28">
        <v>2800</v>
      </c>
      <c r="E4" s="191" t="s">
        <v>920</v>
      </c>
      <c r="F4" s="191" t="s">
        <v>920</v>
      </c>
      <c r="G4" s="39" t="s">
        <v>1707</v>
      </c>
    </row>
    <row r="5" spans="1:7" ht="24.75" customHeight="1">
      <c r="A5" s="986"/>
      <c r="B5" s="987" t="s">
        <v>1708</v>
      </c>
      <c r="C5" s="31">
        <v>0.6</v>
      </c>
      <c r="D5" s="28">
        <v>8600</v>
      </c>
      <c r="E5" s="191" t="s">
        <v>920</v>
      </c>
      <c r="F5" s="191" t="s">
        <v>33</v>
      </c>
      <c r="G5" s="39" t="s">
        <v>1709</v>
      </c>
    </row>
    <row r="6" spans="1:7" ht="24.75" customHeight="1">
      <c r="A6" s="986"/>
      <c r="B6" s="987" t="s">
        <v>1710</v>
      </c>
      <c r="C6" s="31">
        <v>0.49</v>
      </c>
      <c r="D6" s="28">
        <v>6500</v>
      </c>
      <c r="E6" s="191" t="s">
        <v>920</v>
      </c>
      <c r="F6" s="191" t="s">
        <v>33</v>
      </c>
      <c r="G6" s="39" t="s">
        <v>1711</v>
      </c>
    </row>
    <row r="7" spans="1:7" ht="24.75" customHeight="1">
      <c r="A7" s="986"/>
      <c r="B7" s="987" t="s">
        <v>1712</v>
      </c>
      <c r="C7" s="31">
        <v>1.28</v>
      </c>
      <c r="D7" s="28">
        <v>6700</v>
      </c>
      <c r="E7" s="191" t="s">
        <v>920</v>
      </c>
      <c r="F7" s="191" t="s">
        <v>920</v>
      </c>
      <c r="G7" s="39" t="s">
        <v>1713</v>
      </c>
    </row>
    <row r="8" spans="1:7" ht="24.75" customHeight="1">
      <c r="A8" s="986"/>
      <c r="B8" s="987" t="s">
        <v>1714</v>
      </c>
      <c r="C8" s="31">
        <v>0.6</v>
      </c>
      <c r="D8" s="28">
        <v>6000</v>
      </c>
      <c r="E8" s="191" t="s">
        <v>920</v>
      </c>
      <c r="F8" s="191" t="s">
        <v>920</v>
      </c>
      <c r="G8" s="39" t="s">
        <v>1715</v>
      </c>
    </row>
    <row r="9" spans="1:7" ht="24.75" customHeight="1">
      <c r="A9" s="986"/>
      <c r="B9" s="987" t="s">
        <v>1716</v>
      </c>
      <c r="C9" s="31">
        <v>1.9</v>
      </c>
      <c r="D9" s="28">
        <v>6400</v>
      </c>
      <c r="E9" s="191" t="s">
        <v>920</v>
      </c>
      <c r="F9" s="191" t="s">
        <v>33</v>
      </c>
      <c r="G9" s="39" t="s">
        <v>1717</v>
      </c>
    </row>
    <row r="10" spans="1:7" ht="24.75" customHeight="1">
      <c r="A10" s="986"/>
      <c r="B10" s="987" t="s">
        <v>1718</v>
      </c>
      <c r="C10" s="31">
        <v>0.21</v>
      </c>
      <c r="D10" s="28">
        <v>2110</v>
      </c>
      <c r="E10" s="191" t="s">
        <v>920</v>
      </c>
      <c r="F10" s="191" t="s">
        <v>920</v>
      </c>
      <c r="G10" s="39" t="s">
        <v>1719</v>
      </c>
    </row>
    <row r="11" spans="1:7" ht="24.75" customHeight="1">
      <c r="A11" s="986"/>
      <c r="B11" s="987" t="s">
        <v>1720</v>
      </c>
      <c r="C11" s="31">
        <v>0.34</v>
      </c>
      <c r="D11" s="28">
        <v>4900</v>
      </c>
      <c r="E11" s="191" t="s">
        <v>920</v>
      </c>
      <c r="F11" s="191" t="s">
        <v>920</v>
      </c>
      <c r="G11" s="39" t="s">
        <v>1721</v>
      </c>
    </row>
    <row r="12" spans="1:7" ht="24.75" customHeight="1">
      <c r="A12" s="986"/>
      <c r="B12" s="987" t="s">
        <v>1722</v>
      </c>
      <c r="C12" s="31">
        <v>0.38</v>
      </c>
      <c r="D12" s="28">
        <v>3900</v>
      </c>
      <c r="E12" s="191" t="s">
        <v>920</v>
      </c>
      <c r="F12" s="191" t="s">
        <v>920</v>
      </c>
      <c r="G12" s="39" t="s">
        <v>1723</v>
      </c>
    </row>
    <row r="13" spans="1:7" ht="24.75" customHeight="1">
      <c r="A13" s="986"/>
      <c r="B13" s="987" t="s">
        <v>1724</v>
      </c>
      <c r="C13" s="31">
        <v>2</v>
      </c>
      <c r="D13" s="28">
        <v>5900</v>
      </c>
      <c r="E13" s="191" t="s">
        <v>920</v>
      </c>
      <c r="F13" s="191" t="s">
        <v>920</v>
      </c>
      <c r="G13" s="39" t="s">
        <v>1725</v>
      </c>
    </row>
    <row r="14" spans="1:7" ht="24.75" customHeight="1">
      <c r="A14" s="986"/>
      <c r="B14" s="987" t="s">
        <v>1726</v>
      </c>
      <c r="C14" s="31">
        <v>0.44</v>
      </c>
      <c r="D14" s="28">
        <v>4700</v>
      </c>
      <c r="E14" s="191" t="s">
        <v>920</v>
      </c>
      <c r="F14" s="191" t="s">
        <v>33</v>
      </c>
      <c r="G14" s="39" t="s">
        <v>1727</v>
      </c>
    </row>
    <row r="15" spans="1:7" ht="24.75" customHeight="1">
      <c r="A15" s="986"/>
      <c r="B15" s="987" t="s">
        <v>1728</v>
      </c>
      <c r="C15" s="31">
        <v>1.6</v>
      </c>
      <c r="D15" s="28">
        <v>6520</v>
      </c>
      <c r="E15" s="191" t="s">
        <v>920</v>
      </c>
      <c r="F15" s="191" t="s">
        <v>920</v>
      </c>
      <c r="G15" s="39" t="s">
        <v>1729</v>
      </c>
    </row>
    <row r="16" spans="1:7" ht="24.75" customHeight="1">
      <c r="A16" s="986"/>
      <c r="B16" s="987" t="s">
        <v>1730</v>
      </c>
      <c r="C16" s="31">
        <v>1.59</v>
      </c>
      <c r="D16" s="28">
        <v>5300</v>
      </c>
      <c r="E16" s="191" t="s">
        <v>920</v>
      </c>
      <c r="F16" s="191" t="s">
        <v>920</v>
      </c>
      <c r="G16" s="39" t="s">
        <v>1731</v>
      </c>
    </row>
    <row r="17" spans="1:7" ht="24.75" customHeight="1">
      <c r="A17" s="986"/>
      <c r="B17" s="987" t="s">
        <v>1732</v>
      </c>
      <c r="C17" s="31">
        <v>0.16</v>
      </c>
      <c r="D17" s="28">
        <v>1900</v>
      </c>
      <c r="E17" s="191" t="s">
        <v>920</v>
      </c>
      <c r="F17" s="191" t="s">
        <v>920</v>
      </c>
      <c r="G17" s="39" t="s">
        <v>1733</v>
      </c>
    </row>
    <row r="18" spans="1:7" ht="24.75" customHeight="1">
      <c r="A18" s="986"/>
      <c r="B18" s="987" t="s">
        <v>1734</v>
      </c>
      <c r="C18" s="31">
        <v>0.56000000000000005</v>
      </c>
      <c r="D18" s="28">
        <v>5080</v>
      </c>
      <c r="E18" s="191" t="s">
        <v>920</v>
      </c>
      <c r="F18" s="191" t="s">
        <v>33</v>
      </c>
      <c r="G18" s="39" t="s">
        <v>1735</v>
      </c>
    </row>
    <row r="19" spans="1:7" ht="24.75" customHeight="1">
      <c r="A19" s="986"/>
      <c r="B19" s="987" t="s">
        <v>1736</v>
      </c>
      <c r="C19" s="31">
        <v>0.31</v>
      </c>
      <c r="D19" s="28">
        <v>5080</v>
      </c>
      <c r="E19" s="191" t="s">
        <v>920</v>
      </c>
      <c r="F19" s="191" t="s">
        <v>33</v>
      </c>
      <c r="G19" s="39" t="s">
        <v>1737</v>
      </c>
    </row>
    <row r="20" spans="1:7" ht="24.75" customHeight="1">
      <c r="A20" s="986"/>
      <c r="B20" s="987" t="s">
        <v>1738</v>
      </c>
      <c r="C20" s="31">
        <v>0.98</v>
      </c>
      <c r="D20" s="28">
        <v>6800</v>
      </c>
      <c r="E20" s="191" t="s">
        <v>920</v>
      </c>
      <c r="F20" s="191" t="s">
        <v>33</v>
      </c>
      <c r="G20" s="39" t="s">
        <v>1739</v>
      </c>
    </row>
    <row r="21" spans="1:7" ht="24.75" customHeight="1">
      <c r="A21" s="986"/>
      <c r="B21" s="987" t="s">
        <v>1740</v>
      </c>
      <c r="C21" s="31">
        <v>0.32</v>
      </c>
      <c r="D21" s="28">
        <v>2200</v>
      </c>
      <c r="E21" s="191" t="s">
        <v>920</v>
      </c>
      <c r="F21" s="191" t="s">
        <v>920</v>
      </c>
      <c r="G21" s="39" t="s">
        <v>1741</v>
      </c>
    </row>
    <row r="22" spans="1:7" ht="24.75" customHeight="1">
      <c r="A22" s="986"/>
      <c r="B22" s="987" t="s">
        <v>1742</v>
      </c>
      <c r="C22" s="31">
        <v>0.27</v>
      </c>
      <c r="D22" s="28">
        <v>2485</v>
      </c>
      <c r="E22" s="191" t="s">
        <v>920</v>
      </c>
      <c r="F22" s="191" t="s">
        <v>33</v>
      </c>
      <c r="G22" s="39" t="s">
        <v>1743</v>
      </c>
    </row>
    <row r="23" spans="1:7" ht="24.75" customHeight="1">
      <c r="A23" s="986"/>
      <c r="B23" s="987" t="s">
        <v>1744</v>
      </c>
      <c r="C23" s="31">
        <v>0.14000000000000001</v>
      </c>
      <c r="D23" s="28">
        <v>1800</v>
      </c>
      <c r="E23" s="191" t="s">
        <v>920</v>
      </c>
      <c r="F23" s="191" t="s">
        <v>920</v>
      </c>
      <c r="G23" s="39" t="s">
        <v>1745</v>
      </c>
    </row>
    <row r="24" spans="1:7" ht="24.75" customHeight="1">
      <c r="A24" s="986"/>
      <c r="B24" s="987" t="s">
        <v>1746</v>
      </c>
      <c r="C24" s="31">
        <v>1.36</v>
      </c>
      <c r="D24" s="28">
        <v>5400</v>
      </c>
      <c r="E24" s="191" t="s">
        <v>920</v>
      </c>
      <c r="F24" s="191" t="s">
        <v>33</v>
      </c>
      <c r="G24" s="39" t="s">
        <v>1747</v>
      </c>
    </row>
    <row r="25" spans="1:7" ht="24.75" customHeight="1">
      <c r="A25" s="986"/>
      <c r="B25" s="987" t="s">
        <v>1748</v>
      </c>
      <c r="C25" s="31">
        <v>0.74</v>
      </c>
      <c r="D25" s="28">
        <v>4950</v>
      </c>
      <c r="E25" s="191" t="s">
        <v>920</v>
      </c>
      <c r="F25" s="191" t="s">
        <v>920</v>
      </c>
      <c r="G25" s="39" t="s">
        <v>1749</v>
      </c>
    </row>
    <row r="26" spans="1:7" ht="24.75" customHeight="1">
      <c r="A26" s="986"/>
      <c r="B26" s="987" t="s">
        <v>1750</v>
      </c>
      <c r="C26" s="31">
        <v>0.4</v>
      </c>
      <c r="D26" s="28">
        <v>4000</v>
      </c>
      <c r="E26" s="191" t="s">
        <v>920</v>
      </c>
      <c r="F26" s="191" t="s">
        <v>920</v>
      </c>
      <c r="G26" s="39" t="s">
        <v>1751</v>
      </c>
    </row>
    <row r="27" spans="1:7" ht="24.75" customHeight="1">
      <c r="A27" s="986"/>
      <c r="B27" s="987" t="s">
        <v>1752</v>
      </c>
      <c r="C27" s="31">
        <v>0.2</v>
      </c>
      <c r="D27" s="28">
        <v>2800</v>
      </c>
      <c r="E27" s="191" t="s">
        <v>920</v>
      </c>
      <c r="F27" s="191" t="s">
        <v>33</v>
      </c>
      <c r="G27" s="39" t="s">
        <v>1753</v>
      </c>
    </row>
    <row r="28" spans="1:7" ht="24.75" customHeight="1">
      <c r="A28" s="986"/>
      <c r="B28" s="987" t="s">
        <v>1754</v>
      </c>
      <c r="C28" s="31">
        <v>0.2</v>
      </c>
      <c r="D28" s="28">
        <v>3300</v>
      </c>
      <c r="E28" s="191" t="s">
        <v>920</v>
      </c>
      <c r="F28" s="191" t="s">
        <v>920</v>
      </c>
      <c r="G28" s="39" t="s">
        <v>1755</v>
      </c>
    </row>
    <row r="29" spans="1:7" ht="24.75" customHeight="1">
      <c r="A29" s="986"/>
      <c r="B29" s="987" t="s">
        <v>1756</v>
      </c>
      <c r="C29" s="31">
        <v>0.39</v>
      </c>
      <c r="D29" s="28">
        <v>2200</v>
      </c>
      <c r="E29" s="191" t="s">
        <v>920</v>
      </c>
      <c r="F29" s="191" t="s">
        <v>920</v>
      </c>
      <c r="G29" s="39" t="s">
        <v>1757</v>
      </c>
    </row>
    <row r="30" spans="1:7" ht="24.75" customHeight="1">
      <c r="A30" s="986"/>
      <c r="B30" s="987" t="s">
        <v>1758</v>
      </c>
      <c r="C30" s="31">
        <v>0.5</v>
      </c>
      <c r="D30" s="28">
        <v>5000</v>
      </c>
      <c r="E30" s="191" t="s">
        <v>920</v>
      </c>
      <c r="F30" s="191" t="s">
        <v>920</v>
      </c>
      <c r="G30" s="39" t="s">
        <v>1759</v>
      </c>
    </row>
    <row r="31" spans="1:7" ht="24.75" customHeight="1">
      <c r="A31" s="986"/>
      <c r="B31" s="987" t="s">
        <v>1760</v>
      </c>
      <c r="C31" s="31">
        <v>1.1599999999999999</v>
      </c>
      <c r="D31" s="28">
        <v>6200</v>
      </c>
      <c r="E31" s="191" t="s">
        <v>920</v>
      </c>
      <c r="F31" s="191" t="s">
        <v>920</v>
      </c>
      <c r="G31" s="39" t="s">
        <v>1761</v>
      </c>
    </row>
    <row r="32" spans="1:7" ht="24.75" customHeight="1">
      <c r="A32" s="986"/>
      <c r="B32" s="987" t="s">
        <v>1762</v>
      </c>
      <c r="C32" s="31">
        <v>0.28000000000000003</v>
      </c>
      <c r="D32" s="28">
        <v>3600</v>
      </c>
      <c r="E32" s="191" t="s">
        <v>920</v>
      </c>
      <c r="F32" s="191" t="s">
        <v>920</v>
      </c>
      <c r="G32" s="39" t="s">
        <v>1763</v>
      </c>
    </row>
    <row r="33" spans="1:7" ht="24.75" customHeight="1">
      <c r="A33" s="986"/>
      <c r="B33" s="987" t="s">
        <v>1764</v>
      </c>
      <c r="C33" s="31">
        <v>0.3</v>
      </c>
      <c r="D33" s="28">
        <v>3000</v>
      </c>
      <c r="E33" s="191" t="s">
        <v>920</v>
      </c>
      <c r="F33" s="191" t="s">
        <v>920</v>
      </c>
      <c r="G33" s="39" t="s">
        <v>1765</v>
      </c>
    </row>
  </sheetData>
  <autoFilter ref="A2:G33" xr:uid="{00000000-0009-0000-0000-000031000000}">
    <sortState xmlns:xlrd2="http://schemas.microsoft.com/office/spreadsheetml/2017/richdata2" ref="A2:G33">
      <sortCondition ref="B2:B33"/>
    </sortState>
  </autoFilter>
  <conditionalFormatting sqref="C3:C33">
    <cfRule type="colorScale" priority="2">
      <colorScale>
        <cfvo type="min"/>
        <cfvo type="percentile" val="50"/>
        <cfvo type="max"/>
        <color rgb="FFEFEFEF"/>
        <color rgb="FFB7B7B7"/>
        <color rgb="FF666666"/>
      </colorScale>
    </cfRule>
  </conditionalFormatting>
  <conditionalFormatting sqref="D3:D33">
    <cfRule type="colorScale" priority="1">
      <colorScale>
        <cfvo type="min"/>
        <cfvo type="percentile" val="50"/>
        <cfvo type="max"/>
        <color rgb="FF93C47D"/>
        <color rgb="FFD9D9D9"/>
        <color rgb="FFE06666"/>
      </colorScale>
    </cfRule>
  </conditionalFormatting>
  <conditionalFormatting sqref="E3:F33">
    <cfRule type="cellIs" dxfId="26" priority="3" operator="equal">
      <formula>"-"</formula>
    </cfRule>
    <cfRule type="cellIs" dxfId="25" priority="4" operator="equal">
      <formula>"Y"</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1">
    <tabColor rgb="FF8E7CC3"/>
    <outlinePr summaryBelow="0" summaryRight="0"/>
  </sheetPr>
  <dimension ref="A1:K37"/>
  <sheetViews>
    <sheetView workbookViewId="0"/>
  </sheetViews>
  <sheetFormatPr defaultColWidth="12.5703125" defaultRowHeight="15.75" customHeight="1"/>
  <cols>
    <col min="1" max="1" width="4.28515625" customWidth="1"/>
    <col min="3" max="3" width="1.28515625" customWidth="1"/>
    <col min="5" max="5" width="4.28515625" customWidth="1"/>
    <col min="6" max="6" width="2.7109375" customWidth="1"/>
    <col min="7" max="7" width="4.28515625" customWidth="1"/>
    <col min="9" max="9" width="2.7109375" customWidth="1"/>
    <col min="10" max="10" width="4.28515625" customWidth="1"/>
  </cols>
  <sheetData>
    <row r="1" spans="1:11" ht="51.75">
      <c r="A1" s="977"/>
      <c r="B1" s="977" t="s">
        <v>1766</v>
      </c>
      <c r="C1" s="864"/>
      <c r="D1" s="1014" t="s">
        <v>1767</v>
      </c>
      <c r="E1" s="858"/>
      <c r="F1" s="1014"/>
      <c r="G1" s="1014"/>
      <c r="H1" s="1014" t="s">
        <v>1768</v>
      </c>
      <c r="I1" s="1014"/>
      <c r="J1" s="1014"/>
      <c r="K1" s="1014" t="s">
        <v>1769</v>
      </c>
    </row>
    <row r="2" spans="1:11" ht="24.75" customHeight="1">
      <c r="A2" s="986"/>
      <c r="B2" s="987" t="s">
        <v>1629</v>
      </c>
      <c r="C2" s="1015"/>
      <c r="D2" s="1016" t="s">
        <v>1728</v>
      </c>
      <c r="E2" s="986"/>
      <c r="F2" s="1017" t="s">
        <v>1770</v>
      </c>
      <c r="G2" s="986"/>
      <c r="H2" s="987" t="s">
        <v>1724</v>
      </c>
      <c r="I2" s="1018"/>
      <c r="J2" s="1018"/>
      <c r="K2" s="218"/>
    </row>
    <row r="3" spans="1:11" ht="24.75" customHeight="1">
      <c r="A3" s="986"/>
      <c r="B3" s="987" t="s">
        <v>1631</v>
      </c>
      <c r="C3" s="1015"/>
      <c r="D3" s="1016" t="s">
        <v>1683</v>
      </c>
      <c r="E3" s="986"/>
      <c r="F3" s="1017" t="s">
        <v>1770</v>
      </c>
      <c r="G3" s="986"/>
      <c r="H3" s="987" t="s">
        <v>1633</v>
      </c>
      <c r="I3" s="1018"/>
      <c r="J3" s="1018"/>
      <c r="K3" s="218"/>
    </row>
    <row r="4" spans="1:11" ht="24.75" customHeight="1">
      <c r="A4" s="986"/>
      <c r="B4" s="987" t="s">
        <v>1633</v>
      </c>
      <c r="C4" s="1015"/>
      <c r="D4" s="1016" t="s">
        <v>1693</v>
      </c>
      <c r="E4" s="986"/>
      <c r="F4" s="1017" t="s">
        <v>1770</v>
      </c>
      <c r="G4" s="986"/>
      <c r="H4" s="987" t="s">
        <v>1695</v>
      </c>
      <c r="I4" s="1018"/>
      <c r="J4" s="1018"/>
      <c r="K4" s="218"/>
    </row>
    <row r="5" spans="1:11" ht="24.75" customHeight="1">
      <c r="A5" s="986"/>
      <c r="B5" s="987" t="s">
        <v>1635</v>
      </c>
      <c r="C5" s="1015"/>
      <c r="D5" s="1016" t="s">
        <v>1633</v>
      </c>
      <c r="E5" s="986"/>
      <c r="F5" s="1017" t="s">
        <v>1770</v>
      </c>
      <c r="G5" s="986"/>
      <c r="H5" s="987" t="s">
        <v>1639</v>
      </c>
      <c r="I5" s="1018"/>
      <c r="J5" s="1018"/>
      <c r="K5" s="218"/>
    </row>
    <row r="6" spans="1:11" ht="24.75" customHeight="1">
      <c r="A6" s="986"/>
      <c r="B6" s="987" t="s">
        <v>1637</v>
      </c>
      <c r="C6" s="1015"/>
      <c r="D6" s="1016" t="s">
        <v>1701</v>
      </c>
      <c r="E6" s="986"/>
      <c r="F6" s="1017" t="s">
        <v>1770</v>
      </c>
      <c r="G6" s="986"/>
      <c r="H6" s="987" t="s">
        <v>1649</v>
      </c>
      <c r="I6" s="1019" t="s">
        <v>1770</v>
      </c>
      <c r="J6" s="986"/>
      <c r="K6" s="986" t="s">
        <v>1631</v>
      </c>
    </row>
    <row r="7" spans="1:11" ht="24.75" customHeight="1">
      <c r="A7" s="986"/>
      <c r="B7" s="987" t="s">
        <v>1639</v>
      </c>
      <c r="C7" s="1015"/>
      <c r="D7" s="1016" t="s">
        <v>1671</v>
      </c>
      <c r="E7" s="986"/>
      <c r="F7" s="1017" t="s">
        <v>1770</v>
      </c>
      <c r="G7" s="986"/>
      <c r="H7" s="987" t="s">
        <v>1663</v>
      </c>
      <c r="I7" s="1018"/>
      <c r="J7" s="1018"/>
      <c r="K7" s="218"/>
    </row>
    <row r="8" spans="1:11" ht="24.75" customHeight="1">
      <c r="A8" s="986"/>
      <c r="B8" s="987" t="s">
        <v>1643</v>
      </c>
      <c r="C8" s="1015"/>
      <c r="D8" s="1016" t="s">
        <v>1665</v>
      </c>
      <c r="E8" s="986"/>
      <c r="F8" s="1017" t="s">
        <v>1770</v>
      </c>
      <c r="G8" s="986"/>
      <c r="H8" s="987" t="s">
        <v>1673</v>
      </c>
      <c r="I8" s="1018"/>
      <c r="J8" s="1018"/>
      <c r="K8" s="218"/>
    </row>
    <row r="9" spans="1:11" ht="24.75" customHeight="1">
      <c r="A9" s="986"/>
      <c r="B9" s="987" t="s">
        <v>1645</v>
      </c>
      <c r="C9" s="1015"/>
      <c r="D9" s="1016" t="s">
        <v>1687</v>
      </c>
      <c r="E9" s="986"/>
      <c r="F9" s="1017" t="s">
        <v>1770</v>
      </c>
      <c r="G9" s="986"/>
      <c r="H9" s="987" t="s">
        <v>1671</v>
      </c>
      <c r="I9" s="1018"/>
      <c r="J9" s="1018"/>
      <c r="K9" s="218"/>
    </row>
    <row r="10" spans="1:11" ht="24.75" customHeight="1">
      <c r="A10" s="986"/>
      <c r="B10" s="987" t="s">
        <v>1647</v>
      </c>
      <c r="C10" s="1015"/>
      <c r="D10" s="1016" t="s">
        <v>1681</v>
      </c>
      <c r="E10" s="986"/>
      <c r="F10" s="1017" t="s">
        <v>1770</v>
      </c>
      <c r="G10" s="986"/>
      <c r="H10" s="987" t="s">
        <v>1669</v>
      </c>
      <c r="I10" s="1018"/>
      <c r="J10" s="1018"/>
      <c r="K10" s="218"/>
    </row>
    <row r="11" spans="1:11" ht="24.75" customHeight="1">
      <c r="A11" s="986"/>
      <c r="B11" s="987" t="s">
        <v>1649</v>
      </c>
      <c r="C11" s="1015"/>
      <c r="D11" s="1016" t="s">
        <v>1667</v>
      </c>
      <c r="E11" s="986"/>
      <c r="F11" s="1017" t="s">
        <v>1770</v>
      </c>
      <c r="G11" s="986"/>
      <c r="H11" s="987" t="s">
        <v>1645</v>
      </c>
      <c r="I11" s="1018"/>
      <c r="J11" s="1018"/>
      <c r="K11" s="218"/>
    </row>
    <row r="12" spans="1:11" ht="24.75" customHeight="1">
      <c r="A12" s="986"/>
      <c r="B12" s="987" t="s">
        <v>1651</v>
      </c>
      <c r="C12" s="1015"/>
      <c r="D12" s="1016" t="s">
        <v>1639</v>
      </c>
      <c r="E12" s="986"/>
      <c r="F12" s="1017" t="s">
        <v>1770</v>
      </c>
      <c r="G12" s="986"/>
      <c r="H12" s="987" t="s">
        <v>1645</v>
      </c>
      <c r="I12" s="1018"/>
      <c r="J12" s="1018"/>
      <c r="K12" s="218"/>
    </row>
    <row r="13" spans="1:11" ht="24.75" customHeight="1">
      <c r="A13" s="986"/>
      <c r="B13" s="987" t="s">
        <v>1653</v>
      </c>
      <c r="C13" s="1015"/>
      <c r="D13" s="1016" t="s">
        <v>1691</v>
      </c>
      <c r="E13" s="986"/>
      <c r="F13" s="1017" t="s">
        <v>1770</v>
      </c>
      <c r="G13" s="986"/>
      <c r="H13" s="987" t="s">
        <v>1675</v>
      </c>
      <c r="I13" s="1018"/>
      <c r="J13" s="1018"/>
      <c r="K13" s="218"/>
    </row>
    <row r="14" spans="1:11" ht="24.75" customHeight="1">
      <c r="A14" s="986"/>
      <c r="B14" s="987" t="s">
        <v>1655</v>
      </c>
      <c r="C14" s="1015"/>
      <c r="D14" s="1016" t="s">
        <v>1683</v>
      </c>
      <c r="E14" s="986"/>
      <c r="F14" s="1017" t="s">
        <v>1770</v>
      </c>
      <c r="G14" s="986"/>
      <c r="H14" s="987" t="s">
        <v>1643</v>
      </c>
      <c r="I14" s="1019" t="s">
        <v>1770</v>
      </c>
      <c r="J14" s="986"/>
      <c r="K14" s="986" t="s">
        <v>1685</v>
      </c>
    </row>
    <row r="15" spans="1:11" ht="24.75" customHeight="1">
      <c r="A15" s="986"/>
      <c r="B15" s="987" t="s">
        <v>1657</v>
      </c>
      <c r="C15" s="1015"/>
      <c r="D15" s="1016" t="s">
        <v>1659</v>
      </c>
      <c r="E15" s="986"/>
      <c r="F15" s="1017" t="s">
        <v>1770</v>
      </c>
      <c r="G15" s="986"/>
      <c r="H15" s="987" t="s">
        <v>1667</v>
      </c>
      <c r="I15" s="1018"/>
      <c r="J15" s="1018"/>
      <c r="K15" s="218"/>
    </row>
    <row r="16" spans="1:11" ht="24.75" customHeight="1">
      <c r="A16" s="986"/>
      <c r="B16" s="987" t="s">
        <v>1659</v>
      </c>
      <c r="C16" s="1015"/>
      <c r="D16" s="1016" t="s">
        <v>1677</v>
      </c>
      <c r="E16" s="986"/>
      <c r="F16" s="1017" t="s">
        <v>1770</v>
      </c>
      <c r="G16" s="986"/>
      <c r="H16" s="987" t="s">
        <v>1663</v>
      </c>
      <c r="I16" s="1018"/>
      <c r="J16" s="1018"/>
      <c r="K16" s="218"/>
    </row>
    <row r="17" spans="1:11" ht="24.75" customHeight="1">
      <c r="A17" s="986"/>
      <c r="B17" s="987" t="s">
        <v>1661</v>
      </c>
      <c r="C17" s="1015"/>
      <c r="D17" s="1016" t="s">
        <v>1649</v>
      </c>
      <c r="E17" s="986"/>
      <c r="F17" s="1017" t="s">
        <v>1770</v>
      </c>
      <c r="G17" s="986"/>
      <c r="H17" s="987" t="s">
        <v>1635</v>
      </c>
      <c r="I17" s="1018"/>
      <c r="J17" s="1018"/>
      <c r="K17" s="218"/>
    </row>
    <row r="18" spans="1:11" ht="24.75" customHeight="1">
      <c r="A18" s="986"/>
      <c r="B18" s="987" t="s">
        <v>1663</v>
      </c>
      <c r="C18" s="1015"/>
      <c r="D18" s="1016" t="s">
        <v>1748</v>
      </c>
      <c r="E18" s="986"/>
      <c r="F18" s="1017" t="s">
        <v>1770</v>
      </c>
      <c r="G18" s="986"/>
      <c r="H18" s="987" t="s">
        <v>1714</v>
      </c>
      <c r="I18" s="1018"/>
      <c r="J18" s="1018"/>
      <c r="K18" s="218"/>
    </row>
    <row r="19" spans="1:11" ht="24.75" customHeight="1">
      <c r="A19" s="986"/>
      <c r="B19" s="987" t="s">
        <v>1665</v>
      </c>
      <c r="C19" s="1015"/>
      <c r="D19" s="1016" t="s">
        <v>1758</v>
      </c>
      <c r="E19" s="986"/>
      <c r="F19" s="1017" t="s">
        <v>1770</v>
      </c>
      <c r="G19" s="986"/>
      <c r="H19" s="987" t="s">
        <v>1720</v>
      </c>
      <c r="I19" s="1018"/>
      <c r="J19" s="1018"/>
      <c r="K19" s="218"/>
    </row>
    <row r="20" spans="1:11" ht="24.75" customHeight="1">
      <c r="A20" s="986"/>
      <c r="B20" s="987" t="s">
        <v>1734</v>
      </c>
      <c r="C20" s="1015"/>
      <c r="D20" s="1016" t="s">
        <v>1771</v>
      </c>
      <c r="E20" s="986"/>
      <c r="F20" s="1017" t="s">
        <v>1770</v>
      </c>
      <c r="G20" s="986"/>
      <c r="H20" s="987" t="s">
        <v>1647</v>
      </c>
      <c r="I20" s="1019" t="s">
        <v>1770</v>
      </c>
      <c r="J20" s="986"/>
      <c r="K20" s="986" t="s">
        <v>1657</v>
      </c>
    </row>
    <row r="21" spans="1:11" ht="24.75" customHeight="1">
      <c r="A21" s="986"/>
      <c r="B21" s="987" t="s">
        <v>1667</v>
      </c>
      <c r="C21" s="1015"/>
      <c r="D21" s="1016" t="s">
        <v>1687</v>
      </c>
      <c r="E21" s="986"/>
      <c r="F21" s="1017" t="s">
        <v>1770</v>
      </c>
      <c r="G21" s="986"/>
      <c r="H21" s="987" t="s">
        <v>1693</v>
      </c>
      <c r="I21" s="1018"/>
      <c r="J21" s="1018"/>
      <c r="K21" s="218"/>
    </row>
    <row r="22" spans="1:11" ht="24.75" customHeight="1">
      <c r="A22" s="986"/>
      <c r="B22" s="987" t="s">
        <v>1669</v>
      </c>
      <c r="C22" s="1015"/>
      <c r="D22" s="1016" t="s">
        <v>1679</v>
      </c>
      <c r="E22" s="986"/>
      <c r="F22" s="1017" t="s">
        <v>1770</v>
      </c>
      <c r="G22" s="986"/>
      <c r="H22" s="987" t="s">
        <v>1695</v>
      </c>
      <c r="I22" s="1018"/>
      <c r="J22" s="1018"/>
      <c r="K22" s="218"/>
    </row>
    <row r="23" spans="1:11" ht="24.75" customHeight="1">
      <c r="A23" s="986"/>
      <c r="B23" s="987" t="s">
        <v>1671</v>
      </c>
      <c r="C23" s="1015"/>
      <c r="D23" s="1016" t="s">
        <v>1760</v>
      </c>
      <c r="E23" s="986"/>
      <c r="F23" s="1017" t="s">
        <v>1770</v>
      </c>
      <c r="G23" s="986"/>
      <c r="H23" s="987" t="s">
        <v>1762</v>
      </c>
      <c r="I23" s="1018"/>
      <c r="J23" s="1018"/>
      <c r="K23" s="218"/>
    </row>
    <row r="24" spans="1:11" ht="24.75" customHeight="1">
      <c r="A24" s="986"/>
      <c r="B24" s="987" t="s">
        <v>1673</v>
      </c>
      <c r="C24" s="1015"/>
      <c r="D24" s="1016" t="s">
        <v>1744</v>
      </c>
      <c r="E24" s="986"/>
      <c r="F24" s="1017" t="s">
        <v>1770</v>
      </c>
      <c r="G24" s="986"/>
      <c r="H24" s="987" t="s">
        <v>1706</v>
      </c>
      <c r="I24" s="1018"/>
      <c r="J24" s="1018"/>
      <c r="K24" s="218"/>
    </row>
    <row r="25" spans="1:11" ht="24.75" customHeight="1">
      <c r="A25" s="986"/>
      <c r="B25" s="987" t="s">
        <v>1675</v>
      </c>
      <c r="C25" s="1015"/>
      <c r="D25" s="1016" t="s">
        <v>1689</v>
      </c>
      <c r="E25" s="986"/>
      <c r="F25" s="1017" t="s">
        <v>1770</v>
      </c>
      <c r="G25" s="986"/>
      <c r="H25" s="987" t="s">
        <v>1673</v>
      </c>
      <c r="I25" s="1018"/>
      <c r="J25" s="1018"/>
      <c r="K25" s="218"/>
    </row>
    <row r="26" spans="1:11" ht="24.75" customHeight="1">
      <c r="A26" s="986"/>
      <c r="B26" s="987" t="s">
        <v>1677</v>
      </c>
      <c r="C26" s="1015"/>
      <c r="D26" s="1016" t="s">
        <v>1740</v>
      </c>
      <c r="E26" s="986"/>
      <c r="F26" s="1017" t="s">
        <v>1770</v>
      </c>
      <c r="G26" s="986"/>
      <c r="H26" s="987" t="s">
        <v>1764</v>
      </c>
      <c r="I26" s="1018"/>
      <c r="J26" s="1018"/>
      <c r="K26" s="218"/>
    </row>
    <row r="27" spans="1:11" ht="24.75" customHeight="1">
      <c r="A27" s="986"/>
      <c r="B27" s="987" t="s">
        <v>1679</v>
      </c>
      <c r="C27" s="1015"/>
      <c r="D27" s="1016" t="s">
        <v>1722</v>
      </c>
      <c r="E27" s="986"/>
      <c r="F27" s="1017" t="s">
        <v>1770</v>
      </c>
      <c r="G27" s="986"/>
      <c r="H27" s="987" t="s">
        <v>1756</v>
      </c>
      <c r="I27" s="1018"/>
      <c r="J27" s="1018"/>
      <c r="K27" s="218"/>
    </row>
    <row r="28" spans="1:11" ht="24.75" customHeight="1">
      <c r="A28" s="986"/>
      <c r="B28" s="987" t="s">
        <v>1681</v>
      </c>
      <c r="C28" s="1015"/>
      <c r="D28" s="1016" t="s">
        <v>1629</v>
      </c>
      <c r="E28" s="986"/>
      <c r="F28" s="1017" t="s">
        <v>1770</v>
      </c>
      <c r="G28" s="986"/>
      <c r="H28" s="987" t="s">
        <v>1689</v>
      </c>
      <c r="I28" s="1018"/>
      <c r="J28" s="1018"/>
      <c r="K28" s="218"/>
    </row>
    <row r="29" spans="1:11" ht="24.75" customHeight="1">
      <c r="A29" s="986"/>
      <c r="B29" s="987" t="s">
        <v>1683</v>
      </c>
      <c r="C29" s="1015"/>
      <c r="D29" s="1016" t="s">
        <v>1695</v>
      </c>
      <c r="E29" s="986"/>
      <c r="F29" s="1017" t="s">
        <v>1770</v>
      </c>
      <c r="G29" s="986"/>
      <c r="H29" s="987" t="s">
        <v>1689</v>
      </c>
      <c r="I29" s="1018"/>
      <c r="J29" s="1018"/>
      <c r="K29" s="218"/>
    </row>
    <row r="30" spans="1:11" ht="24.75" customHeight="1">
      <c r="A30" s="986"/>
      <c r="B30" s="987" t="s">
        <v>1685</v>
      </c>
      <c r="C30" s="1015"/>
      <c r="D30" s="1016" t="s">
        <v>1681</v>
      </c>
      <c r="E30" s="986"/>
      <c r="F30" s="1017" t="s">
        <v>1770</v>
      </c>
      <c r="G30" s="986"/>
      <c r="H30" s="987" t="s">
        <v>1667</v>
      </c>
      <c r="I30" s="1018"/>
      <c r="J30" s="1018"/>
      <c r="K30" s="218"/>
    </row>
    <row r="31" spans="1:11" ht="24.75" customHeight="1">
      <c r="A31" s="986"/>
      <c r="B31" s="987" t="s">
        <v>1687</v>
      </c>
      <c r="C31" s="1015"/>
      <c r="D31" s="1016" t="s">
        <v>1732</v>
      </c>
      <c r="E31" s="986"/>
      <c r="F31" s="1017" t="s">
        <v>1770</v>
      </c>
      <c r="G31" s="986"/>
      <c r="H31" s="987" t="s">
        <v>1750</v>
      </c>
      <c r="I31" s="1018"/>
      <c r="J31" s="1018"/>
      <c r="K31" s="218"/>
    </row>
    <row r="32" spans="1:11" ht="24.75" customHeight="1">
      <c r="A32" s="986"/>
      <c r="B32" s="987" t="s">
        <v>1689</v>
      </c>
      <c r="C32" s="1015"/>
      <c r="D32" s="1016" t="s">
        <v>1718</v>
      </c>
      <c r="E32" s="986"/>
      <c r="F32" s="1017" t="s">
        <v>1770</v>
      </c>
      <c r="G32" s="986"/>
      <c r="H32" s="987" t="s">
        <v>1730</v>
      </c>
      <c r="I32" s="1018"/>
      <c r="J32" s="1018"/>
      <c r="K32" s="218"/>
    </row>
    <row r="33" spans="1:11" ht="24.75" customHeight="1">
      <c r="A33" s="986"/>
      <c r="B33" s="987" t="s">
        <v>1691</v>
      </c>
      <c r="C33" s="1015"/>
      <c r="D33" s="1016" t="s">
        <v>1673</v>
      </c>
      <c r="E33" s="986"/>
      <c r="F33" s="1017" t="s">
        <v>1770</v>
      </c>
      <c r="G33" s="986"/>
      <c r="H33" s="987" t="s">
        <v>1629</v>
      </c>
      <c r="I33" s="1018"/>
      <c r="J33" s="1018"/>
      <c r="K33" s="218"/>
    </row>
    <row r="34" spans="1:11" ht="24.75" customHeight="1">
      <c r="A34" s="986"/>
      <c r="B34" s="987" t="s">
        <v>1693</v>
      </c>
      <c r="C34" s="1015"/>
      <c r="D34" s="1016" t="s">
        <v>1756</v>
      </c>
      <c r="E34" s="986"/>
      <c r="F34" s="1017" t="s">
        <v>1770</v>
      </c>
      <c r="G34" s="986"/>
      <c r="H34" s="987" t="s">
        <v>1754</v>
      </c>
      <c r="I34" s="1018"/>
      <c r="J34" s="1018"/>
      <c r="K34" s="218"/>
    </row>
    <row r="35" spans="1:11" ht="24.75" customHeight="1">
      <c r="A35" s="986"/>
      <c r="B35" s="987" t="s">
        <v>1695</v>
      </c>
      <c r="C35" s="1015"/>
      <c r="D35" s="1016" t="s">
        <v>1740</v>
      </c>
      <c r="E35" s="986"/>
      <c r="F35" s="1017" t="s">
        <v>1770</v>
      </c>
      <c r="G35" s="986"/>
      <c r="H35" s="987" t="s">
        <v>1712</v>
      </c>
      <c r="I35" s="1018"/>
      <c r="J35" s="1018"/>
      <c r="K35" s="218"/>
    </row>
    <row r="36" spans="1:11" ht="24.75" customHeight="1">
      <c r="A36" s="986"/>
      <c r="B36" s="987" t="s">
        <v>1699</v>
      </c>
      <c r="C36" s="1015"/>
      <c r="D36" s="1016" t="s">
        <v>1653</v>
      </c>
      <c r="E36" s="986"/>
      <c r="F36" s="1017" t="s">
        <v>1770</v>
      </c>
      <c r="G36" s="986"/>
      <c r="H36" s="987" t="s">
        <v>1635</v>
      </c>
      <c r="I36" s="1018"/>
      <c r="J36" s="1018"/>
      <c r="K36" s="218"/>
    </row>
    <row r="37" spans="1:11" ht="24.75" customHeight="1">
      <c r="A37" s="986"/>
      <c r="B37" s="987" t="s">
        <v>1701</v>
      </c>
      <c r="C37" s="1015"/>
      <c r="D37" s="1016" t="s">
        <v>1665</v>
      </c>
      <c r="E37" s="986"/>
      <c r="F37" s="1017" t="s">
        <v>1770</v>
      </c>
      <c r="G37" s="986"/>
      <c r="H37" s="987" t="s">
        <v>1693</v>
      </c>
      <c r="I37" s="1018"/>
      <c r="J37" s="1018"/>
      <c r="K37" s="218"/>
    </row>
  </sheetData>
  <autoFilter ref="A1:K37" xr:uid="{00000000-0009-0000-0000-000032000000}"/>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2">
    <tabColor rgb="FF8E7CC3"/>
    <outlinePr summaryBelow="0" summaryRight="0"/>
  </sheetPr>
  <dimension ref="A1:A2"/>
  <sheetViews>
    <sheetView workbookViewId="0"/>
  </sheetViews>
  <sheetFormatPr defaultColWidth="12.5703125" defaultRowHeight="15.75" customHeight="1"/>
  <cols>
    <col min="1" max="1" width="262" customWidth="1"/>
  </cols>
  <sheetData>
    <row r="1" spans="1:1" ht="12.75">
      <c r="A1" s="869" t="s">
        <v>1772</v>
      </c>
    </row>
    <row r="2" spans="1:1" ht="409.6" customHeight="1">
      <c r="A2" s="1020"/>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3">
    <tabColor rgb="FF8E7CC3"/>
    <outlinePr summaryBelow="0" summaryRight="0"/>
  </sheetPr>
  <dimension ref="A1:G14"/>
  <sheetViews>
    <sheetView workbookViewId="0"/>
  </sheetViews>
  <sheetFormatPr defaultColWidth="12.5703125" defaultRowHeight="15.75" customHeight="1"/>
  <sheetData>
    <row r="1" spans="1:7">
      <c r="A1" s="890" t="s">
        <v>1773</v>
      </c>
      <c r="B1" s="1083" t="s">
        <v>1774</v>
      </c>
      <c r="C1" s="1082"/>
      <c r="D1" s="1083" t="s">
        <v>1775</v>
      </c>
      <c r="E1" s="1082"/>
      <c r="F1" s="1083" t="s">
        <v>1776</v>
      </c>
      <c r="G1" s="1082"/>
    </row>
    <row r="2" spans="1:7">
      <c r="A2" s="890" t="s">
        <v>1777</v>
      </c>
      <c r="B2" s="1081" t="s">
        <v>1663</v>
      </c>
      <c r="C2" s="1082"/>
      <c r="D2" s="191" t="s">
        <v>1679</v>
      </c>
      <c r="E2" s="191" t="s">
        <v>1639</v>
      </c>
      <c r="F2" s="1081" t="s">
        <v>1647</v>
      </c>
      <c r="G2" s="1082"/>
    </row>
    <row r="3" spans="1:7">
      <c r="A3" s="890" t="s">
        <v>1778</v>
      </c>
      <c r="B3" s="1081" t="s">
        <v>1693</v>
      </c>
      <c r="C3" s="1082"/>
      <c r="D3" s="191" t="s">
        <v>1673</v>
      </c>
      <c r="E3" s="191" t="s">
        <v>1633</v>
      </c>
      <c r="F3" s="1081" t="s">
        <v>1635</v>
      </c>
      <c r="G3" s="1082"/>
    </row>
    <row r="4" spans="1:7">
      <c r="A4" s="890" t="s">
        <v>1779</v>
      </c>
      <c r="B4" s="1081" t="s">
        <v>1689</v>
      </c>
      <c r="C4" s="1082"/>
      <c r="D4" s="191" t="s">
        <v>1691</v>
      </c>
      <c r="E4" s="191" t="s">
        <v>1681</v>
      </c>
      <c r="F4" s="1081" t="s">
        <v>1653</v>
      </c>
      <c r="G4" s="1082"/>
    </row>
    <row r="5" spans="1:7">
      <c r="A5" s="890" t="s">
        <v>1780</v>
      </c>
      <c r="B5" s="1081" t="s">
        <v>1695</v>
      </c>
      <c r="C5" s="1082"/>
      <c r="D5" s="191" t="s">
        <v>1669</v>
      </c>
      <c r="E5" s="191" t="s">
        <v>1675</v>
      </c>
      <c r="F5" s="1081" t="s">
        <v>1631</v>
      </c>
      <c r="G5" s="1082"/>
    </row>
    <row r="6" spans="1:7">
      <c r="A6" s="890" t="s">
        <v>1781</v>
      </c>
      <c r="B6" s="1081" t="s">
        <v>1665</v>
      </c>
      <c r="C6" s="1082"/>
      <c r="D6" s="191" t="s">
        <v>1701</v>
      </c>
      <c r="E6" s="191" t="s">
        <v>1643</v>
      </c>
      <c r="F6" s="1081" t="s">
        <v>1655</v>
      </c>
      <c r="G6" s="1082"/>
    </row>
    <row r="7" spans="1:7">
      <c r="A7" s="890" t="s">
        <v>14</v>
      </c>
      <c r="B7" s="1081" t="s">
        <v>1782</v>
      </c>
      <c r="C7" s="1082"/>
      <c r="D7" s="1081" t="s">
        <v>1659</v>
      </c>
      <c r="E7" s="1082"/>
      <c r="F7" s="1081" t="s">
        <v>1657</v>
      </c>
      <c r="G7" s="1082"/>
    </row>
    <row r="8" spans="1:7">
      <c r="A8" s="890" t="s">
        <v>1783</v>
      </c>
      <c r="B8" s="1081" t="s">
        <v>1671</v>
      </c>
      <c r="C8" s="1082"/>
      <c r="D8" s="1081" t="s">
        <v>1645</v>
      </c>
      <c r="E8" s="1082"/>
      <c r="F8" s="1081" t="s">
        <v>1651</v>
      </c>
      <c r="G8" s="1082"/>
    </row>
    <row r="9" spans="1:7">
      <c r="A9" s="890" t="s">
        <v>1784</v>
      </c>
      <c r="B9" s="1081" t="s">
        <v>1629</v>
      </c>
      <c r="C9" s="1082"/>
      <c r="D9" s="1081" t="s">
        <v>1683</v>
      </c>
      <c r="E9" s="1082"/>
      <c r="F9" s="1081" t="s">
        <v>1685</v>
      </c>
      <c r="G9" s="1082"/>
    </row>
    <row r="10" spans="1:7">
      <c r="A10" s="890" t="s">
        <v>1785</v>
      </c>
      <c r="B10" s="1081" t="s">
        <v>1687</v>
      </c>
      <c r="C10" s="1082"/>
      <c r="D10" s="1081" t="s">
        <v>1667</v>
      </c>
      <c r="E10" s="1082"/>
      <c r="F10" s="1081" t="s">
        <v>1649</v>
      </c>
      <c r="G10" s="1082"/>
    </row>
    <row r="11" spans="1:7">
      <c r="A11" s="1021" t="s">
        <v>1786</v>
      </c>
      <c r="B11" s="1084" t="s">
        <v>1787</v>
      </c>
      <c r="C11" s="1082"/>
      <c r="D11" s="1082"/>
      <c r="E11" s="1082"/>
      <c r="F11" s="1082"/>
      <c r="G11" s="1082"/>
    </row>
    <row r="12" spans="1:7">
      <c r="B12" s="1022"/>
      <c r="C12" s="1022"/>
      <c r="D12" s="1022"/>
      <c r="E12" s="1022"/>
      <c r="F12" s="1022"/>
      <c r="G12" s="1022"/>
    </row>
    <row r="13" spans="1:7">
      <c r="B13" s="1022"/>
      <c r="C13" s="1022"/>
      <c r="D13" s="1022"/>
      <c r="E13" s="1022"/>
      <c r="F13" s="1022"/>
      <c r="G13" s="1022"/>
    </row>
    <row r="14" spans="1:7">
      <c r="B14" s="1022"/>
      <c r="C14" s="1022"/>
      <c r="D14" s="1022"/>
      <c r="E14" s="1022"/>
      <c r="F14" s="1022"/>
      <c r="G14" s="1022"/>
    </row>
  </sheetData>
  <mergeCells count="26">
    <mergeCell ref="B11:G11"/>
    <mergeCell ref="D10:E10"/>
    <mergeCell ref="F10:G10"/>
    <mergeCell ref="B8:C8"/>
    <mergeCell ref="D8:E8"/>
    <mergeCell ref="F8:G8"/>
    <mergeCell ref="B9:C9"/>
    <mergeCell ref="D9:E9"/>
    <mergeCell ref="F9:G9"/>
    <mergeCell ref="B10:C10"/>
    <mergeCell ref="B5:C5"/>
    <mergeCell ref="F5:G5"/>
    <mergeCell ref="B6:C6"/>
    <mergeCell ref="F6:G6"/>
    <mergeCell ref="B7:C7"/>
    <mergeCell ref="D7:E7"/>
    <mergeCell ref="F7:G7"/>
    <mergeCell ref="F3:G3"/>
    <mergeCell ref="F4:G4"/>
    <mergeCell ref="B1:C1"/>
    <mergeCell ref="D1:E1"/>
    <mergeCell ref="F1:G1"/>
    <mergeCell ref="B2:C2"/>
    <mergeCell ref="F2:G2"/>
    <mergeCell ref="B3:C3"/>
    <mergeCell ref="B4:C4"/>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4">
    <tabColor rgb="FFFF9900"/>
    <outlinePr summaryBelow="0" summaryRight="0"/>
  </sheetPr>
  <dimension ref="A1:Y6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85546875" customWidth="1"/>
    <col min="2" max="2" width="5.42578125" customWidth="1"/>
    <col min="3" max="3" width="7.42578125" customWidth="1"/>
    <col min="4" max="25" width="5.42578125" customWidth="1"/>
  </cols>
  <sheetData>
    <row r="1" spans="1:25" ht="21" customHeight="1">
      <c r="A1" s="1023"/>
      <c r="B1" s="846"/>
      <c r="C1" s="846"/>
      <c r="D1" s="978"/>
      <c r="E1" s="978"/>
      <c r="F1" s="1024"/>
      <c r="G1" s="1024"/>
      <c r="H1" s="978"/>
      <c r="I1" s="978"/>
      <c r="J1" s="846"/>
      <c r="K1" s="846"/>
      <c r="L1" s="846"/>
      <c r="M1" s="1025"/>
      <c r="N1" s="1025"/>
      <c r="O1" s="978"/>
      <c r="P1" s="846"/>
      <c r="Q1" s="846"/>
      <c r="R1" s="846"/>
      <c r="S1" s="846"/>
      <c r="T1" s="846"/>
      <c r="U1" s="846"/>
      <c r="V1" s="846"/>
      <c r="W1" s="846"/>
      <c r="X1" s="846"/>
      <c r="Y1" s="1026" t="s">
        <v>2</v>
      </c>
    </row>
    <row r="2" spans="1:25" ht="91.5">
      <c r="A2" s="874" t="s">
        <v>1788</v>
      </c>
      <c r="B2" s="877" t="s">
        <v>1224</v>
      </c>
      <c r="C2" s="876" t="s">
        <v>908</v>
      </c>
      <c r="D2" s="876" t="s">
        <v>1789</v>
      </c>
      <c r="E2" s="876" t="s">
        <v>1790</v>
      </c>
      <c r="F2" s="876" t="s">
        <v>1791</v>
      </c>
      <c r="G2" s="876" t="s">
        <v>1792</v>
      </c>
      <c r="H2" s="981" t="s">
        <v>1585</v>
      </c>
      <c r="I2" s="983" t="s">
        <v>1587</v>
      </c>
      <c r="J2" s="982" t="s">
        <v>1793</v>
      </c>
      <c r="K2" s="876" t="s">
        <v>1794</v>
      </c>
      <c r="L2" s="876" t="s">
        <v>1795</v>
      </c>
      <c r="M2" s="1027" t="s">
        <v>1796</v>
      </c>
      <c r="N2" s="1028" t="s">
        <v>1797</v>
      </c>
      <c r="O2" s="984" t="s">
        <v>1588</v>
      </c>
      <c r="P2" s="1029" t="s">
        <v>1798</v>
      </c>
      <c r="Q2" s="881" t="s">
        <v>1170</v>
      </c>
      <c r="R2" s="880" t="s">
        <v>1169</v>
      </c>
      <c r="S2" s="882" t="s">
        <v>1171</v>
      </c>
      <c r="T2" s="887" t="s">
        <v>1222</v>
      </c>
      <c r="U2" s="1030" t="s">
        <v>1799</v>
      </c>
      <c r="V2" s="1031" t="s">
        <v>1800</v>
      </c>
      <c r="W2" s="876" t="s">
        <v>15</v>
      </c>
      <c r="X2" s="876" t="s">
        <v>16</v>
      </c>
      <c r="Y2" s="1032" t="s">
        <v>2</v>
      </c>
    </row>
    <row r="3" spans="1:25" ht="12.75">
      <c r="A3" s="986" t="s">
        <v>1801</v>
      </c>
      <c r="B3" s="842">
        <v>0.08</v>
      </c>
      <c r="C3" s="28">
        <v>504</v>
      </c>
      <c r="D3" s="191" t="s">
        <v>1802</v>
      </c>
      <c r="E3" s="1033" t="s">
        <v>1803</v>
      </c>
      <c r="F3" s="1034" t="s">
        <v>1804</v>
      </c>
      <c r="G3" s="218" t="s">
        <v>891</v>
      </c>
      <c r="H3" s="191">
        <v>3020</v>
      </c>
      <c r="I3" s="191">
        <v>143</v>
      </c>
      <c r="J3" s="191">
        <v>1</v>
      </c>
      <c r="K3" s="191" t="s">
        <v>1805</v>
      </c>
      <c r="L3" s="191" t="s">
        <v>1802</v>
      </c>
      <c r="M3" s="191" t="s">
        <v>1805</v>
      </c>
      <c r="N3" s="191">
        <v>0</v>
      </c>
      <c r="O3" s="191">
        <v>0</v>
      </c>
      <c r="P3" s="191">
        <v>0</v>
      </c>
      <c r="Q3" s="1035">
        <v>0</v>
      </c>
      <c r="R3" s="1035">
        <v>0</v>
      </c>
      <c r="S3" s="1035">
        <v>0</v>
      </c>
      <c r="T3" s="191">
        <v>0</v>
      </c>
      <c r="U3" s="870">
        <f t="shared" ref="U3:U62" si="0">(I3*J3)/C3</f>
        <v>0.28373015873015872</v>
      </c>
      <c r="V3" s="1036">
        <f t="shared" ref="V3:V62" si="1">(I3*J3)/B3</f>
        <v>1787.5</v>
      </c>
      <c r="W3" s="870">
        <f t="shared" ref="W3:W62" si="2">(-B3*10)+(-C3*0.01)+(IF(D3="y",100,-100))+(IF(E3="high",100,0))+(IF(E3="imported",70,0))+(IF(E3="military",50,0))+(IF(E3="zone",50,0))+(IF(E3="low",20,0))+(IF(F3="slight",-20,0))+(IF(F3="slight reduction",20,0))+(IF(G3="slight",-20,0))+(IF(G3="slight reduction",20,0))+(IF(G3="moderate",-50,0))+(-H3*0.1)+(I3*J3)+(IF(M3="y",-50,0))+(N3*0.01)+(O3*0.1)+(-P3)+(Q3)+(R3)+(S3)+(T3*10)+(U3*100)+(V3/100)</f>
        <v>-268.59198412698413</v>
      </c>
      <c r="X3" s="870">
        <f t="shared" ref="X3:X62" si="3">(-B3*10)+(IF(D3="y",100,-100))+(IF(E3="high",100,0))+(IF(E3="imported",70,0))+(IF(E3="military",50,0))+(IF(E3="zone",50,0))+(IF(E3="low",20,0))+(IF(F3="slight",-20,0))+(IF(F3="slight reduction",20,0))+(IF(G3="slight",-20,0))+(IF(G3="slight reduction",20,0))+(IF(G3="moderate",-50,0))+(-H3*0.1)+(I3*J3)+(IF(M3="y",-5,0))+(N3*0.01)+(O3*0.1)+(-P3)+(Q3)+(R3)+(S3)+(T3*10)+(V3/100)</f>
        <v>-246.92500000000001</v>
      </c>
      <c r="Y3" s="39" t="s">
        <v>1806</v>
      </c>
    </row>
    <row r="4" spans="1:25" ht="12.75">
      <c r="A4" s="986" t="s">
        <v>1807</v>
      </c>
      <c r="B4" s="842">
        <v>0.09</v>
      </c>
      <c r="C4" s="28">
        <v>669</v>
      </c>
      <c r="D4" s="191" t="s">
        <v>1802</v>
      </c>
      <c r="E4" s="1033" t="s">
        <v>1803</v>
      </c>
      <c r="F4" s="1034" t="s">
        <v>1804</v>
      </c>
      <c r="G4" s="218" t="s">
        <v>891</v>
      </c>
      <c r="H4" s="191">
        <v>2860</v>
      </c>
      <c r="I4" s="191">
        <v>166</v>
      </c>
      <c r="J4" s="191">
        <v>1</v>
      </c>
      <c r="K4" s="191" t="s">
        <v>1805</v>
      </c>
      <c r="L4" s="191" t="s">
        <v>1802</v>
      </c>
      <c r="M4" s="191" t="s">
        <v>1805</v>
      </c>
      <c r="N4" s="191">
        <v>0</v>
      </c>
      <c r="O4" s="191">
        <v>0</v>
      </c>
      <c r="P4" s="191">
        <v>0</v>
      </c>
      <c r="Q4" s="1035">
        <v>0</v>
      </c>
      <c r="R4" s="1035">
        <v>0</v>
      </c>
      <c r="S4" s="1035">
        <v>0</v>
      </c>
      <c r="T4" s="191">
        <v>0</v>
      </c>
      <c r="U4" s="870">
        <f t="shared" si="0"/>
        <v>0.24813153961136025</v>
      </c>
      <c r="V4" s="1036">
        <f t="shared" si="1"/>
        <v>1844.4444444444446</v>
      </c>
      <c r="W4" s="870">
        <f t="shared" si="2"/>
        <v>-234.33240159441954</v>
      </c>
      <c r="X4" s="870">
        <f t="shared" si="3"/>
        <v>-207.45555555555552</v>
      </c>
      <c r="Y4" s="39" t="s">
        <v>1808</v>
      </c>
    </row>
    <row r="5" spans="1:25" ht="12.75">
      <c r="A5" s="986" t="s">
        <v>1809</v>
      </c>
      <c r="B5" s="842">
        <v>0.03</v>
      </c>
      <c r="C5" s="28">
        <v>452</v>
      </c>
      <c r="D5" s="191" t="s">
        <v>1802</v>
      </c>
      <c r="E5" s="1033" t="s">
        <v>1803</v>
      </c>
      <c r="F5" s="1034" t="s">
        <v>1804</v>
      </c>
      <c r="G5" s="218" t="s">
        <v>891</v>
      </c>
      <c r="H5" s="191">
        <v>1480</v>
      </c>
      <c r="I5" s="191">
        <v>39</v>
      </c>
      <c r="J5" s="191">
        <v>1</v>
      </c>
      <c r="K5" s="191" t="s">
        <v>1805</v>
      </c>
      <c r="L5" s="191" t="s">
        <v>1802</v>
      </c>
      <c r="M5" s="191" t="s">
        <v>1805</v>
      </c>
      <c r="N5" s="191">
        <v>0</v>
      </c>
      <c r="O5" s="191">
        <v>0</v>
      </c>
      <c r="P5" s="191">
        <v>0</v>
      </c>
      <c r="Q5" s="1035">
        <v>0</v>
      </c>
      <c r="R5" s="1035">
        <v>0</v>
      </c>
      <c r="S5" s="1035">
        <v>0</v>
      </c>
      <c r="T5" s="191">
        <v>0</v>
      </c>
      <c r="U5" s="870">
        <f t="shared" si="0"/>
        <v>8.628318584070796E-2</v>
      </c>
      <c r="V5" s="1036">
        <f t="shared" si="1"/>
        <v>1300</v>
      </c>
      <c r="W5" s="870">
        <f t="shared" si="2"/>
        <v>-242.1916814159292</v>
      </c>
      <c r="X5" s="870">
        <f t="shared" si="3"/>
        <v>-201.3</v>
      </c>
      <c r="Y5" s="39" t="s">
        <v>1810</v>
      </c>
    </row>
    <row r="6" spans="1:25" ht="12.75">
      <c r="A6" s="986" t="s">
        <v>1811</v>
      </c>
      <c r="B6" s="842">
        <v>0.13</v>
      </c>
      <c r="C6" s="28">
        <v>1408</v>
      </c>
      <c r="D6" s="191" t="s">
        <v>1802</v>
      </c>
      <c r="E6" s="1037" t="s">
        <v>874</v>
      </c>
      <c r="F6" s="1034" t="s">
        <v>1804</v>
      </c>
      <c r="G6" s="218" t="s">
        <v>891</v>
      </c>
      <c r="H6" s="191">
        <v>3360</v>
      </c>
      <c r="I6" s="191">
        <v>170</v>
      </c>
      <c r="J6" s="191">
        <v>1</v>
      </c>
      <c r="K6" s="191" t="s">
        <v>1805</v>
      </c>
      <c r="L6" s="191" t="s">
        <v>1802</v>
      </c>
      <c r="M6" s="191" t="s">
        <v>1805</v>
      </c>
      <c r="N6" s="191">
        <v>0</v>
      </c>
      <c r="O6" s="191">
        <v>0</v>
      </c>
      <c r="P6" s="191">
        <v>0</v>
      </c>
      <c r="Q6" s="1035">
        <v>0</v>
      </c>
      <c r="R6" s="1035">
        <v>0</v>
      </c>
      <c r="S6" s="1035">
        <v>0</v>
      </c>
      <c r="T6" s="191">
        <v>0</v>
      </c>
      <c r="U6" s="870">
        <f t="shared" si="0"/>
        <v>0.12073863636363637</v>
      </c>
      <c r="V6" s="1036">
        <f t="shared" si="1"/>
        <v>1307.6923076923076</v>
      </c>
      <c r="W6" s="870">
        <f t="shared" si="2"/>
        <v>-226.2292132867133</v>
      </c>
      <c r="X6" s="870">
        <f t="shared" si="3"/>
        <v>-179.22307692307695</v>
      </c>
      <c r="Y6" s="39" t="s">
        <v>1812</v>
      </c>
    </row>
    <row r="7" spans="1:25" ht="12.75">
      <c r="A7" s="986" t="s">
        <v>1813</v>
      </c>
      <c r="B7" s="842">
        <v>0.03</v>
      </c>
      <c r="C7" s="28">
        <v>209</v>
      </c>
      <c r="D7" s="191" t="s">
        <v>1802</v>
      </c>
      <c r="E7" s="1033" t="s">
        <v>1803</v>
      </c>
      <c r="F7" s="1034" t="s">
        <v>1804</v>
      </c>
      <c r="G7" s="218" t="s">
        <v>891</v>
      </c>
      <c r="H7" s="191">
        <v>1020</v>
      </c>
      <c r="I7" s="191">
        <v>48</v>
      </c>
      <c r="J7" s="191">
        <v>1</v>
      </c>
      <c r="K7" s="191" t="s">
        <v>1805</v>
      </c>
      <c r="L7" s="191" t="s">
        <v>1802</v>
      </c>
      <c r="M7" s="191" t="s">
        <v>1805</v>
      </c>
      <c r="N7" s="191">
        <v>0</v>
      </c>
      <c r="O7" s="191">
        <v>0</v>
      </c>
      <c r="P7" s="191">
        <v>0</v>
      </c>
      <c r="Q7" s="1035">
        <v>0</v>
      </c>
      <c r="R7" s="1035">
        <v>0</v>
      </c>
      <c r="S7" s="1035">
        <v>0</v>
      </c>
      <c r="T7" s="191">
        <v>0</v>
      </c>
      <c r="U7" s="870">
        <f t="shared" si="0"/>
        <v>0.22966507177033493</v>
      </c>
      <c r="V7" s="1036">
        <f t="shared" si="1"/>
        <v>1600</v>
      </c>
      <c r="W7" s="870">
        <f t="shared" si="2"/>
        <v>-167.42349282296649</v>
      </c>
      <c r="X7" s="870">
        <f t="shared" si="3"/>
        <v>-143.30000000000001</v>
      </c>
      <c r="Y7" s="39" t="s">
        <v>1814</v>
      </c>
    </row>
    <row r="8" spans="1:25" ht="12.75">
      <c r="A8" s="986" t="s">
        <v>1815</v>
      </c>
      <c r="B8" s="842">
        <v>0.02</v>
      </c>
      <c r="C8" s="28">
        <v>166</v>
      </c>
      <c r="D8" s="191" t="s">
        <v>1802</v>
      </c>
      <c r="E8" s="1033" t="s">
        <v>1803</v>
      </c>
      <c r="F8" s="1034" t="s">
        <v>1804</v>
      </c>
      <c r="G8" s="218" t="s">
        <v>891</v>
      </c>
      <c r="H8" s="191">
        <v>720</v>
      </c>
      <c r="I8" s="191">
        <v>31</v>
      </c>
      <c r="J8" s="191">
        <v>1</v>
      </c>
      <c r="K8" s="191" t="s">
        <v>1805</v>
      </c>
      <c r="L8" s="191" t="s">
        <v>1802</v>
      </c>
      <c r="M8" s="191" t="s">
        <v>1805</v>
      </c>
      <c r="N8" s="191">
        <v>0</v>
      </c>
      <c r="O8" s="191">
        <v>0</v>
      </c>
      <c r="P8" s="191">
        <v>0</v>
      </c>
      <c r="Q8" s="1035">
        <v>0</v>
      </c>
      <c r="R8" s="1035">
        <v>0</v>
      </c>
      <c r="S8" s="1035">
        <v>0</v>
      </c>
      <c r="T8" s="191">
        <v>0</v>
      </c>
      <c r="U8" s="870">
        <f t="shared" si="0"/>
        <v>0.18674698795180722</v>
      </c>
      <c r="V8" s="1036">
        <f t="shared" si="1"/>
        <v>1550</v>
      </c>
      <c r="W8" s="870">
        <f t="shared" si="2"/>
        <v>-158.6853012048193</v>
      </c>
      <c r="X8" s="870">
        <f t="shared" si="3"/>
        <v>-130.69999999999999</v>
      </c>
      <c r="Y8" s="39" t="s">
        <v>1816</v>
      </c>
    </row>
    <row r="9" spans="1:25" ht="12.75">
      <c r="A9" s="986" t="s">
        <v>1817</v>
      </c>
      <c r="B9" s="842">
        <v>0.08</v>
      </c>
      <c r="C9" s="28">
        <v>1100</v>
      </c>
      <c r="D9" s="191" t="s">
        <v>1802</v>
      </c>
      <c r="E9" s="1037" t="s">
        <v>874</v>
      </c>
      <c r="F9" s="1034" t="s">
        <v>1804</v>
      </c>
      <c r="G9" s="218" t="s">
        <v>891</v>
      </c>
      <c r="H9" s="191">
        <v>2781</v>
      </c>
      <c r="I9" s="191">
        <v>156</v>
      </c>
      <c r="J9" s="191">
        <v>1</v>
      </c>
      <c r="K9" s="191" t="s">
        <v>1805</v>
      </c>
      <c r="L9" s="191" t="s">
        <v>1802</v>
      </c>
      <c r="M9" s="191" t="s">
        <v>1805</v>
      </c>
      <c r="N9" s="191">
        <v>0</v>
      </c>
      <c r="O9" s="191">
        <v>0</v>
      </c>
      <c r="P9" s="191">
        <v>0</v>
      </c>
      <c r="Q9" s="1035">
        <v>0</v>
      </c>
      <c r="R9" s="1035">
        <v>0</v>
      </c>
      <c r="S9" s="1035">
        <v>0</v>
      </c>
      <c r="T9" s="191">
        <v>0</v>
      </c>
      <c r="U9" s="870">
        <f t="shared" si="0"/>
        <v>0.14181818181818182</v>
      </c>
      <c r="V9" s="1036">
        <f t="shared" si="1"/>
        <v>1950</v>
      </c>
      <c r="W9" s="870">
        <f t="shared" si="2"/>
        <v>-170.21818181818185</v>
      </c>
      <c r="X9" s="870">
        <f t="shared" si="3"/>
        <v>-128.40000000000003</v>
      </c>
      <c r="Y9" s="39" t="s">
        <v>1818</v>
      </c>
    </row>
    <row r="10" spans="1:25" ht="12.75">
      <c r="A10" s="986" t="s">
        <v>1819</v>
      </c>
      <c r="B10" s="842">
        <v>0.08</v>
      </c>
      <c r="C10" s="28">
        <v>917</v>
      </c>
      <c r="D10" s="191" t="s">
        <v>1802</v>
      </c>
      <c r="E10" s="1037" t="s">
        <v>874</v>
      </c>
      <c r="F10" s="1034" t="s">
        <v>1804</v>
      </c>
      <c r="G10" s="218" t="s">
        <v>891</v>
      </c>
      <c r="H10" s="191">
        <v>2781</v>
      </c>
      <c r="I10" s="191">
        <v>212</v>
      </c>
      <c r="J10" s="191">
        <v>1</v>
      </c>
      <c r="K10" s="191" t="s">
        <v>1805</v>
      </c>
      <c r="L10" s="191" t="s">
        <v>1802</v>
      </c>
      <c r="M10" s="191" t="s">
        <v>1805</v>
      </c>
      <c r="N10" s="191">
        <v>0</v>
      </c>
      <c r="O10" s="191">
        <v>0</v>
      </c>
      <c r="P10" s="191">
        <v>0</v>
      </c>
      <c r="Q10" s="1035">
        <v>0</v>
      </c>
      <c r="R10" s="1035">
        <v>0</v>
      </c>
      <c r="S10" s="1035">
        <v>0</v>
      </c>
      <c r="T10" s="191">
        <v>0</v>
      </c>
      <c r="U10" s="870">
        <f t="shared" si="0"/>
        <v>0.23118865866957469</v>
      </c>
      <c r="V10" s="1036">
        <f t="shared" si="1"/>
        <v>2650</v>
      </c>
      <c r="W10" s="870">
        <f t="shared" si="2"/>
        <v>-96.451134133042586</v>
      </c>
      <c r="X10" s="870">
        <f t="shared" si="3"/>
        <v>-65.400000000000034</v>
      </c>
      <c r="Y10" s="39" t="s">
        <v>1820</v>
      </c>
    </row>
    <row r="11" spans="1:25" ht="12.75">
      <c r="A11" s="986" t="s">
        <v>1821</v>
      </c>
      <c r="B11" s="842">
        <v>0.08</v>
      </c>
      <c r="C11" s="28">
        <v>529</v>
      </c>
      <c r="D11" s="191" t="s">
        <v>1802</v>
      </c>
      <c r="E11" s="1033" t="s">
        <v>1803</v>
      </c>
      <c r="F11" s="1034" t="s">
        <v>1804</v>
      </c>
      <c r="G11" s="218" t="s">
        <v>891</v>
      </c>
      <c r="H11" s="191">
        <v>290</v>
      </c>
      <c r="I11" s="191">
        <v>65</v>
      </c>
      <c r="J11" s="191">
        <v>1</v>
      </c>
      <c r="K11" s="191" t="s">
        <v>1805</v>
      </c>
      <c r="L11" s="191" t="s">
        <v>1802</v>
      </c>
      <c r="M11" s="191" t="s">
        <v>1805</v>
      </c>
      <c r="N11" s="191">
        <v>0</v>
      </c>
      <c r="O11" s="191">
        <v>0</v>
      </c>
      <c r="P11" s="191">
        <v>0</v>
      </c>
      <c r="Q11" s="1035">
        <v>0</v>
      </c>
      <c r="R11" s="1035">
        <v>0</v>
      </c>
      <c r="S11" s="1035">
        <v>0</v>
      </c>
      <c r="T11" s="191">
        <v>0</v>
      </c>
      <c r="U11" s="870">
        <f t="shared" si="0"/>
        <v>0.12287334593572778</v>
      </c>
      <c r="V11" s="1036">
        <f t="shared" si="1"/>
        <v>812.5</v>
      </c>
      <c r="W11" s="870">
        <f t="shared" si="2"/>
        <v>-99.677665406427224</v>
      </c>
      <c r="X11" s="870">
        <f t="shared" si="3"/>
        <v>-61.675000000000011</v>
      </c>
      <c r="Y11" s="39" t="s">
        <v>1822</v>
      </c>
    </row>
    <row r="12" spans="1:25" ht="12.75">
      <c r="A12" s="986" t="s">
        <v>1823</v>
      </c>
      <c r="B12" s="842">
        <v>0.06</v>
      </c>
      <c r="C12" s="28">
        <v>866</v>
      </c>
      <c r="D12" s="191" t="s">
        <v>1802</v>
      </c>
      <c r="E12" s="1038" t="s">
        <v>1824</v>
      </c>
      <c r="F12" s="1034" t="s">
        <v>1804</v>
      </c>
      <c r="G12" s="218" t="s">
        <v>891</v>
      </c>
      <c r="H12" s="191">
        <v>40</v>
      </c>
      <c r="I12" s="191">
        <v>81</v>
      </c>
      <c r="J12" s="191">
        <v>1</v>
      </c>
      <c r="K12" s="191" t="s">
        <v>1802</v>
      </c>
      <c r="L12" s="191" t="s">
        <v>1805</v>
      </c>
      <c r="M12" s="191" t="s">
        <v>1802</v>
      </c>
      <c r="N12" s="191">
        <v>0</v>
      </c>
      <c r="O12" s="191">
        <v>0</v>
      </c>
      <c r="P12" s="191">
        <v>0</v>
      </c>
      <c r="Q12" s="1035">
        <v>0</v>
      </c>
      <c r="R12" s="1035">
        <v>0</v>
      </c>
      <c r="S12" s="1035">
        <v>0</v>
      </c>
      <c r="T12" s="191">
        <v>0</v>
      </c>
      <c r="U12" s="870">
        <f t="shared" si="0"/>
        <v>9.3533487297921478E-2</v>
      </c>
      <c r="V12" s="1036">
        <f t="shared" si="1"/>
        <v>1350</v>
      </c>
      <c r="W12" s="870">
        <f t="shared" si="2"/>
        <v>20.59334872979214</v>
      </c>
      <c r="X12" s="870">
        <f t="shared" si="3"/>
        <v>19.900000000000006</v>
      </c>
      <c r="Y12" s="39" t="s">
        <v>1825</v>
      </c>
    </row>
    <row r="13" spans="1:25" ht="12.75">
      <c r="A13" s="986" t="s">
        <v>1826</v>
      </c>
      <c r="B13" s="842">
        <v>0.06</v>
      </c>
      <c r="C13" s="28">
        <v>1366</v>
      </c>
      <c r="D13" s="191" t="s">
        <v>1802</v>
      </c>
      <c r="E13" s="1038" t="s">
        <v>1824</v>
      </c>
      <c r="F13" s="1034" t="s">
        <v>1804</v>
      </c>
      <c r="G13" s="218" t="s">
        <v>891</v>
      </c>
      <c r="H13" s="191">
        <v>20</v>
      </c>
      <c r="I13" s="191">
        <v>130</v>
      </c>
      <c r="J13" s="191">
        <v>1</v>
      </c>
      <c r="K13" s="191" t="s">
        <v>1802</v>
      </c>
      <c r="L13" s="191" t="s">
        <v>1805</v>
      </c>
      <c r="M13" s="191" t="s">
        <v>1802</v>
      </c>
      <c r="N13" s="191">
        <v>0</v>
      </c>
      <c r="O13" s="191">
        <v>0</v>
      </c>
      <c r="P13" s="191">
        <v>0</v>
      </c>
      <c r="Q13" s="1035">
        <v>0</v>
      </c>
      <c r="R13" s="1035">
        <v>0</v>
      </c>
      <c r="S13" s="1035">
        <v>0</v>
      </c>
      <c r="T13" s="191">
        <v>0</v>
      </c>
      <c r="U13" s="870">
        <f t="shared" si="0"/>
        <v>9.5168374816983897E-2</v>
      </c>
      <c r="V13" s="1036">
        <f t="shared" si="1"/>
        <v>2166.666666666667</v>
      </c>
      <c r="W13" s="870">
        <f t="shared" si="2"/>
        <v>74.923504148365055</v>
      </c>
      <c r="X13" s="870">
        <f t="shared" si="3"/>
        <v>79.066666666666677</v>
      </c>
      <c r="Y13" s="39" t="s">
        <v>1827</v>
      </c>
    </row>
    <row r="14" spans="1:25" ht="12.75">
      <c r="A14" s="986" t="s">
        <v>1828</v>
      </c>
      <c r="B14" s="842">
        <v>0.03</v>
      </c>
      <c r="C14" s="28">
        <v>322</v>
      </c>
      <c r="D14" s="191" t="s">
        <v>1802</v>
      </c>
      <c r="E14" s="1038" t="s">
        <v>1824</v>
      </c>
      <c r="F14" s="1034" t="s">
        <v>1804</v>
      </c>
      <c r="G14" s="218" t="s">
        <v>891</v>
      </c>
      <c r="H14" s="191">
        <v>30</v>
      </c>
      <c r="I14" s="191">
        <v>154</v>
      </c>
      <c r="J14" s="191">
        <v>1</v>
      </c>
      <c r="K14" s="191" t="s">
        <v>1802</v>
      </c>
      <c r="L14" s="191" t="s">
        <v>1805</v>
      </c>
      <c r="M14" s="191" t="s">
        <v>1802</v>
      </c>
      <c r="N14" s="191">
        <v>0</v>
      </c>
      <c r="O14" s="191">
        <v>0</v>
      </c>
      <c r="P14" s="191">
        <v>0</v>
      </c>
      <c r="Q14" s="1035">
        <v>0</v>
      </c>
      <c r="R14" s="1035">
        <v>0</v>
      </c>
      <c r="S14" s="1035">
        <v>0</v>
      </c>
      <c r="T14" s="191">
        <v>0</v>
      </c>
      <c r="U14" s="870">
        <f t="shared" si="0"/>
        <v>0.47826086956521741</v>
      </c>
      <c r="V14" s="1036">
        <f t="shared" si="1"/>
        <v>5133.3333333333339</v>
      </c>
      <c r="W14" s="870">
        <f t="shared" si="2"/>
        <v>176.63942028985508</v>
      </c>
      <c r="X14" s="870">
        <f t="shared" si="3"/>
        <v>132.03333333333336</v>
      </c>
      <c r="Y14" s="39" t="s">
        <v>1829</v>
      </c>
    </row>
    <row r="15" spans="1:25" ht="12.75">
      <c r="A15" s="986" t="s">
        <v>1830</v>
      </c>
      <c r="B15" s="842">
        <v>0.13</v>
      </c>
      <c r="C15" s="28">
        <v>1408</v>
      </c>
      <c r="D15" s="191" t="s">
        <v>1802</v>
      </c>
      <c r="E15" s="1037" t="s">
        <v>874</v>
      </c>
      <c r="F15" s="1034" t="s">
        <v>1804</v>
      </c>
      <c r="G15" s="218" t="s">
        <v>891</v>
      </c>
      <c r="H15" s="191">
        <v>840</v>
      </c>
      <c r="I15" s="191">
        <v>238</v>
      </c>
      <c r="J15" s="191">
        <v>1</v>
      </c>
      <c r="K15" s="191" t="s">
        <v>1805</v>
      </c>
      <c r="L15" s="191" t="s">
        <v>1802</v>
      </c>
      <c r="M15" s="191" t="s">
        <v>1805</v>
      </c>
      <c r="N15" s="191">
        <v>0</v>
      </c>
      <c r="O15" s="191">
        <v>0</v>
      </c>
      <c r="P15" s="191">
        <v>0</v>
      </c>
      <c r="Q15" s="1035">
        <v>0</v>
      </c>
      <c r="R15" s="1035">
        <v>0</v>
      </c>
      <c r="S15" s="1035">
        <v>0</v>
      </c>
      <c r="T15" s="191">
        <v>0</v>
      </c>
      <c r="U15" s="870">
        <f t="shared" si="0"/>
        <v>0.16903409090909091</v>
      </c>
      <c r="V15" s="1036">
        <f t="shared" si="1"/>
        <v>1830.7692307692307</v>
      </c>
      <c r="W15" s="870">
        <f t="shared" si="2"/>
        <v>103.8311013986014</v>
      </c>
      <c r="X15" s="870">
        <f t="shared" si="3"/>
        <v>146.00769230769231</v>
      </c>
      <c r="Y15" s="39" t="s">
        <v>1831</v>
      </c>
    </row>
    <row r="16" spans="1:25" ht="12.75">
      <c r="A16" s="986" t="s">
        <v>1832</v>
      </c>
      <c r="B16" s="842">
        <v>0.14000000000000001</v>
      </c>
      <c r="C16" s="28">
        <v>644</v>
      </c>
      <c r="D16" s="191" t="s">
        <v>1802</v>
      </c>
      <c r="E16" s="1038" t="s">
        <v>1824</v>
      </c>
      <c r="F16" s="1034" t="s">
        <v>1804</v>
      </c>
      <c r="G16" s="218" t="s">
        <v>891</v>
      </c>
      <c r="H16" s="191">
        <v>70</v>
      </c>
      <c r="I16" s="191">
        <v>237</v>
      </c>
      <c r="J16" s="191">
        <v>1</v>
      </c>
      <c r="K16" s="191" t="s">
        <v>1802</v>
      </c>
      <c r="L16" s="191" t="s">
        <v>1805</v>
      </c>
      <c r="M16" s="191" t="s">
        <v>1802</v>
      </c>
      <c r="N16" s="191">
        <v>0</v>
      </c>
      <c r="O16" s="191">
        <v>0</v>
      </c>
      <c r="P16" s="191">
        <v>0</v>
      </c>
      <c r="Q16" s="1035">
        <v>0</v>
      </c>
      <c r="R16" s="1035">
        <v>0</v>
      </c>
      <c r="S16" s="1035">
        <v>0</v>
      </c>
      <c r="T16" s="191">
        <v>0</v>
      </c>
      <c r="U16" s="870">
        <f t="shared" si="0"/>
        <v>0.36801242236024845</v>
      </c>
      <c r="V16" s="1036">
        <f t="shared" si="1"/>
        <v>1692.8571428571427</v>
      </c>
      <c r="W16" s="870">
        <f t="shared" si="2"/>
        <v>205.88981366459626</v>
      </c>
      <c r="X16" s="870">
        <f t="shared" si="3"/>
        <v>175.52857142857141</v>
      </c>
      <c r="Y16" s="39" t="s">
        <v>1833</v>
      </c>
    </row>
    <row r="17" spans="1:25" ht="12.75">
      <c r="A17" s="986" t="s">
        <v>1834</v>
      </c>
      <c r="B17" s="842">
        <v>0.17</v>
      </c>
      <c r="C17" s="28">
        <v>1422</v>
      </c>
      <c r="D17" s="191" t="s">
        <v>1802</v>
      </c>
      <c r="E17" s="1038" t="s">
        <v>1824</v>
      </c>
      <c r="F17" s="1034" t="s">
        <v>1804</v>
      </c>
      <c r="G17" s="218" t="s">
        <v>891</v>
      </c>
      <c r="H17" s="191">
        <v>54</v>
      </c>
      <c r="I17" s="191">
        <v>242</v>
      </c>
      <c r="J17" s="191">
        <v>1</v>
      </c>
      <c r="K17" s="191" t="s">
        <v>1802</v>
      </c>
      <c r="L17" s="191" t="s">
        <v>1805</v>
      </c>
      <c r="M17" s="191" t="s">
        <v>1802</v>
      </c>
      <c r="N17" s="191">
        <v>0</v>
      </c>
      <c r="O17" s="191">
        <v>0</v>
      </c>
      <c r="P17" s="191">
        <v>0</v>
      </c>
      <c r="Q17" s="1035">
        <v>0</v>
      </c>
      <c r="R17" s="1035">
        <v>0</v>
      </c>
      <c r="S17" s="1035">
        <v>0</v>
      </c>
      <c r="T17" s="191">
        <v>0</v>
      </c>
      <c r="U17" s="870">
        <f t="shared" si="0"/>
        <v>0.17018284106891701</v>
      </c>
      <c r="V17" s="1036">
        <f t="shared" si="1"/>
        <v>1423.5294117647059</v>
      </c>
      <c r="W17" s="870">
        <f t="shared" si="2"/>
        <v>181.93357822453879</v>
      </c>
      <c r="X17" s="870">
        <f t="shared" si="3"/>
        <v>179.13529411764705</v>
      </c>
      <c r="Y17" s="39" t="s">
        <v>1835</v>
      </c>
    </row>
    <row r="18" spans="1:25" ht="12.75">
      <c r="A18" s="986" t="s">
        <v>1836</v>
      </c>
      <c r="B18" s="842">
        <v>0.33</v>
      </c>
      <c r="C18" s="28">
        <v>1275</v>
      </c>
      <c r="D18" s="191" t="s">
        <v>1802</v>
      </c>
      <c r="E18" s="1033" t="s">
        <v>1803</v>
      </c>
      <c r="F18" s="1034" t="s">
        <v>1804</v>
      </c>
      <c r="G18" s="1039" t="s">
        <v>1837</v>
      </c>
      <c r="H18" s="191">
        <v>0</v>
      </c>
      <c r="I18" s="191">
        <v>325</v>
      </c>
      <c r="J18" s="191">
        <v>1</v>
      </c>
      <c r="K18" s="191" t="s">
        <v>1802</v>
      </c>
      <c r="L18" s="191" t="s">
        <v>1802</v>
      </c>
      <c r="M18" s="191" t="s">
        <v>1802</v>
      </c>
      <c r="N18" s="191">
        <v>0</v>
      </c>
      <c r="O18" s="191">
        <v>0</v>
      </c>
      <c r="P18" s="191">
        <v>0</v>
      </c>
      <c r="Q18" s="1035">
        <v>0</v>
      </c>
      <c r="R18" s="1035">
        <v>0</v>
      </c>
      <c r="S18" s="1035">
        <v>0</v>
      </c>
      <c r="T18" s="191">
        <v>0</v>
      </c>
      <c r="U18" s="870">
        <f t="shared" si="0"/>
        <v>0.25490196078431371</v>
      </c>
      <c r="V18" s="1036">
        <f t="shared" si="1"/>
        <v>984.84848484848476</v>
      </c>
      <c r="W18" s="870">
        <f t="shared" si="2"/>
        <v>194.28868092691621</v>
      </c>
      <c r="X18" s="870">
        <f t="shared" si="3"/>
        <v>181.54848484848483</v>
      </c>
      <c r="Y18" s="39" t="s">
        <v>1838</v>
      </c>
    </row>
    <row r="19" spans="1:25" ht="12.75">
      <c r="A19" s="986" t="s">
        <v>1839</v>
      </c>
      <c r="B19" s="842">
        <v>0.04</v>
      </c>
      <c r="C19" s="28">
        <v>250</v>
      </c>
      <c r="D19" s="191" t="s">
        <v>1805</v>
      </c>
      <c r="E19" s="1040" t="s">
        <v>1840</v>
      </c>
      <c r="F19" s="1041" t="s">
        <v>1841</v>
      </c>
      <c r="G19" s="1034" t="s">
        <v>1804</v>
      </c>
      <c r="H19" s="191">
        <v>0</v>
      </c>
      <c r="I19" s="191">
        <v>5</v>
      </c>
      <c r="J19" s="191">
        <v>3</v>
      </c>
      <c r="K19" s="191" t="s">
        <v>1802</v>
      </c>
      <c r="L19" s="191" t="s">
        <v>1802</v>
      </c>
      <c r="M19" s="191" t="s">
        <v>1802</v>
      </c>
      <c r="N19" s="191">
        <v>14</v>
      </c>
      <c r="O19" s="191">
        <v>0</v>
      </c>
      <c r="P19" s="1042">
        <v>-8</v>
      </c>
      <c r="Q19" s="1035">
        <v>0</v>
      </c>
      <c r="R19" s="1035">
        <v>0</v>
      </c>
      <c r="S19" s="1035">
        <v>0</v>
      </c>
      <c r="T19" s="191">
        <v>0</v>
      </c>
      <c r="U19" s="870">
        <f t="shared" si="0"/>
        <v>0.06</v>
      </c>
      <c r="V19" s="1036">
        <f t="shared" si="1"/>
        <v>375</v>
      </c>
      <c r="W19" s="870">
        <f t="shared" si="2"/>
        <v>199.98999999999998</v>
      </c>
      <c r="X19" s="870">
        <f t="shared" si="3"/>
        <v>196.48999999999998</v>
      </c>
      <c r="Y19" s="39" t="s">
        <v>1842</v>
      </c>
    </row>
    <row r="20" spans="1:25" ht="12.75">
      <c r="A20" s="986" t="s">
        <v>1843</v>
      </c>
      <c r="B20" s="842">
        <v>0.09</v>
      </c>
      <c r="C20" s="28">
        <v>520</v>
      </c>
      <c r="D20" s="191" t="s">
        <v>1805</v>
      </c>
      <c r="E20" s="1040" t="s">
        <v>1840</v>
      </c>
      <c r="F20" s="1034" t="s">
        <v>1804</v>
      </c>
      <c r="G20" s="1034" t="s">
        <v>1804</v>
      </c>
      <c r="H20" s="191">
        <v>0</v>
      </c>
      <c r="I20" s="191">
        <v>24</v>
      </c>
      <c r="J20" s="191">
        <v>3</v>
      </c>
      <c r="K20" s="191" t="s">
        <v>1802</v>
      </c>
      <c r="L20" s="191" t="s">
        <v>1802</v>
      </c>
      <c r="M20" s="191" t="s">
        <v>1802</v>
      </c>
      <c r="N20" s="191">
        <v>0</v>
      </c>
      <c r="O20" s="191">
        <v>0</v>
      </c>
      <c r="P20" s="191">
        <v>0</v>
      </c>
      <c r="Q20" s="1035">
        <v>0</v>
      </c>
      <c r="R20" s="1035">
        <v>0</v>
      </c>
      <c r="S20" s="1035">
        <v>0</v>
      </c>
      <c r="T20" s="191">
        <v>0</v>
      </c>
      <c r="U20" s="870">
        <f t="shared" si="0"/>
        <v>0.13846153846153847</v>
      </c>
      <c r="V20" s="1036">
        <f t="shared" si="1"/>
        <v>800</v>
      </c>
      <c r="W20" s="870">
        <f t="shared" si="2"/>
        <v>217.74615384615385</v>
      </c>
      <c r="X20" s="870">
        <f t="shared" si="3"/>
        <v>209.1</v>
      </c>
      <c r="Y20" s="39" t="s">
        <v>1844</v>
      </c>
    </row>
    <row r="21" spans="1:25" ht="12.75">
      <c r="A21" s="986" t="s">
        <v>1845</v>
      </c>
      <c r="B21" s="842">
        <v>0.2</v>
      </c>
      <c r="C21" s="28">
        <v>2203</v>
      </c>
      <c r="D21" s="191" t="s">
        <v>1802</v>
      </c>
      <c r="E21" s="1038" t="s">
        <v>1824</v>
      </c>
      <c r="F21" s="1034" t="s">
        <v>1804</v>
      </c>
      <c r="G21" s="218" t="s">
        <v>891</v>
      </c>
      <c r="H21" s="191">
        <v>92</v>
      </c>
      <c r="I21" s="191">
        <v>296</v>
      </c>
      <c r="J21" s="191">
        <v>1</v>
      </c>
      <c r="K21" s="191" t="s">
        <v>1802</v>
      </c>
      <c r="L21" s="191" t="s">
        <v>1805</v>
      </c>
      <c r="M21" s="191" t="s">
        <v>1802</v>
      </c>
      <c r="N21" s="191">
        <v>0</v>
      </c>
      <c r="O21" s="191">
        <v>0</v>
      </c>
      <c r="P21" s="191">
        <v>0</v>
      </c>
      <c r="Q21" s="1035">
        <v>0</v>
      </c>
      <c r="R21" s="1035">
        <v>0</v>
      </c>
      <c r="S21" s="1035">
        <v>0</v>
      </c>
      <c r="T21" s="191">
        <v>0</v>
      </c>
      <c r="U21" s="870">
        <f t="shared" si="0"/>
        <v>0.13436223331820246</v>
      </c>
      <c r="V21" s="1036">
        <f t="shared" si="1"/>
        <v>1480</v>
      </c>
      <c r="W21" s="870">
        <f t="shared" si="2"/>
        <v>221.00622333182025</v>
      </c>
      <c r="X21" s="870">
        <f t="shared" si="3"/>
        <v>229.60000000000002</v>
      </c>
      <c r="Y21" s="39" t="s">
        <v>1846</v>
      </c>
    </row>
    <row r="22" spans="1:25" ht="12.75">
      <c r="A22" s="986" t="s">
        <v>1847</v>
      </c>
      <c r="B22" s="842">
        <v>0.19</v>
      </c>
      <c r="C22" s="28">
        <v>500</v>
      </c>
      <c r="D22" s="191" t="s">
        <v>1805</v>
      </c>
      <c r="E22" s="1040" t="s">
        <v>1840</v>
      </c>
      <c r="F22" s="1034" t="s">
        <v>1804</v>
      </c>
      <c r="G22" s="1034" t="s">
        <v>1804</v>
      </c>
      <c r="H22" s="191">
        <v>0</v>
      </c>
      <c r="I22" s="191">
        <v>98</v>
      </c>
      <c r="J22" s="191">
        <v>1</v>
      </c>
      <c r="K22" s="191" t="s">
        <v>1802</v>
      </c>
      <c r="L22" s="191" t="s">
        <v>1802</v>
      </c>
      <c r="M22" s="191" t="s">
        <v>1802</v>
      </c>
      <c r="N22" s="191">
        <v>0</v>
      </c>
      <c r="O22" s="191">
        <v>0</v>
      </c>
      <c r="P22" s="191">
        <v>0</v>
      </c>
      <c r="Q22" s="1035">
        <v>0</v>
      </c>
      <c r="R22" s="1035">
        <v>0</v>
      </c>
      <c r="S22" s="1035">
        <v>0</v>
      </c>
      <c r="T22" s="191">
        <v>0</v>
      </c>
      <c r="U22" s="870">
        <f t="shared" si="0"/>
        <v>0.19600000000000001</v>
      </c>
      <c r="V22" s="1036">
        <f t="shared" si="1"/>
        <v>515.78947368421052</v>
      </c>
      <c r="W22" s="870">
        <f t="shared" si="2"/>
        <v>245.8578947368421</v>
      </c>
      <c r="X22" s="870">
        <f t="shared" si="3"/>
        <v>231.2578947368421</v>
      </c>
      <c r="Y22" s="39" t="s">
        <v>1848</v>
      </c>
    </row>
    <row r="23" spans="1:25" ht="12.75">
      <c r="A23" s="986" t="s">
        <v>1849</v>
      </c>
      <c r="B23" s="842">
        <v>0.1</v>
      </c>
      <c r="C23" s="28">
        <v>2500</v>
      </c>
      <c r="D23" s="191" t="s">
        <v>1805</v>
      </c>
      <c r="E23" s="1037" t="s">
        <v>874</v>
      </c>
      <c r="F23" s="1034" t="s">
        <v>1804</v>
      </c>
      <c r="G23" s="1039" t="s">
        <v>1837</v>
      </c>
      <c r="H23" s="191">
        <v>0</v>
      </c>
      <c r="I23" s="191">
        <v>100</v>
      </c>
      <c r="J23" s="191">
        <v>1</v>
      </c>
      <c r="K23" s="191" t="s">
        <v>1802</v>
      </c>
      <c r="L23" s="191" t="s">
        <v>1802</v>
      </c>
      <c r="M23" s="191" t="s">
        <v>1802</v>
      </c>
      <c r="N23" s="191">
        <v>0</v>
      </c>
      <c r="O23" s="191">
        <v>0</v>
      </c>
      <c r="P23" s="191">
        <v>0</v>
      </c>
      <c r="Q23" s="1035">
        <v>0</v>
      </c>
      <c r="R23" s="1035">
        <v>0</v>
      </c>
      <c r="S23" s="1035">
        <v>0</v>
      </c>
      <c r="T23" s="191">
        <v>0</v>
      </c>
      <c r="U23" s="870">
        <f t="shared" si="0"/>
        <v>0.04</v>
      </c>
      <c r="V23" s="1036">
        <f t="shared" si="1"/>
        <v>1000</v>
      </c>
      <c r="W23" s="870">
        <f t="shared" si="2"/>
        <v>218</v>
      </c>
      <c r="X23" s="870">
        <f t="shared" si="3"/>
        <v>239</v>
      </c>
      <c r="Y23" s="39" t="s">
        <v>1850</v>
      </c>
    </row>
    <row r="24" spans="1:25" ht="12.75">
      <c r="A24" s="986" t="s">
        <v>1851</v>
      </c>
      <c r="B24" s="842">
        <v>0.19</v>
      </c>
      <c r="C24" s="28">
        <v>900</v>
      </c>
      <c r="D24" s="191" t="s">
        <v>1805</v>
      </c>
      <c r="E24" s="1040" t="s">
        <v>1840</v>
      </c>
      <c r="F24" s="1034" t="s">
        <v>1804</v>
      </c>
      <c r="G24" s="1034" t="s">
        <v>1804</v>
      </c>
      <c r="H24" s="191">
        <v>0</v>
      </c>
      <c r="I24" s="191">
        <v>109</v>
      </c>
      <c r="J24" s="191">
        <v>1</v>
      </c>
      <c r="K24" s="191" t="s">
        <v>1802</v>
      </c>
      <c r="L24" s="191" t="s">
        <v>1802</v>
      </c>
      <c r="M24" s="191" t="s">
        <v>1802</v>
      </c>
      <c r="N24" s="191">
        <v>0</v>
      </c>
      <c r="O24" s="191">
        <v>0</v>
      </c>
      <c r="P24" s="191">
        <v>0</v>
      </c>
      <c r="Q24" s="1035">
        <v>0</v>
      </c>
      <c r="R24" s="1035">
        <v>0</v>
      </c>
      <c r="S24" s="1035">
        <v>0</v>
      </c>
      <c r="T24" s="191">
        <v>0</v>
      </c>
      <c r="U24" s="870">
        <f t="shared" si="0"/>
        <v>0.12111111111111111</v>
      </c>
      <c r="V24" s="1036">
        <f t="shared" si="1"/>
        <v>573.68421052631584</v>
      </c>
      <c r="W24" s="870">
        <f t="shared" si="2"/>
        <v>245.94795321637426</v>
      </c>
      <c r="X24" s="870">
        <f t="shared" si="3"/>
        <v>242.83684210526314</v>
      </c>
      <c r="Y24" s="39" t="s">
        <v>1852</v>
      </c>
    </row>
    <row r="25" spans="1:25" ht="12.75">
      <c r="A25" s="986" t="s">
        <v>1853</v>
      </c>
      <c r="B25" s="842">
        <v>0.17</v>
      </c>
      <c r="C25" s="28">
        <v>620</v>
      </c>
      <c r="D25" s="191" t="s">
        <v>1805</v>
      </c>
      <c r="E25" s="1040" t="s">
        <v>1840</v>
      </c>
      <c r="F25" s="1034" t="s">
        <v>1804</v>
      </c>
      <c r="G25" s="1039" t="s">
        <v>1837</v>
      </c>
      <c r="H25" s="191">
        <v>0</v>
      </c>
      <c r="I25" s="191">
        <v>144</v>
      </c>
      <c r="J25" s="191">
        <v>1</v>
      </c>
      <c r="K25" s="191" t="s">
        <v>1802</v>
      </c>
      <c r="L25" s="191" t="s">
        <v>1802</v>
      </c>
      <c r="M25" s="191" t="s">
        <v>1802</v>
      </c>
      <c r="N25" s="191">
        <v>0</v>
      </c>
      <c r="O25" s="191">
        <v>0</v>
      </c>
      <c r="P25" s="191">
        <v>0</v>
      </c>
      <c r="Q25" s="1035">
        <v>0</v>
      </c>
      <c r="R25" s="1035">
        <v>0</v>
      </c>
      <c r="S25" s="1035">
        <v>0</v>
      </c>
      <c r="T25" s="191">
        <v>0</v>
      </c>
      <c r="U25" s="870">
        <f t="shared" si="0"/>
        <v>0.23225806451612904</v>
      </c>
      <c r="V25" s="1036">
        <f t="shared" si="1"/>
        <v>847.05882352941171</v>
      </c>
      <c r="W25" s="870">
        <f t="shared" si="2"/>
        <v>267.79639468690704</v>
      </c>
      <c r="X25" s="870">
        <f t="shared" si="3"/>
        <v>250.77058823529413</v>
      </c>
      <c r="Y25" s="39" t="s">
        <v>1854</v>
      </c>
    </row>
    <row r="26" spans="1:25" ht="12.75">
      <c r="A26" s="986" t="s">
        <v>1855</v>
      </c>
      <c r="B26" s="842">
        <v>0.03</v>
      </c>
      <c r="C26" s="28">
        <v>622</v>
      </c>
      <c r="D26" s="191" t="s">
        <v>1802</v>
      </c>
      <c r="E26" s="1038" t="s">
        <v>1824</v>
      </c>
      <c r="F26" s="1034" t="s">
        <v>1804</v>
      </c>
      <c r="G26" s="218" t="s">
        <v>891</v>
      </c>
      <c r="H26" s="191">
        <v>15</v>
      </c>
      <c r="I26" s="191">
        <v>245</v>
      </c>
      <c r="J26" s="191">
        <v>1</v>
      </c>
      <c r="K26" s="191" t="s">
        <v>1802</v>
      </c>
      <c r="L26" s="191" t="s">
        <v>1805</v>
      </c>
      <c r="M26" s="191" t="s">
        <v>1802</v>
      </c>
      <c r="N26" s="191">
        <v>0</v>
      </c>
      <c r="O26" s="191">
        <v>0</v>
      </c>
      <c r="P26" s="191">
        <v>0</v>
      </c>
      <c r="Q26" s="1035">
        <v>0</v>
      </c>
      <c r="R26" s="1035">
        <v>0</v>
      </c>
      <c r="S26" s="1035">
        <v>0</v>
      </c>
      <c r="T26" s="191">
        <v>0</v>
      </c>
      <c r="U26" s="870">
        <f t="shared" si="0"/>
        <v>0.39389067524115756</v>
      </c>
      <c r="V26" s="1036">
        <f t="shared" si="1"/>
        <v>8166.666666666667</v>
      </c>
      <c r="W26" s="870">
        <f t="shared" si="2"/>
        <v>288.03573419078248</v>
      </c>
      <c r="X26" s="870">
        <f t="shared" si="3"/>
        <v>254.86666666666667</v>
      </c>
      <c r="Y26" s="39" t="s">
        <v>1856</v>
      </c>
    </row>
    <row r="27" spans="1:25" ht="12.75">
      <c r="A27" s="986" t="s">
        <v>1857</v>
      </c>
      <c r="B27" s="842">
        <v>0.09</v>
      </c>
      <c r="C27" s="28">
        <v>802</v>
      </c>
      <c r="D27" s="191" t="s">
        <v>1802</v>
      </c>
      <c r="E27" s="1038" t="s">
        <v>1824</v>
      </c>
      <c r="F27" s="1034" t="s">
        <v>1804</v>
      </c>
      <c r="G27" s="218" t="s">
        <v>891</v>
      </c>
      <c r="H27" s="191">
        <v>64</v>
      </c>
      <c r="I27" s="191">
        <v>307</v>
      </c>
      <c r="J27" s="191">
        <v>1</v>
      </c>
      <c r="K27" s="191" t="s">
        <v>1802</v>
      </c>
      <c r="L27" s="191" t="s">
        <v>1805</v>
      </c>
      <c r="M27" s="191" t="s">
        <v>1802</v>
      </c>
      <c r="N27" s="191">
        <v>0</v>
      </c>
      <c r="O27" s="191">
        <v>0</v>
      </c>
      <c r="P27" s="191">
        <v>0</v>
      </c>
      <c r="Q27" s="1035">
        <v>0</v>
      </c>
      <c r="R27" s="1035">
        <v>0</v>
      </c>
      <c r="S27" s="1035">
        <v>0</v>
      </c>
      <c r="T27" s="191">
        <v>0</v>
      </c>
      <c r="U27" s="870">
        <f t="shared" si="0"/>
        <v>0.38279301745635907</v>
      </c>
      <c r="V27" s="1036">
        <f t="shared" si="1"/>
        <v>3411.1111111111113</v>
      </c>
      <c r="W27" s="870">
        <f t="shared" si="2"/>
        <v>294.070412856747</v>
      </c>
      <c r="X27" s="870">
        <f t="shared" si="3"/>
        <v>263.81111111111113</v>
      </c>
      <c r="Y27" s="39" t="s">
        <v>1858</v>
      </c>
    </row>
    <row r="28" spans="1:25" ht="12.75">
      <c r="A28" s="986" t="s">
        <v>1859</v>
      </c>
      <c r="B28" s="842">
        <v>0.22</v>
      </c>
      <c r="C28" s="28">
        <v>1980</v>
      </c>
      <c r="D28" s="191" t="s">
        <v>1805</v>
      </c>
      <c r="E28" s="1037" t="s">
        <v>874</v>
      </c>
      <c r="F28" s="1034" t="s">
        <v>1804</v>
      </c>
      <c r="G28" s="1034" t="s">
        <v>1804</v>
      </c>
      <c r="H28" s="191">
        <v>0</v>
      </c>
      <c r="I28" s="191">
        <v>6</v>
      </c>
      <c r="J28" s="191">
        <v>1</v>
      </c>
      <c r="K28" s="191" t="s">
        <v>1802</v>
      </c>
      <c r="L28" s="191" t="s">
        <v>1802</v>
      </c>
      <c r="M28" s="191" t="s">
        <v>1802</v>
      </c>
      <c r="N28" s="191">
        <v>60</v>
      </c>
      <c r="O28" s="191">
        <v>1000</v>
      </c>
      <c r="P28" s="191">
        <v>0</v>
      </c>
      <c r="Q28" s="1035">
        <v>0</v>
      </c>
      <c r="R28" s="1035">
        <v>0</v>
      </c>
      <c r="S28" s="1035">
        <v>0</v>
      </c>
      <c r="T28" s="191">
        <v>0</v>
      </c>
      <c r="U28" s="870">
        <f t="shared" si="0"/>
        <v>3.0303030303030303E-3</v>
      </c>
      <c r="V28" s="1036">
        <f t="shared" si="1"/>
        <v>27.272727272727273</v>
      </c>
      <c r="W28" s="870">
        <f t="shared" si="2"/>
        <v>245.17575757575759</v>
      </c>
      <c r="X28" s="870">
        <f t="shared" si="3"/>
        <v>264.67272727272723</v>
      </c>
      <c r="Y28" s="39" t="s">
        <v>1860</v>
      </c>
    </row>
    <row r="29" spans="1:25" ht="12.75">
      <c r="A29" s="986" t="s">
        <v>1861</v>
      </c>
      <c r="B29" s="842">
        <v>0.31</v>
      </c>
      <c r="C29" s="28">
        <v>576</v>
      </c>
      <c r="D29" s="191" t="s">
        <v>1805</v>
      </c>
      <c r="E29" s="1040" t="s">
        <v>1840</v>
      </c>
      <c r="F29" s="1034" t="s">
        <v>1804</v>
      </c>
      <c r="G29" s="1034" t="s">
        <v>1804</v>
      </c>
      <c r="H29" s="191">
        <v>0</v>
      </c>
      <c r="I29" s="191">
        <v>141</v>
      </c>
      <c r="J29" s="191">
        <v>1</v>
      </c>
      <c r="K29" s="191" t="s">
        <v>1802</v>
      </c>
      <c r="L29" s="191" t="s">
        <v>1802</v>
      </c>
      <c r="M29" s="191" t="s">
        <v>1802</v>
      </c>
      <c r="N29" s="191">
        <v>0</v>
      </c>
      <c r="O29" s="191">
        <v>0</v>
      </c>
      <c r="P29" s="191">
        <v>0</v>
      </c>
      <c r="Q29" s="1035">
        <v>0</v>
      </c>
      <c r="R29" s="1035">
        <v>0</v>
      </c>
      <c r="S29" s="1035">
        <v>0</v>
      </c>
      <c r="T29" s="191">
        <v>0</v>
      </c>
      <c r="U29" s="870">
        <f t="shared" si="0"/>
        <v>0.24479166666666666</v>
      </c>
      <c r="V29" s="1036">
        <f t="shared" si="1"/>
        <v>454.83870967741933</v>
      </c>
      <c r="W29" s="870">
        <f t="shared" si="2"/>
        <v>291.16755376344088</v>
      </c>
      <c r="X29" s="870">
        <f t="shared" si="3"/>
        <v>272.44838709677418</v>
      </c>
      <c r="Y29" s="39" t="s">
        <v>1862</v>
      </c>
    </row>
    <row r="30" spans="1:25" ht="12.75">
      <c r="A30" s="986" t="s">
        <v>1863</v>
      </c>
      <c r="B30" s="842">
        <v>0.34</v>
      </c>
      <c r="C30" s="28">
        <v>757</v>
      </c>
      <c r="D30" s="191" t="s">
        <v>1805</v>
      </c>
      <c r="E30" s="1040" t="s">
        <v>1840</v>
      </c>
      <c r="F30" s="1034" t="s">
        <v>1804</v>
      </c>
      <c r="G30" s="1034" t="s">
        <v>1804</v>
      </c>
      <c r="H30" s="191">
        <v>0</v>
      </c>
      <c r="I30" s="191">
        <v>161</v>
      </c>
      <c r="J30" s="191">
        <v>1</v>
      </c>
      <c r="K30" s="191" t="s">
        <v>1802</v>
      </c>
      <c r="L30" s="191" t="s">
        <v>1802</v>
      </c>
      <c r="M30" s="191" t="s">
        <v>1802</v>
      </c>
      <c r="N30" s="191">
        <v>0</v>
      </c>
      <c r="O30" s="191">
        <v>0</v>
      </c>
      <c r="P30" s="191">
        <v>0</v>
      </c>
      <c r="Q30" s="1035">
        <v>0</v>
      </c>
      <c r="R30" s="1035">
        <v>0</v>
      </c>
      <c r="S30" s="1035">
        <v>0</v>
      </c>
      <c r="T30" s="191">
        <v>0</v>
      </c>
      <c r="U30" s="870">
        <f t="shared" si="0"/>
        <v>0.21268163804491413</v>
      </c>
      <c r="V30" s="1036">
        <f t="shared" si="1"/>
        <v>473.52941176470586</v>
      </c>
      <c r="W30" s="870">
        <f t="shared" si="2"/>
        <v>306.03345792213844</v>
      </c>
      <c r="X30" s="870">
        <f t="shared" si="3"/>
        <v>292.33529411764709</v>
      </c>
      <c r="Y30" s="39" t="s">
        <v>1864</v>
      </c>
    </row>
    <row r="31" spans="1:25" ht="12.75">
      <c r="A31" s="986" t="s">
        <v>1865</v>
      </c>
      <c r="B31" s="842">
        <v>0.34</v>
      </c>
      <c r="C31" s="28">
        <v>650</v>
      </c>
      <c r="D31" s="191" t="s">
        <v>1805</v>
      </c>
      <c r="E31" s="1040" t="s">
        <v>1840</v>
      </c>
      <c r="F31" s="1034" t="s">
        <v>1804</v>
      </c>
      <c r="G31" s="1041" t="s">
        <v>1841</v>
      </c>
      <c r="H31" s="191">
        <v>0</v>
      </c>
      <c r="I31" s="191">
        <v>124</v>
      </c>
      <c r="J31" s="191">
        <v>1</v>
      </c>
      <c r="K31" s="191" t="s">
        <v>1802</v>
      </c>
      <c r="L31" s="191" t="s">
        <v>1802</v>
      </c>
      <c r="M31" s="191" t="s">
        <v>1802</v>
      </c>
      <c r="N31" s="191">
        <v>0</v>
      </c>
      <c r="O31" s="191">
        <v>0</v>
      </c>
      <c r="P31" s="191">
        <v>0</v>
      </c>
      <c r="Q31" s="1035">
        <v>0</v>
      </c>
      <c r="R31" s="1035">
        <v>0</v>
      </c>
      <c r="S31" s="1035">
        <v>0</v>
      </c>
      <c r="T31" s="191">
        <v>0</v>
      </c>
      <c r="U31" s="870">
        <f t="shared" si="0"/>
        <v>0.19076923076923077</v>
      </c>
      <c r="V31" s="1036">
        <f t="shared" si="1"/>
        <v>364.70588235294116</v>
      </c>
      <c r="W31" s="870">
        <f t="shared" si="2"/>
        <v>306.82398190045251</v>
      </c>
      <c r="X31" s="870">
        <f t="shared" si="3"/>
        <v>294.24705882352941</v>
      </c>
      <c r="Y31" s="39" t="s">
        <v>1866</v>
      </c>
    </row>
    <row r="32" spans="1:25" ht="12.75">
      <c r="A32" s="986" t="s">
        <v>1867</v>
      </c>
      <c r="B32" s="842">
        <v>0.09</v>
      </c>
      <c r="C32" s="28">
        <v>1000</v>
      </c>
      <c r="D32" s="191" t="s">
        <v>1805</v>
      </c>
      <c r="E32" s="1037" t="s">
        <v>874</v>
      </c>
      <c r="F32" s="1034" t="s">
        <v>1804</v>
      </c>
      <c r="G32" s="1034" t="s">
        <v>1804</v>
      </c>
      <c r="H32" s="191">
        <v>0</v>
      </c>
      <c r="I32" s="191">
        <v>101</v>
      </c>
      <c r="J32" s="191">
        <v>1</v>
      </c>
      <c r="K32" s="191" t="s">
        <v>1868</v>
      </c>
      <c r="L32" s="191" t="s">
        <v>1802</v>
      </c>
      <c r="M32" s="191" t="s">
        <v>1802</v>
      </c>
      <c r="N32" s="191">
        <v>280</v>
      </c>
      <c r="O32" s="191">
        <v>280</v>
      </c>
      <c r="P32" s="191">
        <v>0</v>
      </c>
      <c r="Q32" s="1035">
        <v>0</v>
      </c>
      <c r="R32" s="1035">
        <v>0</v>
      </c>
      <c r="S32" s="1035">
        <v>0</v>
      </c>
      <c r="T32" s="191">
        <v>0</v>
      </c>
      <c r="U32" s="870">
        <f t="shared" si="0"/>
        <v>0.10100000000000001</v>
      </c>
      <c r="V32" s="1036">
        <f t="shared" si="1"/>
        <v>1122.2222222222222</v>
      </c>
      <c r="W32" s="870">
        <f t="shared" si="2"/>
        <v>302.22222222222223</v>
      </c>
      <c r="X32" s="870">
        <f t="shared" si="3"/>
        <v>302.12222222222226</v>
      </c>
      <c r="Y32" s="39" t="s">
        <v>1869</v>
      </c>
    </row>
    <row r="33" spans="1:25" ht="12.75">
      <c r="A33" s="986" t="s">
        <v>1870</v>
      </c>
      <c r="B33" s="842">
        <v>0.12</v>
      </c>
      <c r="C33" s="28">
        <v>1000</v>
      </c>
      <c r="D33" s="191" t="s">
        <v>1805</v>
      </c>
      <c r="E33" s="1037" t="s">
        <v>874</v>
      </c>
      <c r="F33" s="1034" t="s">
        <v>1804</v>
      </c>
      <c r="G33" s="1034" t="s">
        <v>1804</v>
      </c>
      <c r="H33" s="191">
        <v>0</v>
      </c>
      <c r="I33" s="191">
        <v>55</v>
      </c>
      <c r="J33" s="191">
        <v>1</v>
      </c>
      <c r="K33" s="191" t="s">
        <v>1802</v>
      </c>
      <c r="L33" s="191" t="s">
        <v>1802</v>
      </c>
      <c r="M33" s="191" t="s">
        <v>1802</v>
      </c>
      <c r="N33" s="191">
        <v>60</v>
      </c>
      <c r="O33" s="191">
        <v>1000</v>
      </c>
      <c r="P33" s="191">
        <v>0</v>
      </c>
      <c r="Q33" s="1035">
        <v>0</v>
      </c>
      <c r="R33" s="1035">
        <v>0</v>
      </c>
      <c r="S33" s="1035">
        <v>0</v>
      </c>
      <c r="T33" s="191">
        <v>0</v>
      </c>
      <c r="U33" s="870">
        <f t="shared" si="0"/>
        <v>5.5E-2</v>
      </c>
      <c r="V33" s="1036">
        <f t="shared" si="1"/>
        <v>458.33333333333337</v>
      </c>
      <c r="W33" s="870">
        <f t="shared" si="2"/>
        <v>314.48333333333329</v>
      </c>
      <c r="X33" s="870">
        <f t="shared" si="3"/>
        <v>318.98333333333329</v>
      </c>
      <c r="Y33" s="39" t="s">
        <v>1871</v>
      </c>
    </row>
    <row r="34" spans="1:25" ht="12.75">
      <c r="A34" s="986" t="s">
        <v>1872</v>
      </c>
      <c r="B34" s="842">
        <v>0.14000000000000001</v>
      </c>
      <c r="C34" s="28">
        <v>844</v>
      </c>
      <c r="D34" s="191" t="s">
        <v>1802</v>
      </c>
      <c r="E34" s="1038" t="s">
        <v>1824</v>
      </c>
      <c r="F34" s="1034" t="s">
        <v>1804</v>
      </c>
      <c r="G34" s="218" t="s">
        <v>891</v>
      </c>
      <c r="H34" s="191">
        <v>35</v>
      </c>
      <c r="I34" s="191">
        <v>378</v>
      </c>
      <c r="J34" s="191">
        <v>1</v>
      </c>
      <c r="K34" s="191" t="s">
        <v>1802</v>
      </c>
      <c r="L34" s="191" t="s">
        <v>1805</v>
      </c>
      <c r="M34" s="191" t="s">
        <v>1802</v>
      </c>
      <c r="N34" s="191">
        <v>0</v>
      </c>
      <c r="O34" s="191">
        <v>0</v>
      </c>
      <c r="P34" s="191">
        <v>0</v>
      </c>
      <c r="Q34" s="1035">
        <v>0</v>
      </c>
      <c r="R34" s="1035">
        <v>0</v>
      </c>
      <c r="S34" s="1035">
        <v>0</v>
      </c>
      <c r="T34" s="191">
        <v>0</v>
      </c>
      <c r="U34" s="870">
        <f t="shared" si="0"/>
        <v>0.44786729857819907</v>
      </c>
      <c r="V34" s="1036">
        <f t="shared" si="1"/>
        <v>2699.9999999999995</v>
      </c>
      <c r="W34" s="870">
        <f t="shared" si="2"/>
        <v>366.44672985781989</v>
      </c>
      <c r="X34" s="870">
        <f t="shared" si="3"/>
        <v>330.1</v>
      </c>
      <c r="Y34" s="39" t="s">
        <v>1873</v>
      </c>
    </row>
    <row r="35" spans="1:25" ht="12.75">
      <c r="A35" s="986" t="s">
        <v>1874</v>
      </c>
      <c r="B35" s="842">
        <v>0.17</v>
      </c>
      <c r="C35" s="28">
        <v>1922</v>
      </c>
      <c r="D35" s="191" t="s">
        <v>1802</v>
      </c>
      <c r="E35" s="1038" t="s">
        <v>1824</v>
      </c>
      <c r="F35" s="1034" t="s">
        <v>1804</v>
      </c>
      <c r="G35" s="218" t="s">
        <v>891</v>
      </c>
      <c r="H35" s="191">
        <v>27</v>
      </c>
      <c r="I35" s="191">
        <v>385</v>
      </c>
      <c r="J35" s="191">
        <v>1</v>
      </c>
      <c r="K35" s="191" t="s">
        <v>1802</v>
      </c>
      <c r="L35" s="191" t="s">
        <v>1805</v>
      </c>
      <c r="M35" s="191" t="s">
        <v>1802</v>
      </c>
      <c r="N35" s="191">
        <v>0</v>
      </c>
      <c r="O35" s="191">
        <v>0</v>
      </c>
      <c r="P35" s="191">
        <v>0</v>
      </c>
      <c r="Q35" s="1035">
        <v>0</v>
      </c>
      <c r="R35" s="1035">
        <v>0</v>
      </c>
      <c r="S35" s="1035">
        <v>0</v>
      </c>
      <c r="T35" s="191">
        <v>0</v>
      </c>
      <c r="U35" s="870">
        <f t="shared" si="0"/>
        <v>0.20031217481789804</v>
      </c>
      <c r="V35" s="1036">
        <f t="shared" si="1"/>
        <v>2264.705882352941</v>
      </c>
      <c r="W35" s="870">
        <f t="shared" si="2"/>
        <v>334.05827630531917</v>
      </c>
      <c r="X35" s="870">
        <f t="shared" si="3"/>
        <v>333.24705882352941</v>
      </c>
      <c r="Y35" s="39" t="s">
        <v>1875</v>
      </c>
    </row>
    <row r="36" spans="1:25" ht="12.75">
      <c r="A36" s="986" t="s">
        <v>1876</v>
      </c>
      <c r="B36" s="842">
        <v>0.06</v>
      </c>
      <c r="C36" s="28">
        <v>2966</v>
      </c>
      <c r="D36" s="191" t="s">
        <v>1805</v>
      </c>
      <c r="E36" s="1038" t="s">
        <v>1824</v>
      </c>
      <c r="F36" s="1034" t="s">
        <v>1804</v>
      </c>
      <c r="G36" s="218" t="s">
        <v>891</v>
      </c>
      <c r="H36" s="191">
        <v>0</v>
      </c>
      <c r="I36" s="191">
        <v>153</v>
      </c>
      <c r="J36" s="191">
        <v>1</v>
      </c>
      <c r="K36" s="191" t="s">
        <v>1802</v>
      </c>
      <c r="L36" s="191" t="s">
        <v>1805</v>
      </c>
      <c r="M36" s="191" t="s">
        <v>1802</v>
      </c>
      <c r="N36" s="191">
        <v>2850</v>
      </c>
      <c r="O36" s="191">
        <v>0</v>
      </c>
      <c r="P36" s="191">
        <v>0</v>
      </c>
      <c r="Q36" s="1035">
        <v>0</v>
      </c>
      <c r="R36" s="1043">
        <v>0.02</v>
      </c>
      <c r="S36" s="1035">
        <v>0</v>
      </c>
      <c r="T36" s="191">
        <v>0</v>
      </c>
      <c r="U36" s="870">
        <f t="shared" si="0"/>
        <v>5.1584625758597437E-2</v>
      </c>
      <c r="V36" s="1036">
        <f t="shared" si="1"/>
        <v>2550</v>
      </c>
      <c r="W36" s="870">
        <f t="shared" si="2"/>
        <v>311.91846257585973</v>
      </c>
      <c r="X36" s="870">
        <f t="shared" si="3"/>
        <v>336.41999999999996</v>
      </c>
      <c r="Y36" s="39" t="s">
        <v>1877</v>
      </c>
    </row>
    <row r="37" spans="1:25" ht="12.75">
      <c r="A37" s="986" t="s">
        <v>1878</v>
      </c>
      <c r="B37" s="842">
        <v>0.18</v>
      </c>
      <c r="C37" s="28">
        <v>950</v>
      </c>
      <c r="D37" s="191" t="s">
        <v>1802</v>
      </c>
      <c r="E37" s="1038" t="s">
        <v>1824</v>
      </c>
      <c r="F37" s="1034" t="s">
        <v>1804</v>
      </c>
      <c r="G37" s="218" t="s">
        <v>891</v>
      </c>
      <c r="H37" s="191">
        <v>130</v>
      </c>
      <c r="I37" s="191">
        <v>404</v>
      </c>
      <c r="J37" s="191">
        <v>1</v>
      </c>
      <c r="K37" s="191" t="s">
        <v>1802</v>
      </c>
      <c r="L37" s="191" t="s">
        <v>1805</v>
      </c>
      <c r="M37" s="191" t="s">
        <v>1802</v>
      </c>
      <c r="N37" s="191">
        <v>0</v>
      </c>
      <c r="O37" s="191">
        <v>0</v>
      </c>
      <c r="P37" s="191">
        <v>0</v>
      </c>
      <c r="Q37" s="1035">
        <v>0</v>
      </c>
      <c r="R37" s="1035">
        <v>0</v>
      </c>
      <c r="S37" s="1035">
        <v>0</v>
      </c>
      <c r="T37" s="191">
        <v>0</v>
      </c>
      <c r="U37" s="870">
        <f t="shared" si="0"/>
        <v>0.42526315789473684</v>
      </c>
      <c r="V37" s="1036">
        <f t="shared" si="1"/>
        <v>2244.4444444444443</v>
      </c>
      <c r="W37" s="870">
        <f t="shared" si="2"/>
        <v>374.67076023391814</v>
      </c>
      <c r="X37" s="870">
        <f t="shared" si="3"/>
        <v>341.64444444444445</v>
      </c>
      <c r="Y37" s="39" t="s">
        <v>1879</v>
      </c>
    </row>
    <row r="38" spans="1:25" ht="12.75">
      <c r="A38" s="986" t="s">
        <v>1880</v>
      </c>
      <c r="B38" s="842">
        <v>0.11</v>
      </c>
      <c r="C38" s="28">
        <v>1392</v>
      </c>
      <c r="D38" s="191" t="s">
        <v>1805</v>
      </c>
      <c r="E38" s="1040" t="s">
        <v>1840</v>
      </c>
      <c r="F38" s="1034" t="s">
        <v>1804</v>
      </c>
      <c r="G38" s="1039" t="s">
        <v>1837</v>
      </c>
      <c r="H38" s="191">
        <v>0</v>
      </c>
      <c r="I38" s="191">
        <v>223</v>
      </c>
      <c r="J38" s="191">
        <v>1</v>
      </c>
      <c r="K38" s="191" t="s">
        <v>1802</v>
      </c>
      <c r="L38" s="191" t="s">
        <v>1802</v>
      </c>
      <c r="M38" s="191" t="s">
        <v>1802</v>
      </c>
      <c r="N38" s="191">
        <v>0</v>
      </c>
      <c r="O38" s="191">
        <v>0</v>
      </c>
      <c r="P38" s="191">
        <v>0</v>
      </c>
      <c r="Q38" s="1035">
        <v>0</v>
      </c>
      <c r="R38" s="1035">
        <v>0</v>
      </c>
      <c r="S38" s="1035">
        <v>0</v>
      </c>
      <c r="T38" s="191">
        <v>0</v>
      </c>
      <c r="U38" s="870">
        <f t="shared" si="0"/>
        <v>0.16020114942528735</v>
      </c>
      <c r="V38" s="1036">
        <f t="shared" si="1"/>
        <v>2027.2727272727273</v>
      </c>
      <c r="W38" s="870">
        <f t="shared" si="2"/>
        <v>344.27284221525599</v>
      </c>
      <c r="X38" s="870">
        <f t="shared" si="3"/>
        <v>342.17272727272723</v>
      </c>
      <c r="Y38" s="39" t="s">
        <v>1881</v>
      </c>
    </row>
    <row r="39" spans="1:25" ht="12.75">
      <c r="A39" s="986" t="s">
        <v>1882</v>
      </c>
      <c r="B39" s="31">
        <v>0.34</v>
      </c>
      <c r="C39" s="28">
        <v>895</v>
      </c>
      <c r="D39" s="191" t="s">
        <v>1805</v>
      </c>
      <c r="E39" s="1040" t="s">
        <v>1840</v>
      </c>
      <c r="F39" s="1034" t="s">
        <v>1804</v>
      </c>
      <c r="G39" s="1034" t="s">
        <v>1804</v>
      </c>
      <c r="H39" s="191">
        <v>0</v>
      </c>
      <c r="I39" s="191">
        <v>217</v>
      </c>
      <c r="J39" s="191">
        <v>1</v>
      </c>
      <c r="K39" s="191" t="s">
        <v>1802</v>
      </c>
      <c r="L39" s="191" t="s">
        <v>1802</v>
      </c>
      <c r="M39" s="191" t="s">
        <v>1802</v>
      </c>
      <c r="N39" s="191">
        <v>0</v>
      </c>
      <c r="O39" s="191">
        <v>0</v>
      </c>
      <c r="P39" s="191">
        <v>0</v>
      </c>
      <c r="Q39" s="1035">
        <v>0</v>
      </c>
      <c r="R39" s="1035">
        <v>0</v>
      </c>
      <c r="S39" s="1035">
        <v>0</v>
      </c>
      <c r="T39" s="191">
        <v>0</v>
      </c>
      <c r="U39" s="870">
        <f t="shared" si="0"/>
        <v>0.24245810055865921</v>
      </c>
      <c r="V39" s="1036">
        <f t="shared" si="1"/>
        <v>638.23529411764696</v>
      </c>
      <c r="W39" s="870">
        <f t="shared" si="2"/>
        <v>365.27816299704239</v>
      </c>
      <c r="X39" s="870">
        <f t="shared" si="3"/>
        <v>349.98235294117649</v>
      </c>
      <c r="Y39" s="39" t="s">
        <v>1883</v>
      </c>
    </row>
    <row r="40" spans="1:25" ht="12.75">
      <c r="A40" s="986" t="s">
        <v>1884</v>
      </c>
      <c r="B40" s="842">
        <v>0.2</v>
      </c>
      <c r="C40" s="28">
        <v>2803</v>
      </c>
      <c r="D40" s="191" t="s">
        <v>1802</v>
      </c>
      <c r="E40" s="1038" t="s">
        <v>1824</v>
      </c>
      <c r="F40" s="1034" t="s">
        <v>1804</v>
      </c>
      <c r="G40" s="218" t="s">
        <v>891</v>
      </c>
      <c r="H40" s="191">
        <v>46</v>
      </c>
      <c r="I40" s="191">
        <v>471</v>
      </c>
      <c r="J40" s="191">
        <v>1</v>
      </c>
      <c r="K40" s="191" t="s">
        <v>1802</v>
      </c>
      <c r="L40" s="191" t="s">
        <v>1805</v>
      </c>
      <c r="M40" s="191" t="s">
        <v>1802</v>
      </c>
      <c r="N40" s="191">
        <v>0</v>
      </c>
      <c r="O40" s="191">
        <v>0</v>
      </c>
      <c r="P40" s="191">
        <v>0</v>
      </c>
      <c r="Q40" s="1035">
        <v>0</v>
      </c>
      <c r="R40" s="1035">
        <v>0</v>
      </c>
      <c r="S40" s="1035">
        <v>0</v>
      </c>
      <c r="T40" s="191">
        <v>0</v>
      </c>
      <c r="U40" s="870">
        <f t="shared" si="0"/>
        <v>0.16803424901890832</v>
      </c>
      <c r="V40" s="1036">
        <f t="shared" si="1"/>
        <v>2355</v>
      </c>
      <c r="W40" s="870">
        <f t="shared" si="2"/>
        <v>406.72342490189084</v>
      </c>
      <c r="X40" s="870">
        <f t="shared" si="3"/>
        <v>417.95</v>
      </c>
      <c r="Y40" s="39" t="s">
        <v>1885</v>
      </c>
    </row>
    <row r="41" spans="1:25" ht="12.75">
      <c r="A41" s="986" t="s">
        <v>1886</v>
      </c>
      <c r="B41" s="842">
        <v>0.19</v>
      </c>
      <c r="C41" s="28">
        <v>1034</v>
      </c>
      <c r="D41" s="191" t="s">
        <v>1802</v>
      </c>
      <c r="E41" s="1038" t="s">
        <v>1824</v>
      </c>
      <c r="F41" s="1034" t="s">
        <v>1804</v>
      </c>
      <c r="G41" s="218" t="s">
        <v>891</v>
      </c>
      <c r="H41" s="191">
        <v>150</v>
      </c>
      <c r="I41" s="191">
        <v>481</v>
      </c>
      <c r="J41" s="191">
        <v>1</v>
      </c>
      <c r="K41" s="191" t="s">
        <v>1802</v>
      </c>
      <c r="L41" s="191" t="s">
        <v>1805</v>
      </c>
      <c r="M41" s="191" t="s">
        <v>1802</v>
      </c>
      <c r="N41" s="191">
        <v>0</v>
      </c>
      <c r="O41" s="191">
        <v>0</v>
      </c>
      <c r="P41" s="191">
        <v>0</v>
      </c>
      <c r="Q41" s="1035">
        <v>0</v>
      </c>
      <c r="R41" s="1035">
        <v>0</v>
      </c>
      <c r="S41" s="1035">
        <v>0</v>
      </c>
      <c r="T41" s="191">
        <v>0</v>
      </c>
      <c r="U41" s="870">
        <f t="shared" si="0"/>
        <v>0.46518375241779497</v>
      </c>
      <c r="V41" s="1036">
        <f t="shared" si="1"/>
        <v>2531.5789473684208</v>
      </c>
      <c r="W41" s="870">
        <f t="shared" si="2"/>
        <v>455.59416471546371</v>
      </c>
      <c r="X41" s="870">
        <f t="shared" si="3"/>
        <v>419.41578947368424</v>
      </c>
      <c r="Y41" s="39" t="s">
        <v>1887</v>
      </c>
    </row>
    <row r="42" spans="1:25" ht="12.75">
      <c r="A42" s="986" t="s">
        <v>1888</v>
      </c>
      <c r="B42" s="842">
        <v>0.3</v>
      </c>
      <c r="C42" s="28">
        <v>1283</v>
      </c>
      <c r="D42" s="191" t="s">
        <v>1805</v>
      </c>
      <c r="E42" s="1037" t="s">
        <v>874</v>
      </c>
      <c r="F42" s="1034" t="s">
        <v>1804</v>
      </c>
      <c r="G42" s="1034" t="s">
        <v>1804</v>
      </c>
      <c r="H42" s="191">
        <v>0</v>
      </c>
      <c r="I42" s="191">
        <v>87</v>
      </c>
      <c r="J42" s="191">
        <v>3</v>
      </c>
      <c r="K42" s="191" t="s">
        <v>1802</v>
      </c>
      <c r="L42" s="191" t="s">
        <v>1802</v>
      </c>
      <c r="M42" s="191" t="s">
        <v>1802</v>
      </c>
      <c r="N42" s="191">
        <v>0</v>
      </c>
      <c r="O42" s="191">
        <v>0</v>
      </c>
      <c r="P42" s="191">
        <v>0</v>
      </c>
      <c r="Q42" s="1035">
        <v>0</v>
      </c>
      <c r="R42" s="1035">
        <v>0</v>
      </c>
      <c r="S42" s="1035">
        <v>0</v>
      </c>
      <c r="T42" s="191">
        <v>0</v>
      </c>
      <c r="U42" s="870">
        <f t="shared" si="0"/>
        <v>0.2034294621979735</v>
      </c>
      <c r="V42" s="1036">
        <f t="shared" si="1"/>
        <v>870</v>
      </c>
      <c r="W42" s="870">
        <f t="shared" si="2"/>
        <v>434.21294621979735</v>
      </c>
      <c r="X42" s="870">
        <f t="shared" si="3"/>
        <v>426.7</v>
      </c>
      <c r="Y42" s="39" t="s">
        <v>1889</v>
      </c>
    </row>
    <row r="43" spans="1:25" ht="12.75">
      <c r="A43" s="986" t="s">
        <v>1890</v>
      </c>
      <c r="B43" s="842">
        <v>0.34</v>
      </c>
      <c r="C43" s="28">
        <v>990</v>
      </c>
      <c r="D43" s="191" t="s">
        <v>1805</v>
      </c>
      <c r="E43" s="1040" t="s">
        <v>1840</v>
      </c>
      <c r="F43" s="1034" t="s">
        <v>1804</v>
      </c>
      <c r="G43" s="1034" t="s">
        <v>1804</v>
      </c>
      <c r="H43" s="191">
        <v>0</v>
      </c>
      <c r="I43" s="191">
        <v>292</v>
      </c>
      <c r="J43" s="191">
        <v>1</v>
      </c>
      <c r="K43" s="191" t="s">
        <v>1802</v>
      </c>
      <c r="L43" s="191" t="s">
        <v>1802</v>
      </c>
      <c r="M43" s="191" t="s">
        <v>1802</v>
      </c>
      <c r="N43" s="191">
        <v>0</v>
      </c>
      <c r="O43" s="191">
        <v>0</v>
      </c>
      <c r="P43" s="191">
        <v>0</v>
      </c>
      <c r="Q43" s="1035">
        <v>0</v>
      </c>
      <c r="R43" s="1035">
        <v>0</v>
      </c>
      <c r="S43" s="1035">
        <v>0</v>
      </c>
      <c r="T43" s="191">
        <v>0</v>
      </c>
      <c r="U43" s="870">
        <f t="shared" si="0"/>
        <v>0.29494949494949496</v>
      </c>
      <c r="V43" s="1036">
        <f t="shared" si="1"/>
        <v>858.82352941176464</v>
      </c>
      <c r="W43" s="870">
        <f t="shared" si="2"/>
        <v>446.78318478906709</v>
      </c>
      <c r="X43" s="870">
        <f t="shared" si="3"/>
        <v>427.18823529411765</v>
      </c>
      <c r="Y43" s="39" t="s">
        <v>1891</v>
      </c>
    </row>
    <row r="44" spans="1:25" ht="12.75">
      <c r="A44" s="986" t="s">
        <v>1892</v>
      </c>
      <c r="B44" s="842">
        <v>0.16</v>
      </c>
      <c r="C44" s="28">
        <v>1700</v>
      </c>
      <c r="D44" s="191" t="s">
        <v>1802</v>
      </c>
      <c r="E44" s="1038" t="s">
        <v>1824</v>
      </c>
      <c r="F44" s="1034" t="s">
        <v>1804</v>
      </c>
      <c r="G44" s="218" t="s">
        <v>891</v>
      </c>
      <c r="H44" s="191">
        <v>330</v>
      </c>
      <c r="I44" s="191">
        <v>514</v>
      </c>
      <c r="J44" s="191">
        <v>1</v>
      </c>
      <c r="K44" s="191" t="s">
        <v>1802</v>
      </c>
      <c r="L44" s="191" t="s">
        <v>1805</v>
      </c>
      <c r="M44" s="191" t="s">
        <v>1802</v>
      </c>
      <c r="N44" s="191">
        <v>0</v>
      </c>
      <c r="O44" s="191">
        <v>0</v>
      </c>
      <c r="P44" s="191">
        <v>0</v>
      </c>
      <c r="Q44" s="1035">
        <v>0</v>
      </c>
      <c r="R44" s="1035">
        <v>0</v>
      </c>
      <c r="S44" s="1035">
        <v>0</v>
      </c>
      <c r="T44" s="191">
        <v>0</v>
      </c>
      <c r="U44" s="870">
        <f t="shared" si="0"/>
        <v>0.3023529411764706</v>
      </c>
      <c r="V44" s="1036">
        <f t="shared" si="1"/>
        <v>3212.5</v>
      </c>
      <c r="W44" s="870">
        <f t="shared" si="2"/>
        <v>454.76029411764705</v>
      </c>
      <c r="X44" s="870">
        <f t="shared" si="3"/>
        <v>441.52499999999998</v>
      </c>
      <c r="Y44" s="39" t="s">
        <v>1893</v>
      </c>
    </row>
    <row r="45" spans="1:25" ht="12.75">
      <c r="A45" s="986" t="s">
        <v>1894</v>
      </c>
      <c r="B45" s="842">
        <v>0.25</v>
      </c>
      <c r="C45" s="28">
        <v>2203</v>
      </c>
      <c r="D45" s="191" t="s">
        <v>1802</v>
      </c>
      <c r="E45" s="1038" t="s">
        <v>1824</v>
      </c>
      <c r="F45" s="1034" t="s">
        <v>1804</v>
      </c>
      <c r="G45" s="218" t="s">
        <v>891</v>
      </c>
      <c r="H45" s="191">
        <v>160</v>
      </c>
      <c r="I45" s="191">
        <v>528</v>
      </c>
      <c r="J45" s="191">
        <v>1</v>
      </c>
      <c r="K45" s="191" t="s">
        <v>1802</v>
      </c>
      <c r="L45" s="191" t="s">
        <v>1805</v>
      </c>
      <c r="M45" s="191" t="s">
        <v>1802</v>
      </c>
      <c r="N45" s="191">
        <v>0</v>
      </c>
      <c r="O45" s="191">
        <v>0</v>
      </c>
      <c r="P45" s="191">
        <v>0</v>
      </c>
      <c r="Q45" s="1035">
        <v>0</v>
      </c>
      <c r="R45" s="1035">
        <v>0</v>
      </c>
      <c r="S45" s="1035">
        <v>0</v>
      </c>
      <c r="T45" s="191">
        <v>0</v>
      </c>
      <c r="U45" s="870">
        <f t="shared" si="0"/>
        <v>0.23967317294598275</v>
      </c>
      <c r="V45" s="1036">
        <f t="shared" si="1"/>
        <v>2112</v>
      </c>
      <c r="W45" s="870">
        <f t="shared" si="2"/>
        <v>462.55731729459831</v>
      </c>
      <c r="X45" s="870">
        <f t="shared" si="3"/>
        <v>460.62</v>
      </c>
      <c r="Y45" s="39" t="s">
        <v>1895</v>
      </c>
    </row>
    <row r="46" spans="1:25" ht="12.75">
      <c r="A46" s="986" t="s">
        <v>1896</v>
      </c>
      <c r="B46" s="842">
        <v>0.09</v>
      </c>
      <c r="C46" s="28">
        <v>1202</v>
      </c>
      <c r="D46" s="191" t="s">
        <v>1802</v>
      </c>
      <c r="E46" s="1038" t="s">
        <v>1824</v>
      </c>
      <c r="F46" s="1034" t="s">
        <v>1804</v>
      </c>
      <c r="G46" s="218" t="s">
        <v>891</v>
      </c>
      <c r="H46" s="191">
        <v>32</v>
      </c>
      <c r="I46" s="191">
        <v>489</v>
      </c>
      <c r="J46" s="191">
        <v>1</v>
      </c>
      <c r="K46" s="191" t="s">
        <v>1802</v>
      </c>
      <c r="L46" s="191" t="s">
        <v>1805</v>
      </c>
      <c r="M46" s="191" t="s">
        <v>1802</v>
      </c>
      <c r="N46" s="191">
        <v>0</v>
      </c>
      <c r="O46" s="191">
        <v>0</v>
      </c>
      <c r="P46" s="191">
        <v>0</v>
      </c>
      <c r="Q46" s="1035">
        <v>0</v>
      </c>
      <c r="R46" s="1035">
        <v>0</v>
      </c>
      <c r="S46" s="1035">
        <v>0</v>
      </c>
      <c r="T46" s="191">
        <v>0</v>
      </c>
      <c r="U46" s="870">
        <f t="shared" si="0"/>
        <v>0.40682196339434279</v>
      </c>
      <c r="V46" s="1036">
        <f t="shared" si="1"/>
        <v>5433.3333333333339</v>
      </c>
      <c r="W46" s="870">
        <f t="shared" si="2"/>
        <v>497.89552967276757</v>
      </c>
      <c r="X46" s="870">
        <f t="shared" si="3"/>
        <v>469.23333333333335</v>
      </c>
      <c r="Y46" s="39" t="s">
        <v>1897</v>
      </c>
    </row>
    <row r="47" spans="1:25" ht="12.75">
      <c r="A47" s="986" t="s">
        <v>1898</v>
      </c>
      <c r="B47" s="842">
        <v>0.16</v>
      </c>
      <c r="C47" s="28">
        <v>2400</v>
      </c>
      <c r="D47" s="191" t="s">
        <v>1802</v>
      </c>
      <c r="E47" s="1038" t="s">
        <v>1824</v>
      </c>
      <c r="F47" s="1034" t="s">
        <v>1804</v>
      </c>
      <c r="G47" s="218" t="s">
        <v>891</v>
      </c>
      <c r="H47" s="191">
        <v>25</v>
      </c>
      <c r="I47" s="191">
        <v>514</v>
      </c>
      <c r="J47" s="191">
        <v>1</v>
      </c>
      <c r="K47" s="191" t="s">
        <v>1802</v>
      </c>
      <c r="L47" s="191" t="s">
        <v>1805</v>
      </c>
      <c r="M47" s="191" t="s">
        <v>1802</v>
      </c>
      <c r="N47" s="191">
        <v>0</v>
      </c>
      <c r="O47" s="191">
        <v>0</v>
      </c>
      <c r="P47" s="191">
        <v>0</v>
      </c>
      <c r="Q47" s="1035">
        <v>0</v>
      </c>
      <c r="R47" s="1035">
        <v>0</v>
      </c>
      <c r="S47" s="1035">
        <v>0</v>
      </c>
      <c r="T47" s="191">
        <v>0</v>
      </c>
      <c r="U47" s="870">
        <f t="shared" si="0"/>
        <v>0.21416666666666667</v>
      </c>
      <c r="V47" s="1036">
        <f t="shared" si="1"/>
        <v>3212.5</v>
      </c>
      <c r="W47" s="870">
        <f t="shared" si="2"/>
        <v>469.44166666666666</v>
      </c>
      <c r="X47" s="870">
        <f t="shared" si="3"/>
        <v>472.02499999999998</v>
      </c>
      <c r="Y47" s="39" t="s">
        <v>1899</v>
      </c>
    </row>
    <row r="48" spans="1:25" ht="12.75">
      <c r="A48" s="986" t="s">
        <v>1900</v>
      </c>
      <c r="B48" s="842">
        <v>0.03</v>
      </c>
      <c r="C48" s="28">
        <v>822</v>
      </c>
      <c r="D48" s="191" t="s">
        <v>1805</v>
      </c>
      <c r="E48" s="1038" t="s">
        <v>1824</v>
      </c>
      <c r="F48" s="1034" t="s">
        <v>1804</v>
      </c>
      <c r="G48" s="218" t="s">
        <v>891</v>
      </c>
      <c r="H48" s="191">
        <v>0</v>
      </c>
      <c r="I48" s="191">
        <v>289</v>
      </c>
      <c r="J48" s="191">
        <v>1</v>
      </c>
      <c r="K48" s="191" t="s">
        <v>1802</v>
      </c>
      <c r="L48" s="191" t="s">
        <v>1805</v>
      </c>
      <c r="M48" s="191" t="s">
        <v>1802</v>
      </c>
      <c r="N48" s="191">
        <v>0</v>
      </c>
      <c r="O48" s="191">
        <v>0</v>
      </c>
      <c r="P48" s="191">
        <v>0</v>
      </c>
      <c r="Q48" s="1035">
        <v>0</v>
      </c>
      <c r="R48" s="1035">
        <v>0</v>
      </c>
      <c r="S48" s="1035">
        <v>0</v>
      </c>
      <c r="T48" s="191">
        <v>0</v>
      </c>
      <c r="U48" s="870">
        <f t="shared" si="0"/>
        <v>0.3515815085158151</v>
      </c>
      <c r="V48" s="1036">
        <f t="shared" si="1"/>
        <v>9633.3333333333339</v>
      </c>
      <c r="W48" s="870">
        <f t="shared" si="2"/>
        <v>541.97148418491486</v>
      </c>
      <c r="X48" s="870">
        <f t="shared" si="3"/>
        <v>515.0333333333333</v>
      </c>
      <c r="Y48" s="39" t="s">
        <v>1901</v>
      </c>
    </row>
    <row r="49" spans="1:25" ht="12.75">
      <c r="A49" s="986" t="s">
        <v>1902</v>
      </c>
      <c r="B49" s="842">
        <v>0.18</v>
      </c>
      <c r="C49" s="28">
        <v>1550</v>
      </c>
      <c r="D49" s="191" t="s">
        <v>1802</v>
      </c>
      <c r="E49" s="1038" t="s">
        <v>1824</v>
      </c>
      <c r="F49" s="1034" t="s">
        <v>1804</v>
      </c>
      <c r="G49" s="218" t="s">
        <v>891</v>
      </c>
      <c r="H49" s="191">
        <v>65</v>
      </c>
      <c r="I49" s="191">
        <v>643</v>
      </c>
      <c r="J49" s="191">
        <v>1</v>
      </c>
      <c r="K49" s="191" t="s">
        <v>1802</v>
      </c>
      <c r="L49" s="191" t="s">
        <v>1805</v>
      </c>
      <c r="M49" s="191" t="s">
        <v>1802</v>
      </c>
      <c r="N49" s="191">
        <v>0</v>
      </c>
      <c r="O49" s="191">
        <v>0</v>
      </c>
      <c r="P49" s="191">
        <v>0</v>
      </c>
      <c r="Q49" s="1035">
        <v>0</v>
      </c>
      <c r="R49" s="1035">
        <v>0</v>
      </c>
      <c r="S49" s="1035">
        <v>0</v>
      </c>
      <c r="T49" s="191">
        <v>0</v>
      </c>
      <c r="U49" s="870">
        <f t="shared" si="0"/>
        <v>0.41483870967741937</v>
      </c>
      <c r="V49" s="1036">
        <f t="shared" si="1"/>
        <v>3572.2222222222222</v>
      </c>
      <c r="W49" s="870">
        <f t="shared" si="2"/>
        <v>626.40609318996417</v>
      </c>
      <c r="X49" s="870">
        <f t="shared" si="3"/>
        <v>600.42222222222222</v>
      </c>
      <c r="Y49" s="39" t="s">
        <v>1903</v>
      </c>
    </row>
    <row r="50" spans="1:25" ht="12.75">
      <c r="A50" s="986" t="s">
        <v>1904</v>
      </c>
      <c r="B50" s="842">
        <v>0.14000000000000001</v>
      </c>
      <c r="C50" s="28">
        <v>1244</v>
      </c>
      <c r="D50" s="191" t="s">
        <v>1805</v>
      </c>
      <c r="E50" s="1038" t="s">
        <v>1824</v>
      </c>
      <c r="F50" s="1034" t="s">
        <v>1804</v>
      </c>
      <c r="G50" s="218" t="s">
        <v>891</v>
      </c>
      <c r="H50" s="191">
        <v>0</v>
      </c>
      <c r="I50" s="191">
        <v>445</v>
      </c>
      <c r="J50" s="191">
        <v>1</v>
      </c>
      <c r="K50" s="191" t="s">
        <v>1802</v>
      </c>
      <c r="L50" s="191" t="s">
        <v>1805</v>
      </c>
      <c r="M50" s="191" t="s">
        <v>1802</v>
      </c>
      <c r="N50" s="191">
        <v>2600</v>
      </c>
      <c r="O50" s="191">
        <v>290</v>
      </c>
      <c r="P50" s="191">
        <v>0</v>
      </c>
      <c r="Q50" s="1035">
        <v>0</v>
      </c>
      <c r="R50" s="1035">
        <v>0</v>
      </c>
      <c r="S50" s="1035">
        <v>0</v>
      </c>
      <c r="T50" s="191">
        <v>2.5</v>
      </c>
      <c r="U50" s="870">
        <f t="shared" si="0"/>
        <v>0.35771704180064307</v>
      </c>
      <c r="V50" s="1036">
        <f t="shared" si="1"/>
        <v>3178.5714285714284</v>
      </c>
      <c r="W50" s="870">
        <f t="shared" si="2"/>
        <v>708.71741846577856</v>
      </c>
      <c r="X50" s="870">
        <f t="shared" si="3"/>
        <v>685.38571428571436</v>
      </c>
      <c r="Y50" s="39" t="s">
        <v>1905</v>
      </c>
    </row>
    <row r="51" spans="1:25" ht="12.75">
      <c r="A51" s="986" t="s">
        <v>1906</v>
      </c>
      <c r="B51" s="842">
        <v>0.16</v>
      </c>
      <c r="C51" s="28">
        <v>3600</v>
      </c>
      <c r="D51" s="191" t="s">
        <v>1805</v>
      </c>
      <c r="E51" s="1038" t="s">
        <v>1824</v>
      </c>
      <c r="F51" s="1034" t="s">
        <v>1804</v>
      </c>
      <c r="G51" s="218" t="s">
        <v>891</v>
      </c>
      <c r="H51" s="191">
        <v>0</v>
      </c>
      <c r="I51" s="191">
        <v>514</v>
      </c>
      <c r="J51" s="191">
        <v>1</v>
      </c>
      <c r="K51" s="191" t="s">
        <v>1802</v>
      </c>
      <c r="L51" s="191" t="s">
        <v>1805</v>
      </c>
      <c r="M51" s="191" t="s">
        <v>1802</v>
      </c>
      <c r="N51" s="191">
        <v>748</v>
      </c>
      <c r="O51" s="191">
        <v>0</v>
      </c>
      <c r="P51" s="191">
        <v>0</v>
      </c>
      <c r="Q51" s="1035">
        <v>0</v>
      </c>
      <c r="R51" s="1035">
        <v>0</v>
      </c>
      <c r="S51" s="1035">
        <v>0.06</v>
      </c>
      <c r="T51" s="191">
        <v>0</v>
      </c>
      <c r="U51" s="870">
        <f t="shared" si="0"/>
        <v>0.14277777777777778</v>
      </c>
      <c r="V51" s="1036">
        <f t="shared" si="1"/>
        <v>3212.5</v>
      </c>
      <c r="W51" s="870">
        <f t="shared" si="2"/>
        <v>660.34277777777777</v>
      </c>
      <c r="X51" s="870">
        <f t="shared" si="3"/>
        <v>682.06499999999994</v>
      </c>
      <c r="Y51" s="39" t="s">
        <v>1907</v>
      </c>
    </row>
    <row r="52" spans="1:25" ht="12.75">
      <c r="A52" s="986" t="s">
        <v>1908</v>
      </c>
      <c r="B52" s="842">
        <v>0.17</v>
      </c>
      <c r="C52" s="28">
        <v>3722</v>
      </c>
      <c r="D52" s="191" t="s">
        <v>1805</v>
      </c>
      <c r="E52" s="1038" t="s">
        <v>1824</v>
      </c>
      <c r="F52" s="1034" t="s">
        <v>1804</v>
      </c>
      <c r="G52" s="218" t="s">
        <v>891</v>
      </c>
      <c r="H52" s="191">
        <v>0</v>
      </c>
      <c r="I52" s="191">
        <v>454</v>
      </c>
      <c r="J52" s="191">
        <v>1</v>
      </c>
      <c r="K52" s="191" t="s">
        <v>1802</v>
      </c>
      <c r="L52" s="191" t="s">
        <v>1805</v>
      </c>
      <c r="M52" s="191" t="s">
        <v>1802</v>
      </c>
      <c r="N52" s="191">
        <v>3800</v>
      </c>
      <c r="O52" s="191">
        <v>154</v>
      </c>
      <c r="P52" s="191">
        <v>0</v>
      </c>
      <c r="Q52" s="1044">
        <v>0.4</v>
      </c>
      <c r="R52" s="1035">
        <v>0</v>
      </c>
      <c r="S52" s="1035">
        <v>0</v>
      </c>
      <c r="T52" s="191">
        <v>0</v>
      </c>
      <c r="U52" s="870">
        <f t="shared" si="0"/>
        <v>0.12197743148844707</v>
      </c>
      <c r="V52" s="1036">
        <f t="shared" si="1"/>
        <v>2670.5882352941176</v>
      </c>
      <c r="W52" s="870">
        <f t="shared" si="2"/>
        <v>637.78362550178588</v>
      </c>
      <c r="X52" s="870">
        <f t="shared" si="3"/>
        <v>662.80588235294113</v>
      </c>
      <c r="Y52" s="39" t="s">
        <v>1909</v>
      </c>
    </row>
    <row r="53" spans="1:25" ht="12.75">
      <c r="A53" s="986" t="s">
        <v>1910</v>
      </c>
      <c r="B53" s="842">
        <v>0.19</v>
      </c>
      <c r="C53" s="28">
        <v>1734</v>
      </c>
      <c r="D53" s="191" t="s">
        <v>1802</v>
      </c>
      <c r="E53" s="1038" t="s">
        <v>1824</v>
      </c>
      <c r="F53" s="1034" t="s">
        <v>1804</v>
      </c>
      <c r="G53" s="218" t="s">
        <v>891</v>
      </c>
      <c r="H53" s="191">
        <v>75</v>
      </c>
      <c r="I53" s="191">
        <v>767</v>
      </c>
      <c r="J53" s="191">
        <v>1</v>
      </c>
      <c r="K53" s="191" t="s">
        <v>1802</v>
      </c>
      <c r="L53" s="191" t="s">
        <v>1805</v>
      </c>
      <c r="M53" s="191" t="s">
        <v>1802</v>
      </c>
      <c r="N53" s="191">
        <v>0</v>
      </c>
      <c r="O53" s="191">
        <v>0</v>
      </c>
      <c r="P53" s="191">
        <v>0</v>
      </c>
      <c r="Q53" s="1035">
        <v>0</v>
      </c>
      <c r="R53" s="1035">
        <v>0</v>
      </c>
      <c r="S53" s="1035">
        <v>0</v>
      </c>
      <c r="T53" s="191">
        <v>0</v>
      </c>
      <c r="U53" s="870">
        <f t="shared" si="0"/>
        <v>0.44232987312572086</v>
      </c>
      <c r="V53" s="1036">
        <f t="shared" si="1"/>
        <v>4036.8421052631579</v>
      </c>
      <c r="W53" s="870">
        <f t="shared" si="2"/>
        <v>754.8614083652036</v>
      </c>
      <c r="X53" s="870">
        <f t="shared" si="3"/>
        <v>727.96842105263158</v>
      </c>
      <c r="Y53" s="39" t="s">
        <v>1911</v>
      </c>
    </row>
    <row r="54" spans="1:25" ht="12.75">
      <c r="A54" s="986" t="s">
        <v>1912</v>
      </c>
      <c r="B54" s="842">
        <v>0.25</v>
      </c>
      <c r="C54" s="28">
        <v>3103</v>
      </c>
      <c r="D54" s="191" t="s">
        <v>1802</v>
      </c>
      <c r="E54" s="1038" t="s">
        <v>1824</v>
      </c>
      <c r="F54" s="1034" t="s">
        <v>1804</v>
      </c>
      <c r="G54" s="218" t="s">
        <v>891</v>
      </c>
      <c r="H54" s="191">
        <v>80</v>
      </c>
      <c r="I54" s="191">
        <v>841</v>
      </c>
      <c r="J54" s="191">
        <v>1</v>
      </c>
      <c r="K54" s="191" t="s">
        <v>1802</v>
      </c>
      <c r="L54" s="191" t="s">
        <v>1805</v>
      </c>
      <c r="M54" s="191" t="s">
        <v>1802</v>
      </c>
      <c r="N54" s="191">
        <v>0</v>
      </c>
      <c r="O54" s="191">
        <v>0</v>
      </c>
      <c r="P54" s="191">
        <v>0</v>
      </c>
      <c r="Q54" s="1035">
        <v>0</v>
      </c>
      <c r="R54" s="1035">
        <v>0</v>
      </c>
      <c r="S54" s="1035">
        <v>0</v>
      </c>
      <c r="T54" s="191">
        <v>0</v>
      </c>
      <c r="U54" s="870">
        <f t="shared" si="0"/>
        <v>0.27102803738317754</v>
      </c>
      <c r="V54" s="1036">
        <f t="shared" si="1"/>
        <v>3364</v>
      </c>
      <c r="W54" s="870">
        <f t="shared" si="2"/>
        <v>790.2128037383178</v>
      </c>
      <c r="X54" s="870">
        <f t="shared" si="3"/>
        <v>794.14</v>
      </c>
      <c r="Y54" s="39" t="s">
        <v>1913</v>
      </c>
    </row>
    <row r="55" spans="1:25" ht="12.75">
      <c r="A55" s="986" t="s">
        <v>1914</v>
      </c>
      <c r="B55" s="842">
        <v>0.2</v>
      </c>
      <c r="C55" s="28">
        <v>4103</v>
      </c>
      <c r="D55" s="191" t="s">
        <v>1805</v>
      </c>
      <c r="E55" s="1038" t="s">
        <v>1824</v>
      </c>
      <c r="F55" s="1034" t="s">
        <v>1804</v>
      </c>
      <c r="G55" s="218" t="s">
        <v>891</v>
      </c>
      <c r="H55" s="191">
        <v>0</v>
      </c>
      <c r="I55" s="191">
        <v>555</v>
      </c>
      <c r="J55" s="191">
        <v>1</v>
      </c>
      <c r="K55" s="191" t="s">
        <v>1802</v>
      </c>
      <c r="L55" s="191" t="s">
        <v>1805</v>
      </c>
      <c r="M55" s="191" t="s">
        <v>1802</v>
      </c>
      <c r="N55" s="191">
        <v>3000</v>
      </c>
      <c r="O55" s="191">
        <v>320</v>
      </c>
      <c r="P55" s="191">
        <v>0</v>
      </c>
      <c r="Q55" s="1035">
        <v>0</v>
      </c>
      <c r="R55" s="1035">
        <v>0</v>
      </c>
      <c r="S55" s="1035">
        <v>0</v>
      </c>
      <c r="T55" s="191">
        <v>6.4</v>
      </c>
      <c r="U55" s="870">
        <f t="shared" si="0"/>
        <v>0.13526687789422373</v>
      </c>
      <c r="V55" s="1036">
        <f t="shared" si="1"/>
        <v>2775</v>
      </c>
      <c r="W55" s="870">
        <f t="shared" si="2"/>
        <v>809.24668778942237</v>
      </c>
      <c r="X55" s="870">
        <f t="shared" si="3"/>
        <v>836.75</v>
      </c>
      <c r="Y55" s="39" t="s">
        <v>1915</v>
      </c>
    </row>
    <row r="56" spans="1:25" ht="12.75">
      <c r="A56" s="986" t="s">
        <v>1916</v>
      </c>
      <c r="B56" s="842">
        <v>0.09</v>
      </c>
      <c r="C56" s="28">
        <v>2502</v>
      </c>
      <c r="D56" s="191" t="s">
        <v>1805</v>
      </c>
      <c r="E56" s="1038" t="s">
        <v>1824</v>
      </c>
      <c r="F56" s="1034" t="s">
        <v>1804</v>
      </c>
      <c r="G56" s="218" t="s">
        <v>891</v>
      </c>
      <c r="H56" s="191">
        <v>0</v>
      </c>
      <c r="I56" s="191">
        <v>576</v>
      </c>
      <c r="J56" s="191">
        <v>1</v>
      </c>
      <c r="K56" s="191" t="s">
        <v>1802</v>
      </c>
      <c r="L56" s="191" t="s">
        <v>1805</v>
      </c>
      <c r="M56" s="191" t="s">
        <v>1802</v>
      </c>
      <c r="N56" s="191">
        <v>4000</v>
      </c>
      <c r="O56" s="191">
        <v>0</v>
      </c>
      <c r="P56" s="191">
        <v>0</v>
      </c>
      <c r="Q56" s="1035">
        <v>0</v>
      </c>
      <c r="R56" s="1035">
        <v>0</v>
      </c>
      <c r="S56" s="1035">
        <v>0.05</v>
      </c>
      <c r="T56" s="191">
        <v>6.1</v>
      </c>
      <c r="U56" s="870">
        <f t="shared" si="0"/>
        <v>0.23021582733812951</v>
      </c>
      <c r="V56" s="1036">
        <f t="shared" si="1"/>
        <v>6400</v>
      </c>
      <c r="W56" s="870">
        <f t="shared" si="2"/>
        <v>868.15158273381292</v>
      </c>
      <c r="X56" s="870">
        <f t="shared" si="3"/>
        <v>870.15</v>
      </c>
      <c r="Y56" s="39" t="s">
        <v>1917</v>
      </c>
    </row>
    <row r="57" spans="1:25" ht="12.75">
      <c r="A57" s="986" t="s">
        <v>1918</v>
      </c>
      <c r="B57" s="842">
        <v>0.18</v>
      </c>
      <c r="C57" s="28">
        <v>3150</v>
      </c>
      <c r="D57" s="191" t="s">
        <v>1805</v>
      </c>
      <c r="E57" s="1038" t="s">
        <v>1824</v>
      </c>
      <c r="F57" s="1034" t="s">
        <v>1804</v>
      </c>
      <c r="G57" s="218" t="s">
        <v>891</v>
      </c>
      <c r="H57" s="191">
        <v>0</v>
      </c>
      <c r="I57" s="191">
        <v>757</v>
      </c>
      <c r="J57" s="191">
        <v>1</v>
      </c>
      <c r="K57" s="191" t="s">
        <v>1802</v>
      </c>
      <c r="L57" s="191" t="s">
        <v>1805</v>
      </c>
      <c r="M57" s="191" t="s">
        <v>1802</v>
      </c>
      <c r="N57" s="191">
        <v>2850</v>
      </c>
      <c r="O57" s="191">
        <v>290</v>
      </c>
      <c r="P57" s="191">
        <v>0</v>
      </c>
      <c r="Q57" s="1035">
        <v>0</v>
      </c>
      <c r="R57" s="1035">
        <v>0</v>
      </c>
      <c r="S57" s="1035">
        <v>0</v>
      </c>
      <c r="T57" s="191">
        <v>3.1</v>
      </c>
      <c r="U57" s="870">
        <f t="shared" si="0"/>
        <v>0.24031746031746032</v>
      </c>
      <c r="V57" s="1036">
        <f t="shared" si="1"/>
        <v>4205.5555555555557</v>
      </c>
      <c r="W57" s="870">
        <f t="shared" si="2"/>
        <v>1008.2873015873016</v>
      </c>
      <c r="X57" s="870">
        <f t="shared" si="3"/>
        <v>1015.7555555555556</v>
      </c>
      <c r="Y57" s="39" t="s">
        <v>1919</v>
      </c>
    </row>
    <row r="58" spans="1:25" ht="12.75">
      <c r="A58" s="986" t="s">
        <v>1920</v>
      </c>
      <c r="B58" s="842">
        <v>0.19</v>
      </c>
      <c r="C58" s="28">
        <v>3534</v>
      </c>
      <c r="D58" s="191" t="s">
        <v>1805</v>
      </c>
      <c r="E58" s="1038" t="s">
        <v>1824</v>
      </c>
      <c r="F58" s="1034" t="s">
        <v>1804</v>
      </c>
      <c r="G58" s="218" t="s">
        <v>891</v>
      </c>
      <c r="H58" s="191">
        <v>0</v>
      </c>
      <c r="I58" s="191">
        <v>903</v>
      </c>
      <c r="J58" s="191">
        <v>1</v>
      </c>
      <c r="K58" s="191" t="s">
        <v>1802</v>
      </c>
      <c r="L58" s="191" t="s">
        <v>1805</v>
      </c>
      <c r="M58" s="191" t="s">
        <v>1802</v>
      </c>
      <c r="N58" s="191">
        <v>2850</v>
      </c>
      <c r="O58" s="191">
        <v>290</v>
      </c>
      <c r="P58" s="191">
        <v>0</v>
      </c>
      <c r="Q58" s="1035">
        <v>0</v>
      </c>
      <c r="R58" s="1035">
        <v>0</v>
      </c>
      <c r="S58" s="1035">
        <v>0</v>
      </c>
      <c r="T58" s="191">
        <v>6.4</v>
      </c>
      <c r="U58" s="870">
        <f t="shared" si="0"/>
        <v>0.25551782682512736</v>
      </c>
      <c r="V58" s="1036">
        <f t="shared" si="1"/>
        <v>4752.6315789473683</v>
      </c>
      <c r="W58" s="870">
        <f t="shared" si="2"/>
        <v>1190.3380984719865</v>
      </c>
      <c r="X58" s="870">
        <f t="shared" si="3"/>
        <v>1200.1263157894737</v>
      </c>
      <c r="Y58" s="39" t="s">
        <v>1921</v>
      </c>
    </row>
    <row r="59" spans="1:25" ht="12.75">
      <c r="A59" s="986" t="s">
        <v>1922</v>
      </c>
      <c r="B59" s="842">
        <v>0.25</v>
      </c>
      <c r="C59" s="28">
        <v>5303</v>
      </c>
      <c r="D59" s="191" t="s">
        <v>1805</v>
      </c>
      <c r="E59" s="1038" t="s">
        <v>1824</v>
      </c>
      <c r="F59" s="1034" t="s">
        <v>1804</v>
      </c>
      <c r="G59" s="218" t="s">
        <v>891</v>
      </c>
      <c r="H59" s="191">
        <v>0</v>
      </c>
      <c r="I59" s="191">
        <v>990</v>
      </c>
      <c r="J59" s="191">
        <v>1</v>
      </c>
      <c r="K59" s="191" t="s">
        <v>1802</v>
      </c>
      <c r="L59" s="191" t="s">
        <v>1805</v>
      </c>
      <c r="M59" s="191" t="s">
        <v>1802</v>
      </c>
      <c r="N59" s="191">
        <v>4000</v>
      </c>
      <c r="O59" s="191">
        <v>500</v>
      </c>
      <c r="P59" s="191">
        <v>0</v>
      </c>
      <c r="Q59" s="1035">
        <v>0</v>
      </c>
      <c r="R59" s="1035">
        <v>0</v>
      </c>
      <c r="S59" s="1035">
        <v>0</v>
      </c>
      <c r="T59" s="191">
        <v>12.1</v>
      </c>
      <c r="U59" s="870">
        <f t="shared" si="0"/>
        <v>0.1866867810673204</v>
      </c>
      <c r="V59" s="1036">
        <f t="shared" si="1"/>
        <v>3960</v>
      </c>
      <c r="W59" s="870">
        <f t="shared" si="2"/>
        <v>1333.7386781067319</v>
      </c>
      <c r="X59" s="870">
        <f t="shared" si="3"/>
        <v>1368.1</v>
      </c>
      <c r="Y59" s="39" t="s">
        <v>1923</v>
      </c>
    </row>
    <row r="60" spans="1:25" ht="12.75">
      <c r="A60" s="986" t="s">
        <v>1924</v>
      </c>
      <c r="B60" s="842">
        <v>0.69</v>
      </c>
      <c r="C60" s="28">
        <v>8200</v>
      </c>
      <c r="D60" s="191" t="s">
        <v>1805</v>
      </c>
      <c r="E60" s="1037" t="s">
        <v>874</v>
      </c>
      <c r="F60" s="1034" t="s">
        <v>1804</v>
      </c>
      <c r="G60" s="1039" t="s">
        <v>1837</v>
      </c>
      <c r="H60" s="191">
        <v>0</v>
      </c>
      <c r="I60" s="191">
        <v>466</v>
      </c>
      <c r="J60" s="191">
        <v>3</v>
      </c>
      <c r="K60" s="191" t="s">
        <v>1802</v>
      </c>
      <c r="L60" s="191" t="s">
        <v>1802</v>
      </c>
      <c r="M60" s="191" t="s">
        <v>1802</v>
      </c>
      <c r="N60" s="191">
        <v>0</v>
      </c>
      <c r="O60" s="191">
        <v>0</v>
      </c>
      <c r="P60" s="191">
        <v>0</v>
      </c>
      <c r="Q60" s="1035">
        <v>0</v>
      </c>
      <c r="R60" s="1035">
        <v>0</v>
      </c>
      <c r="S60" s="1035">
        <v>0</v>
      </c>
      <c r="T60" s="191">
        <v>0</v>
      </c>
      <c r="U60" s="870">
        <f t="shared" si="0"/>
        <v>0.17048780487804879</v>
      </c>
      <c r="V60" s="1036">
        <f t="shared" si="1"/>
        <v>2026.0869565217392</v>
      </c>
      <c r="W60" s="870">
        <f t="shared" si="2"/>
        <v>1476.4096500530222</v>
      </c>
      <c r="X60" s="870">
        <f t="shared" si="3"/>
        <v>1541.3608695652174</v>
      </c>
      <c r="Y60" s="39" t="s">
        <v>1925</v>
      </c>
    </row>
    <row r="61" spans="1:25" ht="12.75">
      <c r="A61" s="986" t="s">
        <v>1926</v>
      </c>
      <c r="B61" s="842">
        <v>1.92</v>
      </c>
      <c r="C61" s="28">
        <v>13730</v>
      </c>
      <c r="D61" s="191" t="s">
        <v>1805</v>
      </c>
      <c r="E61" s="1045" t="s">
        <v>1927</v>
      </c>
      <c r="F61" s="1034" t="s">
        <v>1804</v>
      </c>
      <c r="G61" s="1039" t="s">
        <v>1837</v>
      </c>
      <c r="H61" s="191">
        <v>0</v>
      </c>
      <c r="I61" s="191">
        <v>531</v>
      </c>
      <c r="J61" s="191">
        <v>6</v>
      </c>
      <c r="K61" s="191" t="s">
        <v>1802</v>
      </c>
      <c r="L61" s="191" t="s">
        <v>1802</v>
      </c>
      <c r="M61" s="191" t="s">
        <v>1802</v>
      </c>
      <c r="N61" s="191">
        <v>0</v>
      </c>
      <c r="O61" s="191">
        <v>0</v>
      </c>
      <c r="P61" s="191">
        <v>0</v>
      </c>
      <c r="Q61" s="1035">
        <v>0</v>
      </c>
      <c r="R61" s="1035">
        <v>0</v>
      </c>
      <c r="S61" s="1035">
        <v>0</v>
      </c>
      <c r="T61" s="191">
        <v>0</v>
      </c>
      <c r="U61" s="870">
        <f t="shared" si="0"/>
        <v>0.23204661325564457</v>
      </c>
      <c r="V61" s="1036">
        <f t="shared" si="1"/>
        <v>1659.375</v>
      </c>
      <c r="W61" s="870">
        <f t="shared" si="2"/>
        <v>3149.2984113255643</v>
      </c>
      <c r="X61" s="870">
        <f t="shared" si="3"/>
        <v>3263.3937500000002</v>
      </c>
      <c r="Y61" s="39" t="s">
        <v>1928</v>
      </c>
    </row>
    <row r="62" spans="1:25" ht="12.75">
      <c r="A62" s="986" t="s">
        <v>1929</v>
      </c>
      <c r="B62" s="842">
        <v>1.41</v>
      </c>
      <c r="C62" s="28">
        <v>15660</v>
      </c>
      <c r="D62" s="191" t="s">
        <v>1805</v>
      </c>
      <c r="E62" s="1045" t="s">
        <v>1927</v>
      </c>
      <c r="F62" s="1034" t="s">
        <v>1804</v>
      </c>
      <c r="G62" s="1039" t="s">
        <v>1837</v>
      </c>
      <c r="H62" s="191">
        <v>0</v>
      </c>
      <c r="I62" s="191">
        <v>523</v>
      </c>
      <c r="J62" s="191">
        <v>7</v>
      </c>
      <c r="K62" s="191" t="s">
        <v>1802</v>
      </c>
      <c r="L62" s="191" t="s">
        <v>1802</v>
      </c>
      <c r="M62" s="191" t="s">
        <v>1802</v>
      </c>
      <c r="N62" s="191">
        <v>0</v>
      </c>
      <c r="O62" s="191">
        <v>0</v>
      </c>
      <c r="P62" s="191">
        <v>0</v>
      </c>
      <c r="Q62" s="1035">
        <v>0</v>
      </c>
      <c r="R62" s="1035">
        <v>0</v>
      </c>
      <c r="S62" s="1035">
        <v>0</v>
      </c>
      <c r="T62" s="191">
        <v>0</v>
      </c>
      <c r="U62" s="870">
        <f t="shared" si="0"/>
        <v>0.23378033205619411</v>
      </c>
      <c r="V62" s="1036">
        <f t="shared" si="1"/>
        <v>2596.4539007092199</v>
      </c>
      <c r="W62" s="870">
        <f t="shared" si="2"/>
        <v>3619.6425722127119</v>
      </c>
      <c r="X62" s="870">
        <f t="shared" si="3"/>
        <v>3752.8645390070924</v>
      </c>
      <c r="Y62" s="39" t="s">
        <v>1930</v>
      </c>
    </row>
  </sheetData>
  <autoFilter ref="A2:Y62" xr:uid="{00000000-0009-0000-0000-000035000000}">
    <sortState xmlns:xlrd2="http://schemas.microsoft.com/office/spreadsheetml/2017/richdata2" ref="A2:Y62">
      <sortCondition ref="X2:X62"/>
      <sortCondition ref="Y2:Y62"/>
      <sortCondition ref="A2:A62"/>
      <sortCondition ref="N2:N62"/>
      <sortCondition ref="E2:E62"/>
      <sortCondition ref="G2:G62"/>
      <sortCondition ref="F2:F62"/>
    </sortState>
  </autoFilter>
  <conditionalFormatting sqref="B3:B62">
    <cfRule type="colorScale" priority="9">
      <colorScale>
        <cfvo type="min"/>
        <cfvo type="percentile" val="50"/>
        <cfvo type="max"/>
        <color rgb="FFEFEFEF"/>
        <color rgb="FFB7B7B7"/>
        <color rgb="FF666666"/>
      </colorScale>
    </cfRule>
  </conditionalFormatting>
  <conditionalFormatting sqref="C3:C62">
    <cfRule type="colorScale" priority="8">
      <colorScale>
        <cfvo type="min"/>
        <cfvo type="percentile" val="50"/>
        <cfvo type="max"/>
        <color rgb="FF93C47D"/>
        <color rgb="FFD9D9D9"/>
        <color rgb="FFE06666"/>
      </colorScale>
    </cfRule>
  </conditionalFormatting>
  <conditionalFormatting sqref="D3:D62">
    <cfRule type="cellIs" dxfId="24" priority="6" operator="equal">
      <formula>"n"</formula>
    </cfRule>
    <cfRule type="cellIs" dxfId="23" priority="7" operator="equal">
      <formula>"Y"</formula>
    </cfRule>
  </conditionalFormatting>
  <conditionalFormatting sqref="H3:H62">
    <cfRule type="colorScale" priority="5">
      <colorScale>
        <cfvo type="min"/>
        <cfvo type="percentile" val="50"/>
        <cfvo type="max"/>
        <color rgb="FFFFF2CC"/>
        <color rgb="FFFFD966"/>
        <color rgb="FFBF9000"/>
      </colorScale>
    </cfRule>
  </conditionalFormatting>
  <conditionalFormatting sqref="I3:I62">
    <cfRule type="colorScale" priority="4">
      <colorScale>
        <cfvo type="min"/>
        <cfvo type="percentile" val="50"/>
        <cfvo type="max"/>
        <color rgb="FFD9D9D9"/>
        <color rgb="FFC9DAF8"/>
        <color rgb="FF6D9EEB"/>
      </colorScale>
    </cfRule>
  </conditionalFormatting>
  <conditionalFormatting sqref="J3:J62">
    <cfRule type="colorScale" priority="10">
      <colorScale>
        <cfvo type="min"/>
        <cfvo type="percentile" val="50"/>
        <cfvo type="max"/>
        <color rgb="FFD9D9D9"/>
        <color rgb="FFD9D2E9"/>
        <color rgb="FFB4A7D6"/>
      </colorScale>
    </cfRule>
  </conditionalFormatting>
  <conditionalFormatting sqref="K3:L62">
    <cfRule type="cellIs" dxfId="22" priority="11" operator="equal">
      <formula>"y"</formula>
    </cfRule>
    <cfRule type="cellIs" dxfId="21" priority="12" operator="equal">
      <formula>"n"</formula>
    </cfRule>
    <cfRule type="cellIs" dxfId="20" priority="19" operator="equal">
      <formula>"C"</formula>
    </cfRule>
  </conditionalFormatting>
  <conditionalFormatting sqref="M3:M62">
    <cfRule type="cellIs" dxfId="19" priority="13" operator="equal">
      <formula>"y"</formula>
    </cfRule>
    <cfRule type="cellIs" dxfId="18" priority="14" operator="equal">
      <formula>"n"</formula>
    </cfRule>
  </conditionalFormatting>
  <conditionalFormatting sqref="N3:N62">
    <cfRule type="colorScale" priority="16">
      <colorScale>
        <cfvo type="min"/>
        <cfvo type="percentile" val="50"/>
        <cfvo type="max"/>
        <color rgb="FFFFF2CC"/>
        <color rgb="FFFFE599"/>
        <color rgb="FFFFD966"/>
      </colorScale>
    </cfRule>
  </conditionalFormatting>
  <conditionalFormatting sqref="N3:T62">
    <cfRule type="cellIs" dxfId="17" priority="15" operator="equal">
      <formula>"-"</formula>
    </cfRule>
  </conditionalFormatting>
  <conditionalFormatting sqref="O3:O62">
    <cfRule type="colorScale" priority="17">
      <colorScale>
        <cfvo type="min"/>
        <cfvo type="percentile" val="50"/>
        <cfvo type="max"/>
        <color rgb="FFD9EAD3"/>
        <color rgb="FFB6D7A8"/>
        <color rgb="FF93C47D"/>
      </colorScale>
    </cfRule>
  </conditionalFormatting>
  <conditionalFormatting sqref="P3:P62">
    <cfRule type="colorScale" priority="20">
      <colorScale>
        <cfvo type="min"/>
        <cfvo type="percentile" val="50"/>
        <cfvo type="max"/>
        <color rgb="FFF6B26B"/>
        <color rgb="FFF9CB9C"/>
        <color rgb="FFFCE5CD"/>
      </colorScale>
    </cfRule>
  </conditionalFormatting>
  <conditionalFormatting sqref="Q3:Q62">
    <cfRule type="colorScale" priority="21">
      <colorScale>
        <cfvo type="min"/>
        <cfvo type="percentile" val="50"/>
        <cfvo type="max"/>
        <color rgb="FFFFE599"/>
        <color rgb="FFFFD966"/>
        <color rgb="FFF1C232"/>
      </colorScale>
    </cfRule>
  </conditionalFormatting>
  <conditionalFormatting sqref="R3:R62">
    <cfRule type="colorScale" priority="22">
      <colorScale>
        <cfvo type="min"/>
        <cfvo type="percentile" val="50"/>
        <cfvo type="max"/>
        <color rgb="FFD9EAD3"/>
        <color rgb="FFB6D7A8"/>
        <color rgb="FF93C47D"/>
      </colorScale>
    </cfRule>
  </conditionalFormatting>
  <conditionalFormatting sqref="S3:S62">
    <cfRule type="colorScale" priority="18">
      <colorScale>
        <cfvo type="min"/>
        <cfvo type="percentile" val="50"/>
        <cfvo type="max"/>
        <color rgb="FFD9D2E9"/>
        <color rgb="FFB4A7D6"/>
        <color rgb="FF8E7CC3"/>
      </colorScale>
    </cfRule>
  </conditionalFormatting>
  <conditionalFormatting sqref="T3:T62">
    <cfRule type="colorScale" priority="3">
      <colorScale>
        <cfvo type="min"/>
        <cfvo type="percentile" val="50"/>
        <cfvo type="max"/>
        <color rgb="FFEFEFEF"/>
        <color rgb="FFD9D9D9"/>
        <color rgb="FFB7B7B7"/>
      </colorScale>
    </cfRule>
  </conditionalFormatting>
  <conditionalFormatting sqref="U3:U62">
    <cfRule type="colorScale" priority="23">
      <colorScale>
        <cfvo type="min"/>
        <cfvo type="percentile" val="50"/>
        <cfvo type="max"/>
        <color rgb="FFCFE2F3"/>
        <color rgb="FF9FC5E8"/>
        <color rgb="FF6FA8DC"/>
      </colorScale>
    </cfRule>
  </conditionalFormatting>
  <conditionalFormatting sqref="V3:V62">
    <cfRule type="colorScale" priority="24">
      <colorScale>
        <cfvo type="min"/>
        <cfvo type="percentile" val="50"/>
        <cfvo type="max"/>
        <color rgb="FFC9DAF8"/>
        <color rgb="FFA4C2F4"/>
        <color rgb="FFA4C2F4"/>
      </colorScale>
    </cfRule>
  </conditionalFormatting>
  <conditionalFormatting sqref="W3:W62">
    <cfRule type="colorScale" priority="1">
      <colorScale>
        <cfvo type="min"/>
        <cfvo type="percentile" val="50"/>
        <cfvo type="max"/>
        <color rgb="FF4A86E8"/>
        <color rgb="FFEFEFEF"/>
        <color rgb="FFFF9900"/>
      </colorScale>
    </cfRule>
  </conditionalFormatting>
  <conditionalFormatting sqref="X3:X62">
    <cfRule type="colorScale" priority="2">
      <colorScale>
        <cfvo type="min"/>
        <cfvo type="percentile" val="50"/>
        <cfvo type="max"/>
        <color rgb="FF4A86E8"/>
        <color rgb="FFEFEFEF"/>
        <color rgb="FFFF9900"/>
      </colorScale>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5">
    <tabColor rgb="FFFF9900"/>
    <outlinePr summaryBelow="0" summaryRight="0"/>
  </sheetPr>
  <dimension ref="A1:W2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2" max="2" width="5.42578125" customWidth="1"/>
    <col min="3" max="3" width="6.42578125" customWidth="1"/>
    <col min="4" max="23" width="5.42578125" customWidth="1"/>
  </cols>
  <sheetData>
    <row r="1" spans="1:23" ht="21" customHeight="1">
      <c r="A1" s="1023"/>
      <c r="B1" s="846"/>
      <c r="C1" s="846"/>
      <c r="D1" s="1046"/>
      <c r="E1" s="1046"/>
      <c r="F1" s="1024"/>
      <c r="G1" s="1024"/>
      <c r="H1" s="4"/>
      <c r="I1" s="1046"/>
      <c r="J1" s="846"/>
      <c r="K1" s="846"/>
      <c r="L1" s="846"/>
      <c r="M1" s="1024"/>
      <c r="N1" s="1046"/>
      <c r="O1" s="846"/>
      <c r="P1" s="846"/>
      <c r="Q1" s="846"/>
      <c r="R1" s="846"/>
      <c r="S1" s="846"/>
      <c r="T1" s="846"/>
      <c r="U1" s="846"/>
      <c r="V1" s="846"/>
      <c r="W1" s="1047" t="s">
        <v>2</v>
      </c>
    </row>
    <row r="2" spans="1:23" ht="91.5">
      <c r="A2" s="874" t="s">
        <v>1931</v>
      </c>
      <c r="B2" s="877" t="s">
        <v>1224</v>
      </c>
      <c r="C2" s="876" t="s">
        <v>908</v>
      </c>
      <c r="D2" s="876" t="s">
        <v>1789</v>
      </c>
      <c r="E2" s="876" t="s">
        <v>1790</v>
      </c>
      <c r="F2" s="876" t="s">
        <v>1791</v>
      </c>
      <c r="G2" s="876" t="s">
        <v>1792</v>
      </c>
      <c r="H2" s="876" t="s">
        <v>1932</v>
      </c>
      <c r="I2" s="983" t="s">
        <v>1587</v>
      </c>
      <c r="J2" s="982" t="s">
        <v>1793</v>
      </c>
      <c r="K2" s="876" t="s">
        <v>1794</v>
      </c>
      <c r="L2" s="876" t="s">
        <v>1795</v>
      </c>
      <c r="M2" s="1028" t="s">
        <v>1797</v>
      </c>
      <c r="N2" s="984" t="s">
        <v>1588</v>
      </c>
      <c r="O2" s="1029" t="s">
        <v>1798</v>
      </c>
      <c r="P2" s="881" t="s">
        <v>1170</v>
      </c>
      <c r="Q2" s="882" t="s">
        <v>1171</v>
      </c>
      <c r="R2" s="887" t="s">
        <v>1222</v>
      </c>
      <c r="S2" s="1048" t="s">
        <v>1933</v>
      </c>
      <c r="T2" s="1049" t="s">
        <v>1934</v>
      </c>
      <c r="U2" s="876" t="s">
        <v>15</v>
      </c>
      <c r="V2" s="876" t="s">
        <v>16</v>
      </c>
      <c r="W2" s="1032" t="s">
        <v>2</v>
      </c>
    </row>
    <row r="3" spans="1:23" ht="12.75">
      <c r="A3" s="986" t="s">
        <v>1935</v>
      </c>
      <c r="B3" s="842">
        <v>1.42</v>
      </c>
      <c r="C3" s="28">
        <v>2150</v>
      </c>
      <c r="D3" s="191" t="s">
        <v>1802</v>
      </c>
      <c r="E3" s="1033" t="s">
        <v>1803</v>
      </c>
      <c r="F3" s="1039" t="s">
        <v>1837</v>
      </c>
      <c r="G3" s="1039" t="s">
        <v>1837</v>
      </c>
      <c r="H3" s="1050" t="s">
        <v>1936</v>
      </c>
      <c r="I3" s="191">
        <v>18</v>
      </c>
      <c r="J3" s="191">
        <v>3</v>
      </c>
      <c r="K3" s="191" t="s">
        <v>1802</v>
      </c>
      <c r="L3" s="191" t="s">
        <v>1802</v>
      </c>
      <c r="M3" s="191">
        <v>1800</v>
      </c>
      <c r="N3" s="191">
        <v>0</v>
      </c>
      <c r="O3" s="191">
        <v>0</v>
      </c>
      <c r="P3" s="1035">
        <v>7.0000000000000007E-2</v>
      </c>
      <c r="Q3" s="1035">
        <v>0.04</v>
      </c>
      <c r="R3" s="191">
        <v>0</v>
      </c>
      <c r="S3" s="191">
        <f t="shared" ref="S3:S25" si="0">(M3*-O3)</f>
        <v>0</v>
      </c>
      <c r="T3" s="1051">
        <f t="shared" ref="T3:T25" si="1">S3/C3</f>
        <v>0</v>
      </c>
      <c r="U3" s="870">
        <f t="shared" ref="U3:U25" si="2">(-B3*10)+(-C3*0.01)+(IF(D3="y",100,-100))+(IF(E3="high",100,0))+(IF(E3="imported",70,0))+(IF(E3="military",50,0))+(IF(E3="zone",50,0))+(IF(E3="low",20,0))+(IF(F3="slight",-20,0))+(IF(F3="slight reduction",20,0))+(IF(F3="moderate",-50,0))+(IF(F3="moderate reduction",50,0))+(IF(G3="slight",-20,0))+(IF(G3="slight reduction",20,0))+(IF(G3="moderate",-50,0))+(IF(G3="significant reduction",100,0))+(IF(H3="mild sober",20,0))+(IF(H3="potent sober",50,0))+(IF(H3="light",-20,0))+(IF(H3="strong",-50,0))+(I3*J3)+(M3*0.01)+(N3*0.01)+(-O3)+(P3*10)+(Q3*10)+(R3*10)+(S3*0.1)+(T3*10)</f>
        <v>-192.6</v>
      </c>
      <c r="V3" s="870">
        <f t="shared" ref="V3:V25" si="3">(-B3*10)+(IF(D3="y",100,-100))+(IF(E3="high",100,0))+(IF(E3="imported",70,0))+(IF(E3="military",50,0))+(IF(E3="zone",50,0))+(IF(E3="low",20,0))+(IF(F3="slight",-20,0))+(IF(F3="slight reduction",20,0))+(IF(F3="moderate",-50,0))+(IF(F3="moderate reduction",50,0))+(IF(G3="slight",-20,0))+(IF(G3="slight reduction",20,0))+(IF(G3="moderate",-50,0))+(IF(G3="significant reduction",100,0))+(IF(H3="mild sober",20,0))+(IF(H3="potent sober",50,0))+(IF(H3="light",-20,0))+(IF(H3="strong",-50,0))+(I3*J3)+(M3*0.01)+(N3*0.01)+(-O3)+(P3*10)+(Q3*10)+(R3*10)+(S3*0.1)</f>
        <v>-171.1</v>
      </c>
      <c r="W3" s="39" t="s">
        <v>1937</v>
      </c>
    </row>
    <row r="4" spans="1:23" ht="12.75">
      <c r="A4" s="986" t="s">
        <v>1938</v>
      </c>
      <c r="B4" s="842">
        <v>1.45</v>
      </c>
      <c r="C4" s="28">
        <v>946</v>
      </c>
      <c r="D4" s="191" t="s">
        <v>1802</v>
      </c>
      <c r="E4" s="1038" t="s">
        <v>1824</v>
      </c>
      <c r="F4" s="1034" t="s">
        <v>1804</v>
      </c>
      <c r="G4" s="1039" t="s">
        <v>1837</v>
      </c>
      <c r="H4" s="1050" t="s">
        <v>1936</v>
      </c>
      <c r="I4" s="191">
        <v>22</v>
      </c>
      <c r="J4" s="191">
        <v>3</v>
      </c>
      <c r="K4" s="191" t="s">
        <v>1805</v>
      </c>
      <c r="L4" s="191" t="s">
        <v>1802</v>
      </c>
      <c r="M4" s="191">
        <v>35</v>
      </c>
      <c r="N4" s="191">
        <v>0</v>
      </c>
      <c r="O4" s="191">
        <v>-27</v>
      </c>
      <c r="P4" s="1035">
        <v>0</v>
      </c>
      <c r="Q4" s="1035">
        <v>0</v>
      </c>
      <c r="R4" s="191">
        <v>0</v>
      </c>
      <c r="S4" s="191">
        <f t="shared" si="0"/>
        <v>945</v>
      </c>
      <c r="T4" s="1051">
        <f t="shared" si="1"/>
        <v>0.9989429175475687</v>
      </c>
      <c r="U4" s="870">
        <f t="shared" si="2"/>
        <v>3.8794291754756731</v>
      </c>
      <c r="V4" s="870">
        <f t="shared" si="3"/>
        <v>3.3499999999999943</v>
      </c>
      <c r="W4" s="39" t="s">
        <v>1939</v>
      </c>
    </row>
    <row r="5" spans="1:23" ht="12.75">
      <c r="A5" s="986" t="s">
        <v>1940</v>
      </c>
      <c r="B5" s="842">
        <v>0.01</v>
      </c>
      <c r="C5" s="28">
        <v>1208</v>
      </c>
      <c r="D5" s="191" t="s">
        <v>1802</v>
      </c>
      <c r="E5" s="1033" t="s">
        <v>1803</v>
      </c>
      <c r="F5" s="1041" t="s">
        <v>1841</v>
      </c>
      <c r="G5" s="1034" t="s">
        <v>1804</v>
      </c>
      <c r="H5" s="1052" t="s">
        <v>1941</v>
      </c>
      <c r="I5" s="191">
        <v>32</v>
      </c>
      <c r="J5" s="191">
        <v>3</v>
      </c>
      <c r="K5" s="191" t="s">
        <v>1802</v>
      </c>
      <c r="L5" s="191" t="s">
        <v>1802</v>
      </c>
      <c r="M5" s="191">
        <v>72</v>
      </c>
      <c r="N5" s="191">
        <v>0</v>
      </c>
      <c r="O5" s="191">
        <v>-8</v>
      </c>
      <c r="P5" s="1035">
        <v>0</v>
      </c>
      <c r="Q5" s="1035">
        <v>0</v>
      </c>
      <c r="R5" s="191">
        <v>0</v>
      </c>
      <c r="S5" s="191">
        <f t="shared" si="0"/>
        <v>576</v>
      </c>
      <c r="T5" s="1051">
        <f t="shared" si="1"/>
        <v>0.47682119205298013</v>
      </c>
      <c r="U5" s="870">
        <f t="shared" si="2"/>
        <v>94.908211920529794</v>
      </c>
      <c r="V5" s="870">
        <f t="shared" si="3"/>
        <v>102.22</v>
      </c>
      <c r="W5" s="39" t="s">
        <v>1942</v>
      </c>
    </row>
    <row r="6" spans="1:23" ht="12.75">
      <c r="A6" s="986" t="s">
        <v>1943</v>
      </c>
      <c r="B6" s="842">
        <v>0.34</v>
      </c>
      <c r="C6" s="28">
        <v>100</v>
      </c>
      <c r="D6" s="191" t="s">
        <v>1805</v>
      </c>
      <c r="E6" s="1033" t="s">
        <v>1803</v>
      </c>
      <c r="F6" s="1041" t="s">
        <v>1841</v>
      </c>
      <c r="G6" s="1039" t="s">
        <v>1837</v>
      </c>
      <c r="H6" s="218" t="s">
        <v>891</v>
      </c>
      <c r="I6" s="191">
        <v>10</v>
      </c>
      <c r="J6" s="191">
        <v>5</v>
      </c>
      <c r="K6" s="191" t="s">
        <v>1805</v>
      </c>
      <c r="L6" s="191" t="s">
        <v>1802</v>
      </c>
      <c r="M6" s="191">
        <v>0</v>
      </c>
      <c r="N6" s="191">
        <v>0</v>
      </c>
      <c r="O6" s="191">
        <v>0</v>
      </c>
      <c r="P6" s="1035">
        <v>0</v>
      </c>
      <c r="Q6" s="1035">
        <v>0</v>
      </c>
      <c r="R6" s="191">
        <v>0</v>
      </c>
      <c r="S6" s="191">
        <f t="shared" si="0"/>
        <v>0</v>
      </c>
      <c r="T6" s="1051">
        <f t="shared" si="1"/>
        <v>0</v>
      </c>
      <c r="U6" s="870">
        <f t="shared" si="2"/>
        <v>135.6</v>
      </c>
      <c r="V6" s="870">
        <f t="shared" si="3"/>
        <v>136.6</v>
      </c>
      <c r="W6" s="39" t="s">
        <v>1944</v>
      </c>
    </row>
    <row r="7" spans="1:23" ht="12.75">
      <c r="A7" s="986" t="s">
        <v>1945</v>
      </c>
      <c r="B7" s="842">
        <v>1.45</v>
      </c>
      <c r="C7" s="28">
        <v>1516</v>
      </c>
      <c r="D7" s="191" t="s">
        <v>1802</v>
      </c>
      <c r="E7" s="1040" t="s">
        <v>1840</v>
      </c>
      <c r="F7" s="1034" t="s">
        <v>1804</v>
      </c>
      <c r="G7" s="1039" t="s">
        <v>1837</v>
      </c>
      <c r="H7" s="1050" t="s">
        <v>1936</v>
      </c>
      <c r="I7" s="191">
        <v>42</v>
      </c>
      <c r="J7" s="191">
        <v>3</v>
      </c>
      <c r="K7" s="191" t="s">
        <v>1805</v>
      </c>
      <c r="L7" s="191" t="s">
        <v>1802</v>
      </c>
      <c r="M7" s="191">
        <v>37</v>
      </c>
      <c r="N7" s="191">
        <v>0</v>
      </c>
      <c r="O7" s="191">
        <v>-38</v>
      </c>
      <c r="P7" s="1035">
        <v>0</v>
      </c>
      <c r="Q7" s="1035">
        <v>0</v>
      </c>
      <c r="R7" s="191">
        <v>0</v>
      </c>
      <c r="S7" s="191">
        <f t="shared" si="0"/>
        <v>1406</v>
      </c>
      <c r="T7" s="1051">
        <f t="shared" si="1"/>
        <v>0.92744063324538262</v>
      </c>
      <c r="U7" s="870">
        <f t="shared" si="2"/>
        <v>134.58440633245382</v>
      </c>
      <c r="V7" s="870">
        <f t="shared" si="3"/>
        <v>140.47</v>
      </c>
      <c r="W7" s="39" t="s">
        <v>1946</v>
      </c>
    </row>
    <row r="8" spans="1:23" ht="12.75">
      <c r="A8" s="986" t="s">
        <v>1947</v>
      </c>
      <c r="B8" s="842">
        <v>0.71</v>
      </c>
      <c r="C8" s="28">
        <v>1349</v>
      </c>
      <c r="D8" s="191" t="s">
        <v>1802</v>
      </c>
      <c r="E8" s="1037" t="s">
        <v>874</v>
      </c>
      <c r="F8" s="1034" t="s">
        <v>1804</v>
      </c>
      <c r="G8" s="1039" t="s">
        <v>1837</v>
      </c>
      <c r="H8" s="1053" t="s">
        <v>1948</v>
      </c>
      <c r="I8" s="191">
        <v>247</v>
      </c>
      <c r="J8" s="191">
        <v>1</v>
      </c>
      <c r="K8" s="191" t="s">
        <v>1802</v>
      </c>
      <c r="L8" s="191" t="s">
        <v>1802</v>
      </c>
      <c r="M8" s="191">
        <v>30</v>
      </c>
      <c r="N8" s="191">
        <v>0</v>
      </c>
      <c r="O8" s="191">
        <v>-19</v>
      </c>
      <c r="P8" s="1035">
        <v>0</v>
      </c>
      <c r="Q8" s="1035">
        <v>0</v>
      </c>
      <c r="R8" s="191">
        <v>0</v>
      </c>
      <c r="S8" s="191">
        <f t="shared" si="0"/>
        <v>570</v>
      </c>
      <c r="T8" s="1051">
        <f t="shared" si="1"/>
        <v>0.42253521126760563</v>
      </c>
      <c r="U8" s="870">
        <f t="shared" si="2"/>
        <v>216.93535211267607</v>
      </c>
      <c r="V8" s="870">
        <f t="shared" si="3"/>
        <v>226.20000000000002</v>
      </c>
      <c r="W8" s="39" t="s">
        <v>1949</v>
      </c>
    </row>
    <row r="9" spans="1:23" ht="12.75">
      <c r="A9" s="986" t="s">
        <v>1950</v>
      </c>
      <c r="B9" s="842">
        <v>0.01</v>
      </c>
      <c r="C9" s="28">
        <v>1663</v>
      </c>
      <c r="D9" s="191" t="s">
        <v>1802</v>
      </c>
      <c r="E9" s="1037" t="s">
        <v>874</v>
      </c>
      <c r="F9" s="1041" t="s">
        <v>1841</v>
      </c>
      <c r="G9" s="1034" t="s">
        <v>1804</v>
      </c>
      <c r="H9" s="1052" t="s">
        <v>1941</v>
      </c>
      <c r="I9" s="191">
        <v>14</v>
      </c>
      <c r="J9" s="191">
        <v>3</v>
      </c>
      <c r="K9" s="191" t="s">
        <v>1802</v>
      </c>
      <c r="L9" s="191" t="s">
        <v>1802</v>
      </c>
      <c r="M9" s="191">
        <v>81</v>
      </c>
      <c r="N9" s="191">
        <v>0</v>
      </c>
      <c r="O9" s="191">
        <v>-20</v>
      </c>
      <c r="P9" s="1035">
        <v>0</v>
      </c>
      <c r="Q9" s="1035">
        <v>0</v>
      </c>
      <c r="R9" s="191">
        <v>0</v>
      </c>
      <c r="S9" s="191">
        <f t="shared" si="0"/>
        <v>1620</v>
      </c>
      <c r="T9" s="1051">
        <f t="shared" si="1"/>
        <v>0.97414311485267591</v>
      </c>
      <c r="U9" s="870">
        <f t="shared" si="2"/>
        <v>237.82143114852676</v>
      </c>
      <c r="V9" s="870">
        <f t="shared" si="3"/>
        <v>244.71</v>
      </c>
      <c r="W9" s="39" t="s">
        <v>1951</v>
      </c>
    </row>
    <row r="10" spans="1:23" ht="12.75">
      <c r="A10" s="986" t="s">
        <v>1952</v>
      </c>
      <c r="B10" s="842">
        <v>0.01</v>
      </c>
      <c r="C10" s="28">
        <v>1402</v>
      </c>
      <c r="D10" s="191" t="s">
        <v>1802</v>
      </c>
      <c r="E10" s="1040" t="s">
        <v>1840</v>
      </c>
      <c r="F10" s="1041" t="s">
        <v>1841</v>
      </c>
      <c r="G10" s="1034" t="s">
        <v>1804</v>
      </c>
      <c r="H10" s="1052" t="s">
        <v>1941</v>
      </c>
      <c r="I10" s="191">
        <v>29</v>
      </c>
      <c r="J10" s="191">
        <v>3</v>
      </c>
      <c r="K10" s="191" t="s">
        <v>1802</v>
      </c>
      <c r="L10" s="191" t="s">
        <v>1802</v>
      </c>
      <c r="M10" s="191">
        <v>78</v>
      </c>
      <c r="N10" s="191">
        <v>0</v>
      </c>
      <c r="O10" s="191">
        <v>-19</v>
      </c>
      <c r="P10" s="1035">
        <v>0</v>
      </c>
      <c r="Q10" s="1035">
        <v>0</v>
      </c>
      <c r="R10" s="191">
        <v>0</v>
      </c>
      <c r="S10" s="191">
        <f t="shared" si="0"/>
        <v>1482</v>
      </c>
      <c r="T10" s="1051">
        <f t="shared" si="1"/>
        <v>1.0570613409415122</v>
      </c>
      <c r="U10" s="870">
        <f t="shared" si="2"/>
        <v>241.43061340941514</v>
      </c>
      <c r="V10" s="870">
        <f t="shared" si="3"/>
        <v>244.88000000000002</v>
      </c>
      <c r="W10" s="39" t="s">
        <v>1953</v>
      </c>
    </row>
    <row r="11" spans="1:23" ht="12.75">
      <c r="A11" s="986" t="s">
        <v>1954</v>
      </c>
      <c r="B11" s="842">
        <v>0</v>
      </c>
      <c r="C11" s="28">
        <v>2506</v>
      </c>
      <c r="D11" s="191" t="s">
        <v>1802</v>
      </c>
      <c r="E11" s="1040" t="s">
        <v>1840</v>
      </c>
      <c r="F11" s="1041" t="s">
        <v>1841</v>
      </c>
      <c r="G11" s="1034" t="s">
        <v>1804</v>
      </c>
      <c r="H11" s="1052" t="s">
        <v>1941</v>
      </c>
      <c r="I11" s="191">
        <v>31</v>
      </c>
      <c r="J11" s="191">
        <v>3</v>
      </c>
      <c r="K11" s="191" t="s">
        <v>1802</v>
      </c>
      <c r="L11" s="191" t="s">
        <v>1802</v>
      </c>
      <c r="M11" s="191">
        <v>89</v>
      </c>
      <c r="N11" s="191">
        <v>0</v>
      </c>
      <c r="O11" s="191">
        <v>-18</v>
      </c>
      <c r="P11" s="1035">
        <v>0</v>
      </c>
      <c r="Q11" s="1035">
        <v>0</v>
      </c>
      <c r="R11" s="191">
        <v>0</v>
      </c>
      <c r="S11" s="191">
        <f t="shared" si="0"/>
        <v>1602</v>
      </c>
      <c r="T11" s="1051">
        <f t="shared" si="1"/>
        <v>0.63926576217079012</v>
      </c>
      <c r="U11" s="870">
        <f t="shared" si="2"/>
        <v>243.42265762170794</v>
      </c>
      <c r="V11" s="870">
        <f t="shared" si="3"/>
        <v>262.09000000000003</v>
      </c>
      <c r="W11" s="39" t="s">
        <v>1955</v>
      </c>
    </row>
    <row r="12" spans="1:23" ht="12.75">
      <c r="A12" s="986" t="s">
        <v>1954</v>
      </c>
      <c r="B12" s="842">
        <v>0.01</v>
      </c>
      <c r="C12" s="28">
        <v>3092</v>
      </c>
      <c r="D12" s="191" t="s">
        <v>1802</v>
      </c>
      <c r="E12" s="1040" t="s">
        <v>1840</v>
      </c>
      <c r="F12" s="1041" t="s">
        <v>1841</v>
      </c>
      <c r="G12" s="1034" t="s">
        <v>1804</v>
      </c>
      <c r="H12" s="1052" t="s">
        <v>1941</v>
      </c>
      <c r="I12" s="191">
        <v>26</v>
      </c>
      <c r="J12" s="191">
        <v>3</v>
      </c>
      <c r="K12" s="191" t="s">
        <v>1802</v>
      </c>
      <c r="L12" s="191" t="s">
        <v>1805</v>
      </c>
      <c r="M12" s="191">
        <v>78</v>
      </c>
      <c r="N12" s="191">
        <v>0</v>
      </c>
      <c r="O12" s="191">
        <v>-25</v>
      </c>
      <c r="P12" s="1035">
        <v>0</v>
      </c>
      <c r="Q12" s="1035">
        <v>0</v>
      </c>
      <c r="R12" s="191">
        <v>0</v>
      </c>
      <c r="S12" s="191">
        <f t="shared" si="0"/>
        <v>1950</v>
      </c>
      <c r="T12" s="1051">
        <f t="shared" si="1"/>
        <v>0.63065976714100902</v>
      </c>
      <c r="U12" s="870">
        <f t="shared" si="2"/>
        <v>264.06659767141008</v>
      </c>
      <c r="V12" s="870">
        <f t="shared" si="3"/>
        <v>288.68</v>
      </c>
      <c r="W12" s="39" t="s">
        <v>1956</v>
      </c>
    </row>
    <row r="13" spans="1:23" ht="12.75">
      <c r="A13" s="986" t="s">
        <v>1957</v>
      </c>
      <c r="B13" s="842">
        <v>0.11</v>
      </c>
      <c r="C13" s="28">
        <v>3268</v>
      </c>
      <c r="D13" s="191" t="s">
        <v>1802</v>
      </c>
      <c r="E13" s="1033" t="s">
        <v>1803</v>
      </c>
      <c r="F13" s="1041" t="s">
        <v>1841</v>
      </c>
      <c r="G13" s="1034" t="s">
        <v>1804</v>
      </c>
      <c r="H13" s="1054" t="s">
        <v>1958</v>
      </c>
      <c r="I13" s="191">
        <v>58</v>
      </c>
      <c r="J13" s="191">
        <v>3</v>
      </c>
      <c r="K13" s="191" t="s">
        <v>1805</v>
      </c>
      <c r="L13" s="191" t="s">
        <v>1802</v>
      </c>
      <c r="M13" s="191">
        <v>30</v>
      </c>
      <c r="N13" s="191">
        <v>0</v>
      </c>
      <c r="O13" s="191">
        <v>-37</v>
      </c>
      <c r="P13" s="1035">
        <v>0</v>
      </c>
      <c r="Q13" s="1035">
        <v>0</v>
      </c>
      <c r="R13" s="191">
        <v>0</v>
      </c>
      <c r="S13" s="191">
        <f t="shared" si="0"/>
        <v>1110</v>
      </c>
      <c r="T13" s="1051">
        <f t="shared" si="1"/>
        <v>0.33965728274173806</v>
      </c>
      <c r="U13" s="870">
        <f t="shared" si="2"/>
        <v>261.91657282741738</v>
      </c>
      <c r="V13" s="870">
        <f t="shared" si="3"/>
        <v>291.20000000000005</v>
      </c>
      <c r="W13" s="39" t="s">
        <v>1959</v>
      </c>
    </row>
    <row r="14" spans="1:23" ht="12.75">
      <c r="A14" s="986" t="s">
        <v>1954</v>
      </c>
      <c r="B14" s="842">
        <v>0.01</v>
      </c>
      <c r="C14" s="28">
        <v>3581</v>
      </c>
      <c r="D14" s="191" t="s">
        <v>1802</v>
      </c>
      <c r="E14" s="1040" t="s">
        <v>1840</v>
      </c>
      <c r="F14" s="1041" t="s">
        <v>1841</v>
      </c>
      <c r="G14" s="1034" t="s">
        <v>1804</v>
      </c>
      <c r="H14" s="1052" t="s">
        <v>1941</v>
      </c>
      <c r="I14" s="191">
        <v>23</v>
      </c>
      <c r="J14" s="191">
        <v>3</v>
      </c>
      <c r="K14" s="191" t="s">
        <v>1802</v>
      </c>
      <c r="L14" s="191" t="s">
        <v>1805</v>
      </c>
      <c r="M14" s="191">
        <v>81</v>
      </c>
      <c r="N14" s="191">
        <v>0</v>
      </c>
      <c r="O14" s="191">
        <v>-28</v>
      </c>
      <c r="P14" s="1035">
        <v>0</v>
      </c>
      <c r="Q14" s="1035">
        <v>0</v>
      </c>
      <c r="R14" s="191">
        <v>0</v>
      </c>
      <c r="S14" s="191">
        <f t="shared" si="0"/>
        <v>2268</v>
      </c>
      <c r="T14" s="1051">
        <f t="shared" si="1"/>
        <v>0.63334264172018984</v>
      </c>
      <c r="U14" s="870">
        <f t="shared" si="2"/>
        <v>285.03342641720195</v>
      </c>
      <c r="V14" s="870">
        <f t="shared" si="3"/>
        <v>314.51</v>
      </c>
      <c r="W14" s="39" t="s">
        <v>1960</v>
      </c>
    </row>
    <row r="15" spans="1:23" ht="12.75">
      <c r="A15" s="986" t="s">
        <v>1961</v>
      </c>
      <c r="B15" s="842">
        <v>0.01</v>
      </c>
      <c r="C15" s="28">
        <v>1898</v>
      </c>
      <c r="D15" s="191" t="s">
        <v>1802</v>
      </c>
      <c r="E15" s="1037" t="s">
        <v>874</v>
      </c>
      <c r="F15" s="1041" t="s">
        <v>1841</v>
      </c>
      <c r="G15" s="1034" t="s">
        <v>1804</v>
      </c>
      <c r="H15" s="1054" t="s">
        <v>1958</v>
      </c>
      <c r="I15" s="191">
        <v>32</v>
      </c>
      <c r="J15" s="191">
        <v>1</v>
      </c>
      <c r="K15" s="191" t="s">
        <v>1802</v>
      </c>
      <c r="L15" s="191" t="s">
        <v>1802</v>
      </c>
      <c r="M15" s="191">
        <v>81</v>
      </c>
      <c r="N15" s="191">
        <v>0</v>
      </c>
      <c r="O15" s="191">
        <v>-28</v>
      </c>
      <c r="P15" s="1035">
        <v>0</v>
      </c>
      <c r="Q15" s="1035">
        <v>0</v>
      </c>
      <c r="R15" s="191">
        <v>0</v>
      </c>
      <c r="S15" s="191">
        <f t="shared" si="0"/>
        <v>2268</v>
      </c>
      <c r="T15" s="1051">
        <f t="shared" si="1"/>
        <v>1.1949420442571128</v>
      </c>
      <c r="U15" s="870">
        <f t="shared" si="2"/>
        <v>330.47942044257115</v>
      </c>
      <c r="V15" s="870">
        <f t="shared" si="3"/>
        <v>337.51</v>
      </c>
      <c r="W15" s="39" t="s">
        <v>1962</v>
      </c>
    </row>
    <row r="16" spans="1:23" ht="12.75">
      <c r="A16" s="986" t="s">
        <v>1963</v>
      </c>
      <c r="B16" s="842">
        <v>1.45</v>
      </c>
      <c r="C16" s="28">
        <v>2663</v>
      </c>
      <c r="D16" s="191" t="s">
        <v>1802</v>
      </c>
      <c r="E16" s="1037" t="s">
        <v>874</v>
      </c>
      <c r="F16" s="1039" t="s">
        <v>1837</v>
      </c>
      <c r="G16" s="1039" t="s">
        <v>1837</v>
      </c>
      <c r="H16" s="1050" t="s">
        <v>1936</v>
      </c>
      <c r="I16" s="191">
        <v>28</v>
      </c>
      <c r="J16" s="191">
        <v>3</v>
      </c>
      <c r="K16" s="191" t="s">
        <v>1802</v>
      </c>
      <c r="L16" s="191" t="s">
        <v>1802</v>
      </c>
      <c r="M16" s="191">
        <v>35</v>
      </c>
      <c r="N16" s="191">
        <v>0</v>
      </c>
      <c r="O16" s="191">
        <v>-93</v>
      </c>
      <c r="P16" s="1035">
        <v>0</v>
      </c>
      <c r="Q16" s="1035">
        <v>0</v>
      </c>
      <c r="R16" s="191">
        <v>0</v>
      </c>
      <c r="S16" s="191">
        <f t="shared" si="0"/>
        <v>3255</v>
      </c>
      <c r="T16" s="1051">
        <f t="shared" si="1"/>
        <v>1.2223056702966579</v>
      </c>
      <c r="U16" s="870">
        <f t="shared" si="2"/>
        <v>323.9430567029666</v>
      </c>
      <c r="V16" s="870">
        <f t="shared" si="3"/>
        <v>338.35</v>
      </c>
      <c r="W16" s="39" t="s">
        <v>1964</v>
      </c>
    </row>
    <row r="17" spans="1:23" ht="12.75">
      <c r="A17" s="986" t="s">
        <v>1965</v>
      </c>
      <c r="B17" s="842">
        <v>0.01</v>
      </c>
      <c r="C17" s="28">
        <v>2180</v>
      </c>
      <c r="D17" s="191" t="s">
        <v>1802</v>
      </c>
      <c r="E17" s="1037" t="s">
        <v>874</v>
      </c>
      <c r="F17" s="1041" t="s">
        <v>1841</v>
      </c>
      <c r="G17" s="1034" t="s">
        <v>1804</v>
      </c>
      <c r="H17" s="1054" t="s">
        <v>1958</v>
      </c>
      <c r="I17" s="191">
        <v>72</v>
      </c>
      <c r="J17" s="191">
        <v>3</v>
      </c>
      <c r="K17" s="191" t="s">
        <v>1805</v>
      </c>
      <c r="L17" s="191" t="s">
        <v>1802</v>
      </c>
      <c r="M17" s="191">
        <v>23</v>
      </c>
      <c r="N17" s="191">
        <v>0</v>
      </c>
      <c r="O17" s="191">
        <v>-44</v>
      </c>
      <c r="P17" s="1035">
        <v>0</v>
      </c>
      <c r="Q17" s="1035">
        <v>0</v>
      </c>
      <c r="R17" s="191">
        <v>0</v>
      </c>
      <c r="S17" s="191">
        <f t="shared" si="0"/>
        <v>1012</v>
      </c>
      <c r="T17" s="1051">
        <f t="shared" si="1"/>
        <v>0.46422018348623856</v>
      </c>
      <c r="U17" s="870">
        <f t="shared" si="2"/>
        <v>394.17220183486234</v>
      </c>
      <c r="V17" s="870">
        <f t="shared" si="3"/>
        <v>411.33</v>
      </c>
      <c r="W17" s="39" t="s">
        <v>1966</v>
      </c>
    </row>
    <row r="18" spans="1:23" ht="12.75">
      <c r="A18" s="986" t="s">
        <v>1967</v>
      </c>
      <c r="B18" s="842">
        <v>0.38</v>
      </c>
      <c r="C18" s="28">
        <v>613</v>
      </c>
      <c r="D18" s="191" t="s">
        <v>1805</v>
      </c>
      <c r="E18" s="1040" t="s">
        <v>1840</v>
      </c>
      <c r="F18" s="1041" t="s">
        <v>1841</v>
      </c>
      <c r="G18" s="1045" t="s">
        <v>1968</v>
      </c>
      <c r="H18" s="1052" t="s">
        <v>1941</v>
      </c>
      <c r="I18" s="191">
        <v>112</v>
      </c>
      <c r="J18" s="191">
        <v>1</v>
      </c>
      <c r="K18" s="191" t="s">
        <v>1802</v>
      </c>
      <c r="L18" s="191" t="s">
        <v>1802</v>
      </c>
      <c r="M18" s="191">
        <v>32</v>
      </c>
      <c r="N18" s="191">
        <v>0</v>
      </c>
      <c r="O18" s="191">
        <v>-13</v>
      </c>
      <c r="P18" s="1035">
        <v>0</v>
      </c>
      <c r="Q18" s="1035">
        <v>0</v>
      </c>
      <c r="R18" s="191">
        <v>0</v>
      </c>
      <c r="S18" s="191">
        <f t="shared" si="0"/>
        <v>416</v>
      </c>
      <c r="T18" s="1051">
        <f t="shared" si="1"/>
        <v>0.67862969004893969</v>
      </c>
      <c r="U18" s="870">
        <f t="shared" si="2"/>
        <v>473.7762969004894</v>
      </c>
      <c r="V18" s="870">
        <f t="shared" si="3"/>
        <v>473.12</v>
      </c>
      <c r="W18" s="39" t="s">
        <v>1969</v>
      </c>
    </row>
    <row r="19" spans="1:23" ht="12.75">
      <c r="A19" s="986" t="s">
        <v>1970</v>
      </c>
      <c r="B19" s="842">
        <v>1.33</v>
      </c>
      <c r="C19" s="28">
        <v>658</v>
      </c>
      <c r="D19" s="191" t="s">
        <v>1805</v>
      </c>
      <c r="E19" s="1045" t="s">
        <v>1927</v>
      </c>
      <c r="F19" s="1041" t="s">
        <v>1841</v>
      </c>
      <c r="G19" s="1045" t="s">
        <v>1968</v>
      </c>
      <c r="H19" s="218" t="s">
        <v>891</v>
      </c>
      <c r="I19" s="191">
        <v>66</v>
      </c>
      <c r="J19" s="191">
        <v>3</v>
      </c>
      <c r="K19" s="191" t="s">
        <v>1805</v>
      </c>
      <c r="L19" s="191" t="s">
        <v>1802</v>
      </c>
      <c r="M19" s="191">
        <v>31</v>
      </c>
      <c r="N19" s="191">
        <v>0</v>
      </c>
      <c r="O19" s="191">
        <v>-9</v>
      </c>
      <c r="P19" s="1035">
        <v>0</v>
      </c>
      <c r="Q19" s="1035">
        <v>0</v>
      </c>
      <c r="R19" s="191">
        <v>0</v>
      </c>
      <c r="S19" s="191">
        <f t="shared" si="0"/>
        <v>279</v>
      </c>
      <c r="T19" s="1051">
        <f t="shared" si="1"/>
        <v>0.42401215805471126</v>
      </c>
      <c r="U19" s="870">
        <f t="shared" si="2"/>
        <v>489.5701215805471</v>
      </c>
      <c r="V19" s="870">
        <f t="shared" si="3"/>
        <v>491.90999999999997</v>
      </c>
      <c r="W19" s="39" t="s">
        <v>1971</v>
      </c>
    </row>
    <row r="20" spans="1:23" ht="12.75">
      <c r="A20" s="986" t="s">
        <v>1972</v>
      </c>
      <c r="B20" s="842">
        <v>0.33</v>
      </c>
      <c r="C20" s="28">
        <v>900</v>
      </c>
      <c r="D20" s="191" t="s">
        <v>1805</v>
      </c>
      <c r="E20" s="1038" t="s">
        <v>1824</v>
      </c>
      <c r="F20" s="1045" t="s">
        <v>1973</v>
      </c>
      <c r="G20" s="1045" t="s">
        <v>1968</v>
      </c>
      <c r="H20" s="218" t="s">
        <v>891</v>
      </c>
      <c r="I20" s="191">
        <v>120</v>
      </c>
      <c r="J20" s="191">
        <v>1</v>
      </c>
      <c r="K20" s="191" t="s">
        <v>1802</v>
      </c>
      <c r="L20" s="191" t="s">
        <v>1805</v>
      </c>
      <c r="M20" s="191">
        <v>500</v>
      </c>
      <c r="N20" s="191">
        <v>250</v>
      </c>
      <c r="O20" s="191">
        <v>-2</v>
      </c>
      <c r="P20" s="1035">
        <v>0</v>
      </c>
      <c r="Q20" s="1035">
        <v>0</v>
      </c>
      <c r="R20" s="191">
        <v>1.2</v>
      </c>
      <c r="S20" s="191">
        <f t="shared" si="0"/>
        <v>1000</v>
      </c>
      <c r="T20" s="1051">
        <f t="shared" si="1"/>
        <v>1.1111111111111112</v>
      </c>
      <c r="U20" s="870">
        <f t="shared" si="2"/>
        <v>540.31111111111113</v>
      </c>
      <c r="V20" s="870">
        <f t="shared" si="3"/>
        <v>538.20000000000005</v>
      </c>
      <c r="W20" s="39" t="s">
        <v>1974</v>
      </c>
    </row>
    <row r="21" spans="1:23" ht="12.75">
      <c r="A21" s="986" t="s">
        <v>1975</v>
      </c>
      <c r="B21" s="842">
        <v>0.33</v>
      </c>
      <c r="C21" s="28">
        <v>840</v>
      </c>
      <c r="D21" s="191" t="s">
        <v>1805</v>
      </c>
      <c r="E21" s="1040" t="s">
        <v>1840</v>
      </c>
      <c r="F21" s="1045" t="s">
        <v>1973</v>
      </c>
      <c r="G21" s="1045" t="s">
        <v>1968</v>
      </c>
      <c r="H21" s="1054" t="s">
        <v>1958</v>
      </c>
      <c r="I21" s="191">
        <v>113</v>
      </c>
      <c r="J21" s="191">
        <v>1</v>
      </c>
      <c r="K21" s="191" t="s">
        <v>1802</v>
      </c>
      <c r="L21" s="191" t="s">
        <v>1802</v>
      </c>
      <c r="M21" s="191">
        <v>280</v>
      </c>
      <c r="N21" s="191">
        <v>280</v>
      </c>
      <c r="O21" s="191">
        <v>-2</v>
      </c>
      <c r="P21" s="1035">
        <v>0</v>
      </c>
      <c r="Q21" s="1035">
        <v>0</v>
      </c>
      <c r="R21" s="191">
        <v>1.6</v>
      </c>
      <c r="S21" s="191">
        <f t="shared" si="0"/>
        <v>560</v>
      </c>
      <c r="T21" s="1051">
        <f t="shared" si="1"/>
        <v>0.66666666666666663</v>
      </c>
      <c r="U21" s="870">
        <f t="shared" si="2"/>
        <v>557.56666666666672</v>
      </c>
      <c r="V21" s="870">
        <f t="shared" si="3"/>
        <v>559.29999999999995</v>
      </c>
      <c r="W21" s="39" t="s">
        <v>1976</v>
      </c>
    </row>
    <row r="22" spans="1:23" ht="12.75">
      <c r="A22" s="986" t="s">
        <v>1977</v>
      </c>
      <c r="B22" s="842">
        <v>0.33</v>
      </c>
      <c r="C22" s="28">
        <v>920</v>
      </c>
      <c r="D22" s="191" t="s">
        <v>1805</v>
      </c>
      <c r="E22" s="1040" t="s">
        <v>1840</v>
      </c>
      <c r="F22" s="1045" t="s">
        <v>1973</v>
      </c>
      <c r="G22" s="1045" t="s">
        <v>1968</v>
      </c>
      <c r="H22" s="1054" t="s">
        <v>1958</v>
      </c>
      <c r="I22" s="191">
        <v>120</v>
      </c>
      <c r="J22" s="191">
        <v>1</v>
      </c>
      <c r="K22" s="191" t="s">
        <v>1802</v>
      </c>
      <c r="L22" s="191" t="s">
        <v>1802</v>
      </c>
      <c r="M22" s="191">
        <v>300</v>
      </c>
      <c r="N22" s="191">
        <v>250</v>
      </c>
      <c r="O22" s="191">
        <v>-2</v>
      </c>
      <c r="P22" s="1035">
        <v>0</v>
      </c>
      <c r="Q22" s="1035">
        <v>0</v>
      </c>
      <c r="R22" s="191">
        <v>1</v>
      </c>
      <c r="S22" s="191">
        <f t="shared" si="0"/>
        <v>600</v>
      </c>
      <c r="T22" s="1051">
        <f t="shared" si="1"/>
        <v>0.65217391304347827</v>
      </c>
      <c r="U22" s="870">
        <f t="shared" si="2"/>
        <v>561.52173913043475</v>
      </c>
      <c r="V22" s="870">
        <f t="shared" si="3"/>
        <v>564.20000000000005</v>
      </c>
      <c r="W22" s="39" t="s">
        <v>1978</v>
      </c>
    </row>
    <row r="23" spans="1:23" ht="12.75">
      <c r="A23" s="986" t="s">
        <v>1979</v>
      </c>
      <c r="B23" s="842">
        <v>1.03</v>
      </c>
      <c r="C23" s="28">
        <v>1719</v>
      </c>
      <c r="D23" s="191" t="s">
        <v>1805</v>
      </c>
      <c r="E23" s="1037" t="s">
        <v>874</v>
      </c>
      <c r="F23" s="1041" t="s">
        <v>1841</v>
      </c>
      <c r="G23" s="1045" t="s">
        <v>1968</v>
      </c>
      <c r="H23" s="1052" t="s">
        <v>1941</v>
      </c>
      <c r="I23" s="191">
        <v>127</v>
      </c>
      <c r="J23" s="191">
        <v>3</v>
      </c>
      <c r="K23" s="191" t="s">
        <v>1805</v>
      </c>
      <c r="L23" s="191" t="s">
        <v>1802</v>
      </c>
      <c r="M23" s="191">
        <v>34</v>
      </c>
      <c r="N23" s="191">
        <v>0</v>
      </c>
      <c r="O23" s="191">
        <v>-20</v>
      </c>
      <c r="P23" s="1035">
        <v>0</v>
      </c>
      <c r="Q23" s="1035">
        <v>0</v>
      </c>
      <c r="R23" s="191">
        <v>0</v>
      </c>
      <c r="S23" s="191">
        <f t="shared" si="0"/>
        <v>680</v>
      </c>
      <c r="T23" s="1051">
        <f t="shared" si="1"/>
        <v>0.39557882489819662</v>
      </c>
      <c r="U23" s="870">
        <f t="shared" si="2"/>
        <v>785.80578824898203</v>
      </c>
      <c r="V23" s="870">
        <f t="shared" si="3"/>
        <v>799.04000000000008</v>
      </c>
      <c r="W23" s="39" t="s">
        <v>1980</v>
      </c>
    </row>
    <row r="24" spans="1:23" ht="12.75">
      <c r="A24" s="986" t="s">
        <v>1981</v>
      </c>
      <c r="B24" s="842">
        <v>1.03</v>
      </c>
      <c r="C24" s="28">
        <v>4473</v>
      </c>
      <c r="D24" s="191" t="s">
        <v>1805</v>
      </c>
      <c r="E24" s="1038" t="s">
        <v>1824</v>
      </c>
      <c r="F24" s="1041" t="s">
        <v>1841</v>
      </c>
      <c r="G24" s="1045" t="s">
        <v>1968</v>
      </c>
      <c r="H24" s="1054" t="s">
        <v>1958</v>
      </c>
      <c r="I24" s="191">
        <v>226</v>
      </c>
      <c r="J24" s="191">
        <v>3</v>
      </c>
      <c r="K24" s="191" t="s">
        <v>1802</v>
      </c>
      <c r="L24" s="191" t="s">
        <v>1802</v>
      </c>
      <c r="M24" s="191">
        <v>38</v>
      </c>
      <c r="N24" s="191">
        <v>0</v>
      </c>
      <c r="O24" s="191">
        <v>-39</v>
      </c>
      <c r="P24" s="1035">
        <v>0</v>
      </c>
      <c r="Q24" s="1035">
        <v>0</v>
      </c>
      <c r="R24" s="191">
        <v>0</v>
      </c>
      <c r="S24" s="191">
        <f t="shared" si="0"/>
        <v>1482</v>
      </c>
      <c r="T24" s="1051">
        <f t="shared" si="1"/>
        <v>0.33132126089872571</v>
      </c>
      <c r="U24" s="870">
        <f t="shared" si="2"/>
        <v>1133.8632126089872</v>
      </c>
      <c r="V24" s="870">
        <f t="shared" si="3"/>
        <v>1175.28</v>
      </c>
      <c r="W24" s="39" t="s">
        <v>1982</v>
      </c>
    </row>
    <row r="25" spans="1:23" ht="12.75">
      <c r="A25" s="986" t="s">
        <v>1983</v>
      </c>
      <c r="B25" s="842">
        <v>0.22</v>
      </c>
      <c r="C25" s="28">
        <v>5660</v>
      </c>
      <c r="D25" s="191" t="s">
        <v>1802</v>
      </c>
      <c r="E25" s="1038" t="s">
        <v>1824</v>
      </c>
      <c r="F25" s="1045" t="s">
        <v>1973</v>
      </c>
      <c r="G25" s="1045" t="s">
        <v>1968</v>
      </c>
      <c r="H25" s="218" t="s">
        <v>891</v>
      </c>
      <c r="I25" s="191">
        <v>446</v>
      </c>
      <c r="J25" s="191">
        <v>1</v>
      </c>
      <c r="K25" s="191" t="s">
        <v>1802</v>
      </c>
      <c r="L25" s="191" t="s">
        <v>1802</v>
      </c>
      <c r="M25" s="191">
        <v>300</v>
      </c>
      <c r="N25" s="191">
        <v>0</v>
      </c>
      <c r="O25" s="191">
        <v>-27</v>
      </c>
      <c r="P25" s="1035">
        <v>0</v>
      </c>
      <c r="Q25" s="1035">
        <v>0</v>
      </c>
      <c r="R25" s="191">
        <v>0</v>
      </c>
      <c r="S25" s="191">
        <f t="shared" si="0"/>
        <v>8100</v>
      </c>
      <c r="T25" s="1051">
        <f t="shared" si="1"/>
        <v>1.431095406360424</v>
      </c>
      <c r="U25" s="870">
        <f t="shared" si="2"/>
        <v>1341.5109540636042</v>
      </c>
      <c r="V25" s="870">
        <f t="shared" si="3"/>
        <v>1383.8</v>
      </c>
      <c r="W25" s="39" t="s">
        <v>1984</v>
      </c>
    </row>
  </sheetData>
  <autoFilter ref="A2:W25" xr:uid="{00000000-0009-0000-0000-000036000000}">
    <sortState xmlns:xlrd2="http://schemas.microsoft.com/office/spreadsheetml/2017/richdata2" ref="A2:W25">
      <sortCondition ref="V2:V25"/>
      <sortCondition ref="H2:H25"/>
      <sortCondition ref="G2:G25"/>
      <sortCondition ref="F2:F25"/>
    </sortState>
  </autoFilter>
  <conditionalFormatting sqref="B3:B25">
    <cfRule type="colorScale" priority="13">
      <colorScale>
        <cfvo type="min"/>
        <cfvo type="percentile" val="50"/>
        <cfvo type="max"/>
        <color rgb="FFEFEFEF"/>
        <color rgb="FFB7B7B7"/>
        <color rgb="FF666666"/>
      </colorScale>
    </cfRule>
  </conditionalFormatting>
  <conditionalFormatting sqref="C3:C25">
    <cfRule type="colorScale" priority="15">
      <colorScale>
        <cfvo type="min"/>
        <cfvo type="percentile" val="50"/>
        <cfvo type="max"/>
        <color rgb="FF93C47D"/>
        <color rgb="FFD9D9D9"/>
        <color rgb="FFE06666"/>
      </colorScale>
    </cfRule>
  </conditionalFormatting>
  <conditionalFormatting sqref="D3:D25">
    <cfRule type="cellIs" dxfId="16" priority="11" operator="equal">
      <formula>"y"</formula>
    </cfRule>
    <cfRule type="cellIs" dxfId="15" priority="12" operator="equal">
      <formula>"n"</formula>
    </cfRule>
  </conditionalFormatting>
  <conditionalFormatting sqref="I3:I25">
    <cfRule type="colorScale" priority="6">
      <colorScale>
        <cfvo type="min"/>
        <cfvo type="percentile" val="50"/>
        <cfvo type="max"/>
        <color rgb="FFD9D9D9"/>
        <color rgb="FFC9DAF8"/>
        <color rgb="FF6D9EEB"/>
      </colorScale>
    </cfRule>
  </conditionalFormatting>
  <conditionalFormatting sqref="J3:J25">
    <cfRule type="colorScale" priority="14">
      <colorScale>
        <cfvo type="min"/>
        <cfvo type="percentile" val="50"/>
        <cfvo type="max"/>
        <color rgb="FFD9D9D9"/>
        <color rgb="FFD9D2E9"/>
        <color rgb="FFB4A7D6"/>
      </colorScale>
    </cfRule>
  </conditionalFormatting>
  <conditionalFormatting sqref="K3:K25">
    <cfRule type="cellIs" dxfId="14" priority="16" operator="equal">
      <formula>"y"</formula>
    </cfRule>
    <cfRule type="cellIs" dxfId="13" priority="17" operator="equal">
      <formula>"n"</formula>
    </cfRule>
  </conditionalFormatting>
  <conditionalFormatting sqref="L3:L25">
    <cfRule type="cellIs" dxfId="12" priority="18" operator="equal">
      <formula>"n"</formula>
    </cfRule>
    <cfRule type="cellIs" dxfId="11" priority="19" operator="equal">
      <formula>"y"</formula>
    </cfRule>
  </conditionalFormatting>
  <conditionalFormatting sqref="M3:M25">
    <cfRule type="colorScale" priority="10">
      <colorScale>
        <cfvo type="min"/>
        <cfvo type="percentile" val="50"/>
        <cfvo type="max"/>
        <color rgb="FFFFF2CC"/>
        <color rgb="FFFFE599"/>
        <color rgb="FFFFD966"/>
      </colorScale>
    </cfRule>
  </conditionalFormatting>
  <conditionalFormatting sqref="M3:V25">
    <cfRule type="cellIs" dxfId="10" priority="9" operator="equal">
      <formula>"-"</formula>
    </cfRule>
  </conditionalFormatting>
  <conditionalFormatting sqref="N3:N25">
    <cfRule type="colorScale" priority="3">
      <colorScale>
        <cfvo type="min"/>
        <cfvo type="percentile" val="50"/>
        <cfvo type="max"/>
        <color rgb="FFD9EAD3"/>
        <color rgb="FFB6D7A8"/>
        <color rgb="FF93C47D"/>
      </colorScale>
    </cfRule>
  </conditionalFormatting>
  <conditionalFormatting sqref="O3:O25">
    <cfRule type="colorScale" priority="7">
      <colorScale>
        <cfvo type="min"/>
        <cfvo type="percentile" val="50"/>
        <cfvo type="max"/>
        <color rgb="FFF6B26B"/>
        <color rgb="FFF9CB9C"/>
        <color rgb="FFFCE5CD"/>
      </colorScale>
    </cfRule>
    <cfRule type="colorScale" priority="8">
      <colorScale>
        <cfvo type="min"/>
        <cfvo type="percentile" val="50"/>
        <cfvo type="max"/>
        <color rgb="FFFCE5CD"/>
        <color rgb="FFF9CB9C"/>
        <color rgb="FFF6B26B"/>
      </colorScale>
    </cfRule>
  </conditionalFormatting>
  <conditionalFormatting sqref="P3:P25">
    <cfRule type="colorScale" priority="5">
      <colorScale>
        <cfvo type="min"/>
        <cfvo type="percentile" val="50"/>
        <cfvo type="max"/>
        <color rgb="FFFFE599"/>
        <color rgb="FFFFD966"/>
        <color rgb="FFF1C232"/>
      </colorScale>
    </cfRule>
  </conditionalFormatting>
  <conditionalFormatting sqref="Q3:Q25">
    <cfRule type="colorScale" priority="4">
      <colorScale>
        <cfvo type="min"/>
        <cfvo type="percentile" val="50"/>
        <cfvo type="max"/>
        <color rgb="FFD9D2E9"/>
        <color rgb="FFB4A7D6"/>
        <color rgb="FF8E7CC3"/>
      </colorScale>
    </cfRule>
  </conditionalFormatting>
  <conditionalFormatting sqref="R3:R25">
    <cfRule type="colorScale" priority="2">
      <colorScale>
        <cfvo type="min"/>
        <cfvo type="percentile" val="50"/>
        <cfvo type="max"/>
        <color rgb="FFEFEFEF"/>
        <color rgb="FFD9D9D9"/>
        <color rgb="FFB7B7B7"/>
      </colorScale>
    </cfRule>
  </conditionalFormatting>
  <conditionalFormatting sqref="S3:S25">
    <cfRule type="colorScale" priority="20">
      <colorScale>
        <cfvo type="min"/>
        <cfvo type="percentile" val="50"/>
        <cfvo type="max"/>
        <color rgb="FFF9CB9C"/>
        <color rgb="FFF6B26B"/>
        <color rgb="FFE69138"/>
      </colorScale>
    </cfRule>
  </conditionalFormatting>
  <conditionalFormatting sqref="T3:T25">
    <cfRule type="colorScale" priority="21">
      <colorScale>
        <cfvo type="min"/>
        <cfvo type="percentile" val="50"/>
        <cfvo type="max"/>
        <color rgb="FFEAD1DC"/>
        <color rgb="FFD5A6BD"/>
        <color rgb="FFC27BA0"/>
      </colorScale>
    </cfRule>
  </conditionalFormatting>
  <conditionalFormatting sqref="U3:V25">
    <cfRule type="colorScale" priority="1">
      <colorScale>
        <cfvo type="min"/>
        <cfvo type="percentile" val="50"/>
        <cfvo type="max"/>
        <color rgb="FF4A86E8"/>
        <color rgb="FFEFEFEF"/>
        <color rgb="FFFF9900"/>
      </colorScale>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6">
    <tabColor rgb="FFFF0000"/>
    <outlinePr summaryBelow="0" summaryRight="0"/>
  </sheetPr>
  <dimension ref="A1:AG38"/>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19.140625" customWidth="1"/>
    <col min="2" max="33" width="5.42578125" customWidth="1"/>
  </cols>
  <sheetData>
    <row r="1" spans="1:33" ht="21" customHeight="1">
      <c r="A1" s="1023"/>
      <c r="B1" s="1025"/>
      <c r="C1" s="846"/>
      <c r="D1" s="846"/>
      <c r="E1" s="846"/>
      <c r="F1" s="846"/>
      <c r="G1" s="1055" t="s">
        <v>1985</v>
      </c>
      <c r="H1" s="1055" t="s">
        <v>1986</v>
      </c>
      <c r="I1" s="1055" t="s">
        <v>1987</v>
      </c>
      <c r="J1" s="1055" t="s">
        <v>1988</v>
      </c>
      <c r="K1" s="1056" t="s">
        <v>1985</v>
      </c>
      <c r="L1" s="1056" t="s">
        <v>1986</v>
      </c>
      <c r="M1" s="1056" t="s">
        <v>1987</v>
      </c>
      <c r="N1" s="1056" t="s">
        <v>1988</v>
      </c>
      <c r="O1" s="1024"/>
      <c r="P1" s="1024"/>
      <c r="Q1" s="1046"/>
      <c r="R1" s="1024"/>
      <c r="S1" s="978"/>
      <c r="T1" s="846"/>
      <c r="U1" s="1046"/>
      <c r="V1" s="1046"/>
      <c r="W1" s="978"/>
      <c r="X1" s="846"/>
      <c r="Y1" s="846"/>
      <c r="Z1" s="846"/>
      <c r="AA1" s="846"/>
      <c r="AB1" s="846"/>
      <c r="AC1" s="846"/>
      <c r="AD1" s="846"/>
      <c r="AE1" s="846"/>
      <c r="AF1" s="846"/>
      <c r="AG1" s="1047" t="s">
        <v>2</v>
      </c>
    </row>
    <row r="2" spans="1:33" ht="91.5">
      <c r="A2" s="874" t="s">
        <v>1989</v>
      </c>
      <c r="B2" s="876" t="s">
        <v>17</v>
      </c>
      <c r="C2" s="877" t="s">
        <v>1224</v>
      </c>
      <c r="D2" s="876" t="s">
        <v>908</v>
      </c>
      <c r="E2" s="982" t="s">
        <v>1990</v>
      </c>
      <c r="F2" s="876" t="s">
        <v>1991</v>
      </c>
      <c r="G2" s="1057" t="s">
        <v>1992</v>
      </c>
      <c r="H2" s="1057" t="s">
        <v>1993</v>
      </c>
      <c r="I2" s="1057" t="s">
        <v>1994</v>
      </c>
      <c r="J2" s="1057" t="s">
        <v>1995</v>
      </c>
      <c r="K2" s="876" t="s">
        <v>1996</v>
      </c>
      <c r="L2" s="876" t="s">
        <v>1997</v>
      </c>
      <c r="M2" s="876" t="s">
        <v>1998</v>
      </c>
      <c r="N2" s="876" t="s">
        <v>1999</v>
      </c>
      <c r="O2" s="876" t="s">
        <v>1791</v>
      </c>
      <c r="P2" s="876" t="s">
        <v>1792</v>
      </c>
      <c r="Q2" s="876" t="s">
        <v>1789</v>
      </c>
      <c r="R2" s="1028" t="s">
        <v>1797</v>
      </c>
      <c r="S2" s="982" t="s">
        <v>1586</v>
      </c>
      <c r="T2" s="1029" t="s">
        <v>1798</v>
      </c>
      <c r="U2" s="983" t="s">
        <v>1587</v>
      </c>
      <c r="V2" s="984" t="s">
        <v>1588</v>
      </c>
      <c r="W2" s="985" t="s">
        <v>1589</v>
      </c>
      <c r="X2" s="1058" t="s">
        <v>1222</v>
      </c>
      <c r="Y2" s="877" t="s">
        <v>1165</v>
      </c>
      <c r="Z2" s="1059" t="s">
        <v>1170</v>
      </c>
      <c r="AA2" s="880" t="s">
        <v>1169</v>
      </c>
      <c r="AB2" s="882" t="s">
        <v>1171</v>
      </c>
      <c r="AC2" s="876" t="s">
        <v>2000</v>
      </c>
      <c r="AD2" s="876" t="s">
        <v>2001</v>
      </c>
      <c r="AE2" s="876" t="s">
        <v>15</v>
      </c>
      <c r="AF2" s="876" t="s">
        <v>16</v>
      </c>
      <c r="AG2" s="1032" t="s">
        <v>2</v>
      </c>
    </row>
    <row r="3" spans="1:33" ht="12.75">
      <c r="A3" s="986" t="s">
        <v>2002</v>
      </c>
      <c r="B3" s="1060" t="s">
        <v>1798</v>
      </c>
      <c r="C3" s="842">
        <v>0.05</v>
      </c>
      <c r="D3" s="28">
        <v>2700</v>
      </c>
      <c r="E3" s="191">
        <v>1</v>
      </c>
      <c r="F3" s="218" t="s">
        <v>891</v>
      </c>
      <c r="G3" s="1061">
        <v>0</v>
      </c>
      <c r="H3" s="1061">
        <v>0</v>
      </c>
      <c r="I3" s="1061">
        <v>0</v>
      </c>
      <c r="J3" s="1061">
        <v>0</v>
      </c>
      <c r="K3" s="890">
        <v>0</v>
      </c>
      <c r="L3" s="890">
        <v>0</v>
      </c>
      <c r="M3" s="890">
        <v>0</v>
      </c>
      <c r="N3" s="890">
        <v>0</v>
      </c>
      <c r="O3" s="1034" t="s">
        <v>1804</v>
      </c>
      <c r="P3" s="1034" t="s">
        <v>1804</v>
      </c>
      <c r="Q3" s="191" t="s">
        <v>1802</v>
      </c>
      <c r="R3" s="191">
        <v>10</v>
      </c>
      <c r="S3" s="191">
        <v>0</v>
      </c>
      <c r="T3" s="191">
        <v>-240</v>
      </c>
      <c r="U3" s="191">
        <v>-344</v>
      </c>
      <c r="V3" s="191">
        <v>0</v>
      </c>
      <c r="W3" s="191">
        <v>0</v>
      </c>
      <c r="X3" s="191">
        <v>0</v>
      </c>
      <c r="Y3" s="29">
        <v>0</v>
      </c>
      <c r="Z3" s="1035">
        <v>0</v>
      </c>
      <c r="AA3" s="1035">
        <v>0</v>
      </c>
      <c r="AB3" s="1035">
        <v>0</v>
      </c>
      <c r="AC3" s="191" t="s">
        <v>1805</v>
      </c>
      <c r="AD3" s="191" t="s">
        <v>1805</v>
      </c>
      <c r="AE3" s="870">
        <f t="shared" ref="AE3:AE38" si="0">(-C3*100)+(-D3*0.01)+(E3*100)+(G3*10)+(H3*10)+(I3*10)+(J3*10)+(K3*10)+(L3*10)+(M3*10)+(N3*10)+(R3*0.01)+(S3*100)+(-T3*0.1)+(U3*0.1)+(V3*0.1)+(W3*0.01)+(X3)+(Y3*100)+(Z3*100)+(AA3*100)+(AB3*100)</f>
        <v>57.699999999999996</v>
      </c>
      <c r="AF3" s="870">
        <f t="shared" ref="AF3:AF38" si="1">(-C3*100)+(E3*100)+(G3*10)+(H3*10)+(I3*10)+(J3*10)+(K3*10)+(L3*10)+(M3*10)+(N3*10)+(R3*0.01)+(S3*100)+(-T3*0.1)+(U3*0.1)+(V3*0.1)+(W3*0.01)+(X3)+(Y3*100)+(Z3*100)+(AA3*100)+(AB3*100)</f>
        <v>84.699999999999989</v>
      </c>
      <c r="AG3" s="39" t="s">
        <v>2003</v>
      </c>
    </row>
    <row r="4" spans="1:33" ht="12.75">
      <c r="A4" s="986" t="s">
        <v>2004</v>
      </c>
      <c r="B4" s="1062" t="s">
        <v>2005</v>
      </c>
      <c r="C4" s="842">
        <v>0.03</v>
      </c>
      <c r="D4" s="28">
        <v>1040</v>
      </c>
      <c r="E4" s="191">
        <v>1</v>
      </c>
      <c r="F4" s="1063" t="s">
        <v>2006</v>
      </c>
      <c r="G4" s="1061">
        <v>0</v>
      </c>
      <c r="H4" s="1061">
        <v>0</v>
      </c>
      <c r="I4" s="1061">
        <v>0</v>
      </c>
      <c r="J4" s="1061">
        <v>0</v>
      </c>
      <c r="K4" s="890">
        <v>0</v>
      </c>
      <c r="L4" s="890">
        <v>0</v>
      </c>
      <c r="M4" s="890">
        <v>0</v>
      </c>
      <c r="N4" s="890">
        <v>0</v>
      </c>
      <c r="O4" s="1064" t="s">
        <v>2007</v>
      </c>
      <c r="P4" s="1034" t="s">
        <v>1804</v>
      </c>
      <c r="Q4" s="191" t="s">
        <v>1802</v>
      </c>
      <c r="R4" s="191">
        <v>652</v>
      </c>
      <c r="S4" s="191">
        <v>0</v>
      </c>
      <c r="T4" s="191">
        <v>0</v>
      </c>
      <c r="U4" s="191">
        <v>-294</v>
      </c>
      <c r="V4" s="191">
        <v>0</v>
      </c>
      <c r="W4" s="191">
        <v>0</v>
      </c>
      <c r="X4" s="191">
        <v>0</v>
      </c>
      <c r="Y4" s="29">
        <v>0</v>
      </c>
      <c r="Z4" s="1035">
        <v>0</v>
      </c>
      <c r="AA4" s="1035">
        <v>0</v>
      </c>
      <c r="AB4" s="1035">
        <v>0.17</v>
      </c>
      <c r="AC4" s="191" t="s">
        <v>1805</v>
      </c>
      <c r="AD4" s="191" t="s">
        <v>1802</v>
      </c>
      <c r="AE4" s="870">
        <f t="shared" si="0"/>
        <v>80.719999999999985</v>
      </c>
      <c r="AF4" s="870">
        <f t="shared" si="1"/>
        <v>91.11999999999999</v>
      </c>
      <c r="AG4" s="39" t="s">
        <v>2008</v>
      </c>
    </row>
    <row r="5" spans="1:33" ht="12.75">
      <c r="A5" s="986" t="s">
        <v>2009</v>
      </c>
      <c r="B5" s="1062" t="s">
        <v>2005</v>
      </c>
      <c r="C5" s="842">
        <v>0</v>
      </c>
      <c r="D5" s="28">
        <v>380</v>
      </c>
      <c r="E5" s="191">
        <v>1</v>
      </c>
      <c r="F5" s="1041" t="s">
        <v>2010</v>
      </c>
      <c r="G5" s="1061">
        <v>0</v>
      </c>
      <c r="H5" s="1061">
        <v>0</v>
      </c>
      <c r="I5" s="1061">
        <v>0</v>
      </c>
      <c r="J5" s="1061">
        <v>0</v>
      </c>
      <c r="K5" s="890">
        <v>0</v>
      </c>
      <c r="L5" s="890">
        <v>0</v>
      </c>
      <c r="M5" s="890">
        <v>0</v>
      </c>
      <c r="N5" s="890">
        <v>0</v>
      </c>
      <c r="O5" s="1034" t="s">
        <v>1804</v>
      </c>
      <c r="P5" s="1034" t="s">
        <v>1804</v>
      </c>
      <c r="Q5" s="191" t="s">
        <v>1802</v>
      </c>
      <c r="R5" s="191">
        <v>420</v>
      </c>
      <c r="S5" s="191">
        <v>0</v>
      </c>
      <c r="T5" s="191">
        <v>0</v>
      </c>
      <c r="U5" s="191">
        <v>-74</v>
      </c>
      <c r="V5" s="191">
        <v>0</v>
      </c>
      <c r="W5" s="191">
        <v>0</v>
      </c>
      <c r="X5" s="191">
        <v>0</v>
      </c>
      <c r="Y5" s="29">
        <v>0</v>
      </c>
      <c r="Z5" s="1035">
        <v>0</v>
      </c>
      <c r="AA5" s="1035">
        <v>0</v>
      </c>
      <c r="AB5" s="1035">
        <v>7.0000000000000007E-2</v>
      </c>
      <c r="AC5" s="191" t="s">
        <v>1805</v>
      </c>
      <c r="AD5" s="191" t="s">
        <v>1805</v>
      </c>
      <c r="AE5" s="870">
        <f t="shared" si="0"/>
        <v>100</v>
      </c>
      <c r="AF5" s="870">
        <f t="shared" si="1"/>
        <v>103.8</v>
      </c>
      <c r="AG5" s="39" t="s">
        <v>2011</v>
      </c>
    </row>
    <row r="6" spans="1:33" ht="12.75">
      <c r="A6" s="986" t="s">
        <v>2012</v>
      </c>
      <c r="B6" s="1065" t="s">
        <v>1784</v>
      </c>
      <c r="C6" s="842">
        <v>0.01</v>
      </c>
      <c r="D6" s="28">
        <v>1440</v>
      </c>
      <c r="E6" s="191">
        <v>1</v>
      </c>
      <c r="F6" s="1045" t="s">
        <v>2013</v>
      </c>
      <c r="G6" s="1061">
        <v>0</v>
      </c>
      <c r="H6" s="1061">
        <v>0</v>
      </c>
      <c r="I6" s="1061">
        <v>0</v>
      </c>
      <c r="J6" s="1061">
        <v>0</v>
      </c>
      <c r="K6" s="890">
        <v>0</v>
      </c>
      <c r="L6" s="890">
        <v>0</v>
      </c>
      <c r="M6" s="890">
        <v>0</v>
      </c>
      <c r="N6" s="890">
        <v>0</v>
      </c>
      <c r="O6" s="1034" t="s">
        <v>1804</v>
      </c>
      <c r="P6" s="1034" t="s">
        <v>1804</v>
      </c>
      <c r="Q6" s="191" t="s">
        <v>1802</v>
      </c>
      <c r="R6" s="191">
        <v>120</v>
      </c>
      <c r="S6" s="191">
        <v>0</v>
      </c>
      <c r="T6" s="191">
        <v>0</v>
      </c>
      <c r="U6" s="191">
        <v>173</v>
      </c>
      <c r="V6" s="191">
        <v>80</v>
      </c>
      <c r="W6" s="191">
        <v>0</v>
      </c>
      <c r="X6" s="191">
        <v>0</v>
      </c>
      <c r="Y6" s="29">
        <v>0</v>
      </c>
      <c r="Z6" s="1035">
        <v>0</v>
      </c>
      <c r="AA6" s="1035">
        <v>0</v>
      </c>
      <c r="AB6" s="1035">
        <v>0</v>
      </c>
      <c r="AC6" s="191" t="s">
        <v>1805</v>
      </c>
      <c r="AD6" s="191" t="s">
        <v>1805</v>
      </c>
      <c r="AE6" s="870">
        <f t="shared" si="0"/>
        <v>111.1</v>
      </c>
      <c r="AF6" s="870">
        <f t="shared" si="1"/>
        <v>125.5</v>
      </c>
      <c r="AG6" s="39" t="s">
        <v>2014</v>
      </c>
    </row>
    <row r="7" spans="1:33" ht="12.75">
      <c r="A7" s="986" t="s">
        <v>2015</v>
      </c>
      <c r="B7" s="1066" t="s">
        <v>2016</v>
      </c>
      <c r="C7" s="842">
        <v>0.05</v>
      </c>
      <c r="D7" s="28">
        <v>1950</v>
      </c>
      <c r="E7" s="191">
        <v>1</v>
      </c>
      <c r="F7" s="218" t="s">
        <v>891</v>
      </c>
      <c r="G7" s="1061">
        <v>0</v>
      </c>
      <c r="H7" s="1061">
        <v>0</v>
      </c>
      <c r="I7" s="1061">
        <v>0</v>
      </c>
      <c r="J7" s="1061">
        <v>0</v>
      </c>
      <c r="K7" s="890">
        <v>0</v>
      </c>
      <c r="L7" s="890">
        <v>0</v>
      </c>
      <c r="M7" s="890">
        <v>0</v>
      </c>
      <c r="N7" s="890">
        <v>0</v>
      </c>
      <c r="O7" s="1034" t="s">
        <v>1804</v>
      </c>
      <c r="P7" s="218" t="s">
        <v>891</v>
      </c>
      <c r="Q7" s="191" t="s">
        <v>1805</v>
      </c>
      <c r="R7" s="191">
        <v>400</v>
      </c>
      <c r="S7" s="191">
        <v>0</v>
      </c>
      <c r="T7" s="191">
        <v>0</v>
      </c>
      <c r="U7" s="191">
        <v>0</v>
      </c>
      <c r="V7" s="191">
        <v>0</v>
      </c>
      <c r="W7" s="191">
        <v>0</v>
      </c>
      <c r="X7" s="191">
        <v>0</v>
      </c>
      <c r="Y7" s="29">
        <v>0</v>
      </c>
      <c r="Z7" s="1035">
        <v>0.35</v>
      </c>
      <c r="AA7" s="1035">
        <v>0</v>
      </c>
      <c r="AB7" s="1035">
        <v>0</v>
      </c>
      <c r="AC7" s="191" t="s">
        <v>1802</v>
      </c>
      <c r="AD7" s="191" t="s">
        <v>1805</v>
      </c>
      <c r="AE7" s="870">
        <f t="shared" si="0"/>
        <v>114.5</v>
      </c>
      <c r="AF7" s="870">
        <f t="shared" si="1"/>
        <v>134</v>
      </c>
      <c r="AG7" s="39" t="s">
        <v>2017</v>
      </c>
    </row>
    <row r="8" spans="1:33" ht="12.75">
      <c r="A8" s="986" t="s">
        <v>2018</v>
      </c>
      <c r="B8" s="1065" t="s">
        <v>1784</v>
      </c>
      <c r="C8" s="842">
        <v>0.18</v>
      </c>
      <c r="D8" s="28">
        <v>2382</v>
      </c>
      <c r="E8" s="191">
        <v>1</v>
      </c>
      <c r="F8" s="1041" t="s">
        <v>2010</v>
      </c>
      <c r="G8" s="1061">
        <v>0</v>
      </c>
      <c r="H8" s="1061">
        <v>0</v>
      </c>
      <c r="I8" s="1061">
        <v>0</v>
      </c>
      <c r="J8" s="1061">
        <v>0</v>
      </c>
      <c r="K8" s="890">
        <v>0</v>
      </c>
      <c r="L8" s="890">
        <v>0</v>
      </c>
      <c r="M8" s="890">
        <v>0</v>
      </c>
      <c r="N8" s="890">
        <v>0</v>
      </c>
      <c r="O8" s="1041" t="s">
        <v>1841</v>
      </c>
      <c r="P8" s="218" t="s">
        <v>891</v>
      </c>
      <c r="Q8" s="191" t="s">
        <v>1805</v>
      </c>
      <c r="R8" s="191">
        <v>548</v>
      </c>
      <c r="S8" s="191">
        <v>0</v>
      </c>
      <c r="T8" s="191">
        <v>0</v>
      </c>
      <c r="U8" s="191">
        <v>239</v>
      </c>
      <c r="V8" s="191">
        <v>280</v>
      </c>
      <c r="W8" s="191">
        <v>0</v>
      </c>
      <c r="X8" s="191">
        <v>6.1</v>
      </c>
      <c r="Y8" s="29">
        <v>0</v>
      </c>
      <c r="Z8" s="1035">
        <v>0</v>
      </c>
      <c r="AA8" s="1035">
        <v>0</v>
      </c>
      <c r="AB8" s="1035">
        <v>0</v>
      </c>
      <c r="AC8" s="191" t="s">
        <v>1805</v>
      </c>
      <c r="AD8" s="191" t="s">
        <v>1805</v>
      </c>
      <c r="AE8" s="870">
        <f t="shared" si="0"/>
        <v>121.66</v>
      </c>
      <c r="AF8" s="870">
        <f t="shared" si="1"/>
        <v>145.47999999999999</v>
      </c>
      <c r="AG8" s="39" t="s">
        <v>2019</v>
      </c>
    </row>
    <row r="9" spans="1:33" ht="12.75">
      <c r="A9" s="986" t="s">
        <v>2020</v>
      </c>
      <c r="B9" s="869" t="s">
        <v>2021</v>
      </c>
      <c r="C9" s="842">
        <v>0.04</v>
      </c>
      <c r="D9" s="28">
        <v>521</v>
      </c>
      <c r="E9" s="191">
        <v>1</v>
      </c>
      <c r="F9" s="1067" t="s">
        <v>2022</v>
      </c>
      <c r="G9" s="1061">
        <v>0</v>
      </c>
      <c r="H9" s="1061">
        <v>0</v>
      </c>
      <c r="I9" s="1061">
        <v>0</v>
      </c>
      <c r="J9" s="1061">
        <v>0</v>
      </c>
      <c r="K9" s="890">
        <v>3</v>
      </c>
      <c r="L9" s="890">
        <v>0</v>
      </c>
      <c r="M9" s="890">
        <v>1</v>
      </c>
      <c r="N9" s="890">
        <v>0</v>
      </c>
      <c r="O9" s="218" t="s">
        <v>891</v>
      </c>
      <c r="P9" s="218" t="s">
        <v>891</v>
      </c>
      <c r="Q9" s="191" t="s">
        <v>1802</v>
      </c>
      <c r="R9" s="191">
        <v>899</v>
      </c>
      <c r="S9" s="191">
        <v>0</v>
      </c>
      <c r="T9" s="191">
        <v>0</v>
      </c>
      <c r="U9" s="191">
        <v>0</v>
      </c>
      <c r="V9" s="191">
        <v>0</v>
      </c>
      <c r="W9" s="191">
        <v>0</v>
      </c>
      <c r="X9" s="191">
        <v>0</v>
      </c>
      <c r="Y9" s="29">
        <v>0</v>
      </c>
      <c r="Z9" s="1035">
        <v>0.05</v>
      </c>
      <c r="AA9" s="1035">
        <v>0.04</v>
      </c>
      <c r="AB9" s="1035">
        <v>0</v>
      </c>
      <c r="AC9" s="191" t="s">
        <v>1805</v>
      </c>
      <c r="AD9" s="191" t="s">
        <v>1802</v>
      </c>
      <c r="AE9" s="870">
        <f t="shared" si="0"/>
        <v>148.78</v>
      </c>
      <c r="AF9" s="870">
        <f t="shared" si="1"/>
        <v>153.99</v>
      </c>
      <c r="AG9" s="39" t="s">
        <v>2023</v>
      </c>
    </row>
    <row r="10" spans="1:33" ht="12.75">
      <c r="A10" s="986" t="s">
        <v>2024</v>
      </c>
      <c r="B10" s="1065" t="s">
        <v>1784</v>
      </c>
      <c r="C10" s="842">
        <v>0.02</v>
      </c>
      <c r="D10" s="28">
        <v>2760</v>
      </c>
      <c r="E10" s="191">
        <v>1</v>
      </c>
      <c r="F10" s="1063" t="s">
        <v>2006</v>
      </c>
      <c r="G10" s="1061">
        <v>0</v>
      </c>
      <c r="H10" s="1061">
        <v>0</v>
      </c>
      <c r="I10" s="1061">
        <v>0</v>
      </c>
      <c r="J10" s="1061">
        <v>0</v>
      </c>
      <c r="K10" s="890">
        <v>0</v>
      </c>
      <c r="L10" s="890">
        <v>0</v>
      </c>
      <c r="M10" s="890">
        <v>0</v>
      </c>
      <c r="N10" s="890">
        <v>0</v>
      </c>
      <c r="O10" s="1039" t="s">
        <v>1837</v>
      </c>
      <c r="P10" s="1034" t="s">
        <v>1804</v>
      </c>
      <c r="Q10" s="191" t="s">
        <v>1802</v>
      </c>
      <c r="R10" s="191">
        <v>120</v>
      </c>
      <c r="S10" s="191">
        <v>0</v>
      </c>
      <c r="T10" s="191">
        <v>0</v>
      </c>
      <c r="U10" s="191">
        <v>396</v>
      </c>
      <c r="V10" s="191">
        <v>180</v>
      </c>
      <c r="W10" s="191">
        <v>0</v>
      </c>
      <c r="X10" s="191">
        <v>0</v>
      </c>
      <c r="Y10" s="29">
        <v>0</v>
      </c>
      <c r="Z10" s="1035">
        <v>0</v>
      </c>
      <c r="AA10" s="1035">
        <v>0</v>
      </c>
      <c r="AB10" s="1035">
        <v>0</v>
      </c>
      <c r="AC10" s="191" t="s">
        <v>1802</v>
      </c>
      <c r="AD10" s="191" t="s">
        <v>1805</v>
      </c>
      <c r="AE10" s="870">
        <f t="shared" si="0"/>
        <v>129.20000000000002</v>
      </c>
      <c r="AF10" s="870">
        <f t="shared" si="1"/>
        <v>156.80000000000001</v>
      </c>
      <c r="AG10" s="39" t="s">
        <v>2025</v>
      </c>
    </row>
    <row r="11" spans="1:33" ht="12.75">
      <c r="A11" s="986" t="s">
        <v>2026</v>
      </c>
      <c r="B11" s="869" t="s">
        <v>2021</v>
      </c>
      <c r="C11" s="842">
        <v>0.01</v>
      </c>
      <c r="D11" s="28">
        <v>3360</v>
      </c>
      <c r="E11" s="191">
        <v>1</v>
      </c>
      <c r="F11" s="218" t="s">
        <v>891</v>
      </c>
      <c r="G11" s="1061">
        <v>0</v>
      </c>
      <c r="H11" s="1061">
        <v>0</v>
      </c>
      <c r="I11" s="1061">
        <v>0</v>
      </c>
      <c r="J11" s="1061">
        <v>0</v>
      </c>
      <c r="K11" s="890">
        <v>3</v>
      </c>
      <c r="L11" s="890">
        <v>3</v>
      </c>
      <c r="M11" s="890">
        <v>0</v>
      </c>
      <c r="N11" s="890">
        <v>0</v>
      </c>
      <c r="O11" s="1034" t="s">
        <v>1804</v>
      </c>
      <c r="P11" s="1034" t="s">
        <v>1804</v>
      </c>
      <c r="Q11" s="191" t="s">
        <v>1805</v>
      </c>
      <c r="R11" s="191">
        <v>296</v>
      </c>
      <c r="S11" s="191">
        <v>0</v>
      </c>
      <c r="T11" s="191">
        <v>0</v>
      </c>
      <c r="U11" s="191">
        <v>-55</v>
      </c>
      <c r="V11" s="191">
        <v>0</v>
      </c>
      <c r="W11" s="191">
        <v>0</v>
      </c>
      <c r="X11" s="191">
        <v>0</v>
      </c>
      <c r="Y11" s="29">
        <v>0</v>
      </c>
      <c r="Z11" s="1035">
        <v>0</v>
      </c>
      <c r="AA11" s="1035">
        <v>0.02</v>
      </c>
      <c r="AB11" s="1035">
        <v>0</v>
      </c>
      <c r="AC11" s="191" t="s">
        <v>1805</v>
      </c>
      <c r="AD11" s="191" t="s">
        <v>1805</v>
      </c>
      <c r="AE11" s="870">
        <f t="shared" si="0"/>
        <v>124.86000000000001</v>
      </c>
      <c r="AF11" s="870">
        <f t="shared" si="1"/>
        <v>158.46</v>
      </c>
      <c r="AG11" s="39" t="s">
        <v>2027</v>
      </c>
    </row>
    <row r="12" spans="1:33" ht="12.75">
      <c r="A12" s="986" t="s">
        <v>2028</v>
      </c>
      <c r="B12" s="1068" t="s">
        <v>2029</v>
      </c>
      <c r="C12" s="842">
        <v>0.08</v>
      </c>
      <c r="D12" s="28">
        <v>980</v>
      </c>
      <c r="E12" s="191">
        <v>1</v>
      </c>
      <c r="F12" s="218" t="s">
        <v>891</v>
      </c>
      <c r="G12" s="1061">
        <v>2</v>
      </c>
      <c r="H12" s="1061">
        <v>2</v>
      </c>
      <c r="I12" s="1061">
        <v>2</v>
      </c>
      <c r="J12" s="1061">
        <v>2</v>
      </c>
      <c r="K12" s="890">
        <v>0</v>
      </c>
      <c r="L12" s="890">
        <v>0</v>
      </c>
      <c r="M12" s="890">
        <v>0</v>
      </c>
      <c r="N12" s="890">
        <v>0</v>
      </c>
      <c r="O12" s="1034" t="s">
        <v>1804</v>
      </c>
      <c r="P12" s="1034" t="s">
        <v>1804</v>
      </c>
      <c r="Q12" s="191" t="s">
        <v>1805</v>
      </c>
      <c r="R12" s="191">
        <v>1152</v>
      </c>
      <c r="S12" s="191">
        <v>0</v>
      </c>
      <c r="T12" s="191">
        <v>0</v>
      </c>
      <c r="U12" s="191">
        <v>-181</v>
      </c>
      <c r="V12" s="191">
        <v>0</v>
      </c>
      <c r="W12" s="191">
        <v>0</v>
      </c>
      <c r="X12" s="191">
        <v>0</v>
      </c>
      <c r="Y12" s="29">
        <v>0</v>
      </c>
      <c r="Z12" s="1035">
        <v>0</v>
      </c>
      <c r="AA12" s="1035">
        <v>0</v>
      </c>
      <c r="AB12" s="1035">
        <v>0</v>
      </c>
      <c r="AC12" s="191" t="s">
        <v>1805</v>
      </c>
      <c r="AD12" s="191" t="s">
        <v>1805</v>
      </c>
      <c r="AE12" s="870">
        <f t="shared" si="0"/>
        <v>155.62</v>
      </c>
      <c r="AF12" s="870">
        <f t="shared" si="1"/>
        <v>165.42000000000002</v>
      </c>
      <c r="AG12" s="39" t="s">
        <v>2030</v>
      </c>
    </row>
    <row r="13" spans="1:33" ht="12.75">
      <c r="A13" s="986" t="s">
        <v>2031</v>
      </c>
      <c r="B13" s="1069" t="s">
        <v>2032</v>
      </c>
      <c r="C13" s="842">
        <v>0.04</v>
      </c>
      <c r="D13" s="28">
        <v>1000</v>
      </c>
      <c r="E13" s="191">
        <v>1</v>
      </c>
      <c r="F13" s="218" t="s">
        <v>891</v>
      </c>
      <c r="G13" s="1061">
        <v>0</v>
      </c>
      <c r="H13" s="1061">
        <v>3</v>
      </c>
      <c r="I13" s="1061">
        <v>3</v>
      </c>
      <c r="J13" s="1061">
        <v>3</v>
      </c>
      <c r="K13" s="890">
        <v>0</v>
      </c>
      <c r="L13" s="890">
        <v>0</v>
      </c>
      <c r="M13" s="890">
        <v>0</v>
      </c>
      <c r="N13" s="890">
        <v>0</v>
      </c>
      <c r="O13" s="1034" t="s">
        <v>1804</v>
      </c>
      <c r="P13" s="218" t="s">
        <v>891</v>
      </c>
      <c r="Q13" s="191" t="s">
        <v>1805</v>
      </c>
      <c r="R13" s="191">
        <v>10</v>
      </c>
      <c r="S13" s="191">
        <v>0</v>
      </c>
      <c r="T13" s="191">
        <v>0</v>
      </c>
      <c r="U13" s="191">
        <v>-29</v>
      </c>
      <c r="V13" s="191">
        <v>0</v>
      </c>
      <c r="W13" s="191">
        <v>1500</v>
      </c>
      <c r="X13" s="191">
        <v>0</v>
      </c>
      <c r="Y13" s="29">
        <v>0</v>
      </c>
      <c r="Z13" s="1035">
        <v>0</v>
      </c>
      <c r="AA13" s="1035">
        <v>0</v>
      </c>
      <c r="AB13" s="1035">
        <v>0</v>
      </c>
      <c r="AC13" s="191" t="s">
        <v>1805</v>
      </c>
      <c r="AD13" s="191" t="s">
        <v>1805</v>
      </c>
      <c r="AE13" s="870">
        <f t="shared" si="0"/>
        <v>188.2</v>
      </c>
      <c r="AF13" s="870">
        <f t="shared" si="1"/>
        <v>198.2</v>
      </c>
      <c r="AG13" s="39" t="s">
        <v>2033</v>
      </c>
    </row>
    <row r="14" spans="1:33" ht="12.75">
      <c r="A14" s="986" t="s">
        <v>2034</v>
      </c>
      <c r="B14" s="1066" t="s">
        <v>2016</v>
      </c>
      <c r="C14" s="842">
        <v>0.01</v>
      </c>
      <c r="D14" s="28">
        <v>1250</v>
      </c>
      <c r="E14" s="191">
        <v>2</v>
      </c>
      <c r="F14" s="218" t="s">
        <v>891</v>
      </c>
      <c r="G14" s="1061">
        <v>0</v>
      </c>
      <c r="H14" s="1061">
        <v>0</v>
      </c>
      <c r="I14" s="1061">
        <v>0</v>
      </c>
      <c r="J14" s="1061">
        <v>0</v>
      </c>
      <c r="K14" s="890">
        <v>0</v>
      </c>
      <c r="L14" s="890">
        <v>0</v>
      </c>
      <c r="M14" s="890">
        <v>0</v>
      </c>
      <c r="N14" s="890">
        <v>0</v>
      </c>
      <c r="O14" s="1034" t="s">
        <v>1804</v>
      </c>
      <c r="P14" s="1034" t="s">
        <v>1804</v>
      </c>
      <c r="Q14" s="191" t="s">
        <v>1805</v>
      </c>
      <c r="R14" s="191">
        <v>500</v>
      </c>
      <c r="S14" s="191">
        <v>0</v>
      </c>
      <c r="T14" s="191">
        <v>0</v>
      </c>
      <c r="U14" s="191">
        <v>-35</v>
      </c>
      <c r="V14" s="191">
        <v>0</v>
      </c>
      <c r="W14" s="191">
        <v>0</v>
      </c>
      <c r="X14" s="191">
        <v>0</v>
      </c>
      <c r="Y14" s="29">
        <v>0</v>
      </c>
      <c r="Z14" s="1035">
        <v>0.14000000000000001</v>
      </c>
      <c r="AA14" s="1035">
        <v>0</v>
      </c>
      <c r="AB14" s="1035">
        <v>0</v>
      </c>
      <c r="AC14" s="191" t="s">
        <v>1802</v>
      </c>
      <c r="AD14" s="191" t="s">
        <v>1805</v>
      </c>
      <c r="AE14" s="870">
        <f t="shared" si="0"/>
        <v>202</v>
      </c>
      <c r="AF14" s="870">
        <f t="shared" si="1"/>
        <v>214.5</v>
      </c>
      <c r="AG14" s="39" t="s">
        <v>2035</v>
      </c>
    </row>
    <row r="15" spans="1:33" ht="12.75">
      <c r="A15" s="986" t="s">
        <v>2036</v>
      </c>
      <c r="B15" s="1062" t="s">
        <v>2005</v>
      </c>
      <c r="C15" s="842">
        <v>0.01</v>
      </c>
      <c r="D15" s="28">
        <v>4200</v>
      </c>
      <c r="E15" s="191">
        <v>2</v>
      </c>
      <c r="F15" s="218" t="s">
        <v>891</v>
      </c>
      <c r="G15" s="1061">
        <v>0</v>
      </c>
      <c r="H15" s="1061">
        <v>0</v>
      </c>
      <c r="I15" s="1061">
        <v>0</v>
      </c>
      <c r="J15" s="1061">
        <v>0</v>
      </c>
      <c r="K15" s="890">
        <v>0</v>
      </c>
      <c r="L15" s="890">
        <v>0</v>
      </c>
      <c r="M15" s="890">
        <v>0</v>
      </c>
      <c r="N15" s="890">
        <v>0</v>
      </c>
      <c r="O15" s="1070" t="s">
        <v>2037</v>
      </c>
      <c r="P15" s="1034" t="s">
        <v>1804</v>
      </c>
      <c r="Q15" s="191" t="s">
        <v>1805</v>
      </c>
      <c r="R15" s="191">
        <v>1248</v>
      </c>
      <c r="S15" s="191">
        <v>0</v>
      </c>
      <c r="T15" s="191">
        <v>0</v>
      </c>
      <c r="U15" s="191">
        <v>0</v>
      </c>
      <c r="V15" s="191">
        <v>0</v>
      </c>
      <c r="W15" s="191">
        <v>0</v>
      </c>
      <c r="X15" s="191">
        <v>0</v>
      </c>
      <c r="Y15" s="29">
        <v>0</v>
      </c>
      <c r="Z15" s="1035">
        <v>0</v>
      </c>
      <c r="AA15" s="1035">
        <v>0</v>
      </c>
      <c r="AB15" s="1035">
        <v>0.05</v>
      </c>
      <c r="AC15" s="191" t="s">
        <v>1805</v>
      </c>
      <c r="AD15" s="191" t="s">
        <v>1802</v>
      </c>
      <c r="AE15" s="870">
        <f t="shared" si="0"/>
        <v>174.48</v>
      </c>
      <c r="AF15" s="870">
        <f t="shared" si="1"/>
        <v>216.48</v>
      </c>
      <c r="AG15" s="39" t="s">
        <v>2038</v>
      </c>
    </row>
    <row r="16" spans="1:33" ht="12.75">
      <c r="A16" s="986" t="s">
        <v>2039</v>
      </c>
      <c r="B16" s="1065" t="s">
        <v>1784</v>
      </c>
      <c r="C16" s="842">
        <v>0.01</v>
      </c>
      <c r="D16" s="28">
        <v>4542</v>
      </c>
      <c r="E16" s="191">
        <v>1</v>
      </c>
      <c r="F16" s="1063" t="s">
        <v>2006</v>
      </c>
      <c r="G16" s="1061">
        <v>3</v>
      </c>
      <c r="H16" s="1061">
        <v>3</v>
      </c>
      <c r="I16" s="1061">
        <v>0</v>
      </c>
      <c r="J16" s="1061">
        <v>0</v>
      </c>
      <c r="K16" s="890">
        <v>0</v>
      </c>
      <c r="L16" s="890">
        <v>0</v>
      </c>
      <c r="M16" s="890">
        <v>0</v>
      </c>
      <c r="N16" s="890">
        <v>0</v>
      </c>
      <c r="O16" s="1063" t="s">
        <v>1968</v>
      </c>
      <c r="P16" s="1034" t="s">
        <v>1804</v>
      </c>
      <c r="Q16" s="191" t="s">
        <v>1802</v>
      </c>
      <c r="R16" s="191">
        <v>1644</v>
      </c>
      <c r="S16" s="191">
        <v>0</v>
      </c>
      <c r="T16" s="191">
        <v>0</v>
      </c>
      <c r="U16" s="191">
        <v>212</v>
      </c>
      <c r="V16" s="191">
        <v>443</v>
      </c>
      <c r="W16" s="191">
        <v>0</v>
      </c>
      <c r="X16" s="191">
        <v>12.6</v>
      </c>
      <c r="Y16" s="29">
        <v>0</v>
      </c>
      <c r="Z16" s="1035">
        <v>0</v>
      </c>
      <c r="AA16" s="1035">
        <v>0</v>
      </c>
      <c r="AB16" s="1035">
        <v>0</v>
      </c>
      <c r="AC16" s="191" t="s">
        <v>1805</v>
      </c>
      <c r="AD16" s="191" t="s">
        <v>1805</v>
      </c>
      <c r="AE16" s="870">
        <f t="shared" si="0"/>
        <v>208.12000000000003</v>
      </c>
      <c r="AF16" s="870">
        <f t="shared" si="1"/>
        <v>253.54</v>
      </c>
      <c r="AG16" s="39" t="s">
        <v>2040</v>
      </c>
    </row>
    <row r="17" spans="1:33" ht="12.75">
      <c r="A17" s="986" t="s">
        <v>2041</v>
      </c>
      <c r="B17" s="1060" t="s">
        <v>1798</v>
      </c>
      <c r="C17" s="842">
        <v>0.05</v>
      </c>
      <c r="D17" s="28">
        <v>2850</v>
      </c>
      <c r="E17" s="191">
        <v>3</v>
      </c>
      <c r="F17" s="218" t="s">
        <v>891</v>
      </c>
      <c r="G17" s="1061">
        <v>0</v>
      </c>
      <c r="H17" s="1061">
        <v>0</v>
      </c>
      <c r="I17" s="1061">
        <v>0</v>
      </c>
      <c r="J17" s="1061">
        <v>0</v>
      </c>
      <c r="K17" s="890">
        <v>0</v>
      </c>
      <c r="L17" s="890">
        <v>0</v>
      </c>
      <c r="M17" s="890">
        <v>0</v>
      </c>
      <c r="N17" s="890">
        <v>0</v>
      </c>
      <c r="O17" s="1039" t="s">
        <v>1837</v>
      </c>
      <c r="P17" s="218" t="s">
        <v>891</v>
      </c>
      <c r="Q17" s="191" t="s">
        <v>1802</v>
      </c>
      <c r="R17" s="191">
        <v>120</v>
      </c>
      <c r="S17" s="191">
        <v>0</v>
      </c>
      <c r="T17" s="191">
        <v>-36</v>
      </c>
      <c r="U17" s="191">
        <v>-344</v>
      </c>
      <c r="V17" s="191">
        <v>0</v>
      </c>
      <c r="W17" s="191">
        <v>0</v>
      </c>
      <c r="X17" s="191">
        <v>0</v>
      </c>
      <c r="Y17" s="29">
        <v>0</v>
      </c>
      <c r="Z17" s="1035">
        <v>0</v>
      </c>
      <c r="AA17" s="1035">
        <v>0</v>
      </c>
      <c r="AB17" s="1035">
        <v>0</v>
      </c>
      <c r="AC17" s="191" t="s">
        <v>1805</v>
      </c>
      <c r="AD17" s="191" t="s">
        <v>1805</v>
      </c>
      <c r="AE17" s="870">
        <f t="shared" si="0"/>
        <v>236.9</v>
      </c>
      <c r="AF17" s="870">
        <f t="shared" si="1"/>
        <v>265.40000000000003</v>
      </c>
      <c r="AG17" s="39" t="s">
        <v>2042</v>
      </c>
    </row>
    <row r="18" spans="1:33" ht="12.75">
      <c r="A18" s="986" t="s">
        <v>2043</v>
      </c>
      <c r="B18" s="1068" t="s">
        <v>2029</v>
      </c>
      <c r="C18" s="842">
        <v>0.08</v>
      </c>
      <c r="D18" s="28">
        <v>1360</v>
      </c>
      <c r="E18" s="191">
        <v>1</v>
      </c>
      <c r="F18" s="1067" t="s">
        <v>2022</v>
      </c>
      <c r="G18" s="1061">
        <v>4</v>
      </c>
      <c r="H18" s="1061">
        <v>4</v>
      </c>
      <c r="I18" s="1061">
        <v>2</v>
      </c>
      <c r="J18" s="1061">
        <v>2</v>
      </c>
      <c r="K18" s="890">
        <v>0</v>
      </c>
      <c r="L18" s="890">
        <v>0</v>
      </c>
      <c r="M18" s="890">
        <v>0</v>
      </c>
      <c r="N18" s="890">
        <v>0</v>
      </c>
      <c r="O18" s="1039" t="s">
        <v>1837</v>
      </c>
      <c r="P18" s="218" t="s">
        <v>891</v>
      </c>
      <c r="Q18" s="191" t="s">
        <v>1805</v>
      </c>
      <c r="R18" s="191">
        <v>1042</v>
      </c>
      <c r="S18" s="191">
        <v>1</v>
      </c>
      <c r="T18" s="191">
        <v>0</v>
      </c>
      <c r="U18" s="191">
        <v>-237</v>
      </c>
      <c r="V18" s="191">
        <v>0</v>
      </c>
      <c r="W18" s="191">
        <v>0</v>
      </c>
      <c r="X18" s="191">
        <v>0</v>
      </c>
      <c r="Y18" s="29">
        <v>0.05</v>
      </c>
      <c r="Z18" s="1035">
        <v>0</v>
      </c>
      <c r="AA18" s="1035">
        <v>0</v>
      </c>
      <c r="AB18" s="1035">
        <v>0</v>
      </c>
      <c r="AC18" s="191" t="s">
        <v>1802</v>
      </c>
      <c r="AD18" s="191" t="s">
        <v>1805</v>
      </c>
      <c r="AE18" s="870">
        <f t="shared" si="0"/>
        <v>290.12</v>
      </c>
      <c r="AF18" s="870">
        <f t="shared" si="1"/>
        <v>303.71999999999997</v>
      </c>
      <c r="AG18" s="39" t="s">
        <v>2044</v>
      </c>
    </row>
    <row r="19" spans="1:33" ht="12.75">
      <c r="A19" s="986" t="s">
        <v>2045</v>
      </c>
      <c r="B19" s="1068" t="s">
        <v>2029</v>
      </c>
      <c r="C19" s="842">
        <v>7.0000000000000007E-2</v>
      </c>
      <c r="D19" s="28">
        <v>1640</v>
      </c>
      <c r="E19" s="191">
        <v>1</v>
      </c>
      <c r="F19" s="1067" t="s">
        <v>2022</v>
      </c>
      <c r="G19" s="1061">
        <v>8</v>
      </c>
      <c r="H19" s="1061">
        <v>5</v>
      </c>
      <c r="I19" s="1061">
        <v>4</v>
      </c>
      <c r="J19" s="1061">
        <v>4</v>
      </c>
      <c r="K19" s="890">
        <v>0</v>
      </c>
      <c r="L19" s="890">
        <v>0</v>
      </c>
      <c r="M19" s="890">
        <v>0</v>
      </c>
      <c r="N19" s="890">
        <v>0</v>
      </c>
      <c r="O19" s="1034" t="s">
        <v>1804</v>
      </c>
      <c r="P19" s="1034" t="s">
        <v>1804</v>
      </c>
      <c r="Q19" s="191" t="s">
        <v>1805</v>
      </c>
      <c r="R19" s="191">
        <v>1518</v>
      </c>
      <c r="S19" s="191">
        <v>0</v>
      </c>
      <c r="T19" s="191">
        <v>0</v>
      </c>
      <c r="U19" s="191">
        <v>-278</v>
      </c>
      <c r="V19" s="191">
        <v>0</v>
      </c>
      <c r="W19" s="191">
        <v>0</v>
      </c>
      <c r="X19" s="191">
        <v>0</v>
      </c>
      <c r="Y19" s="29">
        <v>0.15</v>
      </c>
      <c r="Z19" s="1035">
        <v>0</v>
      </c>
      <c r="AA19" s="1035">
        <v>0</v>
      </c>
      <c r="AB19" s="1035">
        <v>0</v>
      </c>
      <c r="AC19" s="191" t="s">
        <v>1802</v>
      </c>
      <c r="AD19" s="191" t="s">
        <v>1805</v>
      </c>
      <c r="AE19" s="870">
        <f t="shared" si="0"/>
        <v>288.98</v>
      </c>
      <c r="AF19" s="870">
        <f t="shared" si="1"/>
        <v>305.38</v>
      </c>
      <c r="AG19" s="39" t="s">
        <v>2046</v>
      </c>
    </row>
    <row r="20" spans="1:33" ht="12.75">
      <c r="A20" s="986" t="s">
        <v>2047</v>
      </c>
      <c r="B20" s="1062" t="s">
        <v>2005</v>
      </c>
      <c r="C20" s="842">
        <v>0.04</v>
      </c>
      <c r="D20" s="28">
        <v>680</v>
      </c>
      <c r="E20" s="191">
        <v>3</v>
      </c>
      <c r="F20" s="1041" t="s">
        <v>2010</v>
      </c>
      <c r="G20" s="1061">
        <v>0</v>
      </c>
      <c r="H20" s="1061">
        <v>0</v>
      </c>
      <c r="I20" s="1061">
        <v>0</v>
      </c>
      <c r="J20" s="1061">
        <v>0</v>
      </c>
      <c r="K20" s="890">
        <v>0</v>
      </c>
      <c r="L20" s="890">
        <v>0</v>
      </c>
      <c r="M20" s="890">
        <v>0</v>
      </c>
      <c r="N20" s="890">
        <v>0</v>
      </c>
      <c r="O20" s="218" t="s">
        <v>891</v>
      </c>
      <c r="P20" s="218" t="s">
        <v>891</v>
      </c>
      <c r="Q20" s="191" t="s">
        <v>1805</v>
      </c>
      <c r="R20" s="191">
        <v>143</v>
      </c>
      <c r="S20" s="191">
        <v>0</v>
      </c>
      <c r="T20" s="191">
        <v>0</v>
      </c>
      <c r="U20" s="191">
        <v>0</v>
      </c>
      <c r="V20" s="191">
        <v>0</v>
      </c>
      <c r="W20" s="191">
        <v>0</v>
      </c>
      <c r="X20" s="191">
        <v>0</v>
      </c>
      <c r="Y20" s="29">
        <v>0</v>
      </c>
      <c r="Z20" s="1035">
        <v>0</v>
      </c>
      <c r="AA20" s="1035">
        <v>0</v>
      </c>
      <c r="AB20" s="1035">
        <v>0.08</v>
      </c>
      <c r="AC20" s="191" t="s">
        <v>1805</v>
      </c>
      <c r="AD20" s="191" t="s">
        <v>1805</v>
      </c>
      <c r="AE20" s="870">
        <f t="shared" si="0"/>
        <v>298.63</v>
      </c>
      <c r="AF20" s="870">
        <f t="shared" si="1"/>
        <v>305.43</v>
      </c>
      <c r="AG20" s="39" t="s">
        <v>2048</v>
      </c>
    </row>
    <row r="21" spans="1:33" ht="12.75">
      <c r="A21" s="986" t="s">
        <v>2049</v>
      </c>
      <c r="B21" s="869" t="s">
        <v>2021</v>
      </c>
      <c r="C21" s="842">
        <v>0.05</v>
      </c>
      <c r="D21" s="28">
        <v>1940</v>
      </c>
      <c r="E21" s="191">
        <v>1</v>
      </c>
      <c r="F21" s="1034" t="s">
        <v>1804</v>
      </c>
      <c r="G21" s="1061">
        <v>0</v>
      </c>
      <c r="H21" s="1061">
        <v>0</v>
      </c>
      <c r="I21" s="1061">
        <v>0</v>
      </c>
      <c r="J21" s="1061">
        <v>0</v>
      </c>
      <c r="K21" s="890">
        <v>3</v>
      </c>
      <c r="L21" s="890">
        <v>3</v>
      </c>
      <c r="M21" s="890">
        <v>3</v>
      </c>
      <c r="N21" s="890">
        <v>3</v>
      </c>
      <c r="O21" s="1034" t="s">
        <v>1804</v>
      </c>
      <c r="P21" s="1034" t="s">
        <v>1804</v>
      </c>
      <c r="Q21" s="191" t="s">
        <v>1802</v>
      </c>
      <c r="R21" s="191">
        <v>434</v>
      </c>
      <c r="S21" s="191">
        <v>1</v>
      </c>
      <c r="T21" s="191">
        <v>0</v>
      </c>
      <c r="U21" s="191">
        <v>-125</v>
      </c>
      <c r="V21" s="191">
        <v>0</v>
      </c>
      <c r="W21" s="191">
        <v>0</v>
      </c>
      <c r="X21" s="191">
        <v>0</v>
      </c>
      <c r="Y21" s="29">
        <v>0</v>
      </c>
      <c r="Z21" s="1035">
        <v>0</v>
      </c>
      <c r="AA21" s="1035">
        <v>0</v>
      </c>
      <c r="AB21" s="1035">
        <v>0</v>
      </c>
      <c r="AC21" s="191" t="s">
        <v>1805</v>
      </c>
      <c r="AD21" s="191" t="s">
        <v>1805</v>
      </c>
      <c r="AE21" s="870">
        <f t="shared" si="0"/>
        <v>287.44</v>
      </c>
      <c r="AF21" s="870">
        <f t="shared" si="1"/>
        <v>306.84000000000003</v>
      </c>
      <c r="AG21" s="39" t="s">
        <v>2050</v>
      </c>
    </row>
    <row r="22" spans="1:33" ht="12.75">
      <c r="A22" s="986" t="s">
        <v>2051</v>
      </c>
      <c r="B22" s="869" t="s">
        <v>2021</v>
      </c>
      <c r="C22" s="842">
        <v>0.01</v>
      </c>
      <c r="D22" s="28">
        <v>985</v>
      </c>
      <c r="E22" s="191">
        <v>1</v>
      </c>
      <c r="F22" s="1050" t="s">
        <v>2052</v>
      </c>
      <c r="G22" s="1061">
        <v>0</v>
      </c>
      <c r="H22" s="1061">
        <v>0</v>
      </c>
      <c r="I22" s="1061">
        <v>0</v>
      </c>
      <c r="J22" s="1061">
        <v>0</v>
      </c>
      <c r="K22" s="890">
        <v>4</v>
      </c>
      <c r="L22" s="890">
        <v>4</v>
      </c>
      <c r="M22" s="890">
        <v>2</v>
      </c>
      <c r="N22" s="890">
        <v>2</v>
      </c>
      <c r="O22" s="1034" t="s">
        <v>1804</v>
      </c>
      <c r="P22" s="218" t="s">
        <v>891</v>
      </c>
      <c r="Q22" s="191" t="s">
        <v>1805</v>
      </c>
      <c r="R22" s="191">
        <v>263</v>
      </c>
      <c r="S22" s="191">
        <v>1</v>
      </c>
      <c r="T22" s="191">
        <v>0</v>
      </c>
      <c r="U22" s="191">
        <v>-100</v>
      </c>
      <c r="V22" s="191">
        <v>0</v>
      </c>
      <c r="W22" s="191">
        <v>0</v>
      </c>
      <c r="X22" s="191">
        <v>0</v>
      </c>
      <c r="Y22" s="29">
        <v>0</v>
      </c>
      <c r="Z22" s="1035">
        <v>0</v>
      </c>
      <c r="AA22" s="1035">
        <v>0</v>
      </c>
      <c r="AB22" s="1035">
        <v>0</v>
      </c>
      <c r="AC22" s="191" t="s">
        <v>1805</v>
      </c>
      <c r="AD22" s="191" t="s">
        <v>1805</v>
      </c>
      <c r="AE22" s="870">
        <f t="shared" si="0"/>
        <v>301.77999999999997</v>
      </c>
      <c r="AF22" s="870">
        <f t="shared" si="1"/>
        <v>311.63</v>
      </c>
      <c r="AG22" s="39" t="s">
        <v>2053</v>
      </c>
    </row>
    <row r="23" spans="1:33" ht="12.75">
      <c r="A23" s="986" t="s">
        <v>2054</v>
      </c>
      <c r="B23" s="869" t="s">
        <v>2021</v>
      </c>
      <c r="C23" s="842">
        <v>0.04</v>
      </c>
      <c r="D23" s="28">
        <v>935</v>
      </c>
      <c r="E23" s="191">
        <v>3</v>
      </c>
      <c r="F23" s="1067" t="s">
        <v>2022</v>
      </c>
      <c r="G23" s="1061">
        <v>0</v>
      </c>
      <c r="H23" s="1061">
        <v>0</v>
      </c>
      <c r="I23" s="1061">
        <v>0</v>
      </c>
      <c r="J23" s="1061">
        <v>0</v>
      </c>
      <c r="K23" s="890">
        <v>0</v>
      </c>
      <c r="L23" s="890">
        <v>3</v>
      </c>
      <c r="M23" s="890">
        <v>0</v>
      </c>
      <c r="N23" s="890">
        <v>1</v>
      </c>
      <c r="O23" s="218" t="s">
        <v>891</v>
      </c>
      <c r="P23" s="218" t="s">
        <v>891</v>
      </c>
      <c r="Q23" s="191" t="s">
        <v>1805</v>
      </c>
      <c r="R23" s="191">
        <v>899</v>
      </c>
      <c r="S23" s="191">
        <v>0</v>
      </c>
      <c r="T23" s="191">
        <v>0</v>
      </c>
      <c r="U23" s="191">
        <v>-52</v>
      </c>
      <c r="V23" s="191">
        <v>0</v>
      </c>
      <c r="W23" s="191">
        <v>0</v>
      </c>
      <c r="X23" s="191">
        <v>0</v>
      </c>
      <c r="Y23" s="29">
        <v>0</v>
      </c>
      <c r="Z23" s="1035">
        <v>0.12</v>
      </c>
      <c r="AA23" s="1035">
        <v>0.01</v>
      </c>
      <c r="AB23" s="1035">
        <v>0</v>
      </c>
      <c r="AC23" s="191" t="s">
        <v>1805</v>
      </c>
      <c r="AD23" s="191" t="s">
        <v>1802</v>
      </c>
      <c r="AE23" s="870">
        <f t="shared" si="0"/>
        <v>343.44</v>
      </c>
      <c r="AF23" s="870">
        <f t="shared" si="1"/>
        <v>352.79</v>
      </c>
      <c r="AG23" s="39" t="s">
        <v>2055</v>
      </c>
    </row>
    <row r="24" spans="1:33" ht="12.75">
      <c r="A24" s="986" t="s">
        <v>2056</v>
      </c>
      <c r="B24" s="869" t="s">
        <v>2021</v>
      </c>
      <c r="C24" s="842">
        <v>0.01</v>
      </c>
      <c r="D24" s="28">
        <v>4524</v>
      </c>
      <c r="E24" s="191">
        <v>3</v>
      </c>
      <c r="F24" s="1034" t="s">
        <v>1804</v>
      </c>
      <c r="G24" s="1061">
        <v>0</v>
      </c>
      <c r="H24" s="1061">
        <v>0</v>
      </c>
      <c r="I24" s="1061">
        <v>0</v>
      </c>
      <c r="J24" s="1061">
        <v>0</v>
      </c>
      <c r="K24" s="890">
        <v>0</v>
      </c>
      <c r="L24" s="890">
        <v>0</v>
      </c>
      <c r="M24" s="890">
        <v>4</v>
      </c>
      <c r="N24" s="890">
        <v>4</v>
      </c>
      <c r="O24" s="1034" t="s">
        <v>1804</v>
      </c>
      <c r="P24" s="1034" t="s">
        <v>1804</v>
      </c>
      <c r="Q24" s="191" t="s">
        <v>1805</v>
      </c>
      <c r="R24" s="191">
        <v>36</v>
      </c>
      <c r="S24" s="191">
        <v>1</v>
      </c>
      <c r="T24" s="191">
        <v>0</v>
      </c>
      <c r="U24" s="191">
        <v>-125</v>
      </c>
      <c r="V24" s="191">
        <v>0</v>
      </c>
      <c r="W24" s="191">
        <v>0</v>
      </c>
      <c r="X24" s="191">
        <v>0</v>
      </c>
      <c r="Y24" s="29">
        <v>0</v>
      </c>
      <c r="Z24" s="1035">
        <v>0</v>
      </c>
      <c r="AA24" s="1035">
        <v>0</v>
      </c>
      <c r="AB24" s="1035">
        <v>0</v>
      </c>
      <c r="AC24" s="191" t="s">
        <v>1805</v>
      </c>
      <c r="AD24" s="191" t="s">
        <v>1805</v>
      </c>
      <c r="AE24" s="870">
        <f t="shared" si="0"/>
        <v>421.62</v>
      </c>
      <c r="AF24" s="870">
        <f t="shared" si="1"/>
        <v>466.86</v>
      </c>
      <c r="AG24" s="39" t="s">
        <v>2057</v>
      </c>
    </row>
    <row r="25" spans="1:33" ht="12.75">
      <c r="A25" s="986" t="s">
        <v>2058</v>
      </c>
      <c r="B25" s="1065" t="s">
        <v>1784</v>
      </c>
      <c r="C25" s="842">
        <v>0.01</v>
      </c>
      <c r="D25" s="28">
        <v>2550</v>
      </c>
      <c r="E25" s="191">
        <v>5</v>
      </c>
      <c r="F25" s="1045" t="s">
        <v>2013</v>
      </c>
      <c r="G25" s="1061">
        <v>0</v>
      </c>
      <c r="H25" s="1061">
        <v>0</v>
      </c>
      <c r="I25" s="1061">
        <v>0</v>
      </c>
      <c r="J25" s="1061">
        <v>0</v>
      </c>
      <c r="K25" s="890">
        <v>0</v>
      </c>
      <c r="L25" s="890">
        <v>0</v>
      </c>
      <c r="M25" s="890">
        <v>0</v>
      </c>
      <c r="N25" s="890">
        <v>0</v>
      </c>
      <c r="O25" s="1045" t="s">
        <v>1973</v>
      </c>
      <c r="P25" s="1034" t="s">
        <v>1804</v>
      </c>
      <c r="Q25" s="191" t="s">
        <v>1805</v>
      </c>
      <c r="R25" s="191">
        <v>266</v>
      </c>
      <c r="S25" s="191">
        <v>0</v>
      </c>
      <c r="T25" s="191">
        <v>0</v>
      </c>
      <c r="U25" s="191">
        <v>14</v>
      </c>
      <c r="V25" s="191">
        <v>80</v>
      </c>
      <c r="W25" s="191">
        <v>0</v>
      </c>
      <c r="X25" s="191">
        <v>2.6</v>
      </c>
      <c r="Y25" s="29">
        <v>0</v>
      </c>
      <c r="Z25" s="1035">
        <v>0</v>
      </c>
      <c r="AA25" s="1035">
        <v>0</v>
      </c>
      <c r="AB25" s="1035">
        <v>0</v>
      </c>
      <c r="AC25" s="191" t="s">
        <v>1805</v>
      </c>
      <c r="AD25" s="191" t="s">
        <v>1802</v>
      </c>
      <c r="AE25" s="870">
        <f t="shared" si="0"/>
        <v>488.16</v>
      </c>
      <c r="AF25" s="870">
        <f t="shared" si="1"/>
        <v>513.66</v>
      </c>
      <c r="AG25" s="39" t="s">
        <v>2059</v>
      </c>
    </row>
    <row r="26" spans="1:33" ht="12.75">
      <c r="A26" s="986" t="s">
        <v>2060</v>
      </c>
      <c r="B26" s="1062" t="s">
        <v>2005</v>
      </c>
      <c r="C26" s="842">
        <v>0.01</v>
      </c>
      <c r="D26" s="28">
        <v>4450</v>
      </c>
      <c r="E26" s="191">
        <v>5</v>
      </c>
      <c r="F26" s="1070" t="s">
        <v>2037</v>
      </c>
      <c r="G26" s="1061">
        <v>0</v>
      </c>
      <c r="H26" s="1061">
        <v>0</v>
      </c>
      <c r="I26" s="1061">
        <v>0</v>
      </c>
      <c r="J26" s="1061">
        <v>0</v>
      </c>
      <c r="K26" s="890">
        <v>0</v>
      </c>
      <c r="L26" s="890">
        <v>0</v>
      </c>
      <c r="M26" s="890">
        <v>0</v>
      </c>
      <c r="N26" s="890">
        <v>0</v>
      </c>
      <c r="O26" s="1034" t="s">
        <v>1804</v>
      </c>
      <c r="P26" s="1034" t="s">
        <v>1804</v>
      </c>
      <c r="Q26" s="191" t="s">
        <v>1805</v>
      </c>
      <c r="R26" s="191">
        <v>1248</v>
      </c>
      <c r="S26" s="191">
        <v>0</v>
      </c>
      <c r="T26" s="191">
        <v>0</v>
      </c>
      <c r="U26" s="191">
        <v>-124</v>
      </c>
      <c r="V26" s="191">
        <v>0</v>
      </c>
      <c r="W26" s="191">
        <v>0</v>
      </c>
      <c r="X26" s="191">
        <v>0</v>
      </c>
      <c r="Y26" s="29">
        <v>0</v>
      </c>
      <c r="Z26" s="1035">
        <v>0</v>
      </c>
      <c r="AA26" s="1035">
        <v>0</v>
      </c>
      <c r="AB26" s="1035">
        <v>0.17</v>
      </c>
      <c r="AC26" s="191" t="s">
        <v>1802</v>
      </c>
      <c r="AD26" s="191" t="s">
        <v>1805</v>
      </c>
      <c r="AE26" s="870">
        <f t="shared" si="0"/>
        <v>471.58000000000004</v>
      </c>
      <c r="AF26" s="870">
        <f t="shared" si="1"/>
        <v>516.08000000000004</v>
      </c>
      <c r="AG26" s="39" t="s">
        <v>2061</v>
      </c>
    </row>
    <row r="27" spans="1:33" ht="12.75">
      <c r="A27" s="986" t="s">
        <v>2062</v>
      </c>
      <c r="B27" s="1069" t="s">
        <v>2032</v>
      </c>
      <c r="C27" s="842">
        <v>0.01</v>
      </c>
      <c r="D27" s="28">
        <v>3350</v>
      </c>
      <c r="E27" s="191">
        <v>5</v>
      </c>
      <c r="F27" s="218" t="s">
        <v>891</v>
      </c>
      <c r="G27" s="1061">
        <v>0</v>
      </c>
      <c r="H27" s="1061">
        <v>0</v>
      </c>
      <c r="I27" s="1061">
        <v>0</v>
      </c>
      <c r="J27" s="1061">
        <v>0</v>
      </c>
      <c r="K27" s="890">
        <v>0</v>
      </c>
      <c r="L27" s="890">
        <v>4</v>
      </c>
      <c r="M27" s="890">
        <v>0</v>
      </c>
      <c r="N27" s="890">
        <v>0</v>
      </c>
      <c r="O27" s="1034" t="s">
        <v>1804</v>
      </c>
      <c r="P27" s="1034" t="s">
        <v>1804</v>
      </c>
      <c r="Q27" s="191" t="s">
        <v>1805</v>
      </c>
      <c r="R27" s="191">
        <v>438</v>
      </c>
      <c r="S27" s="191">
        <v>0</v>
      </c>
      <c r="T27" s="191">
        <v>0</v>
      </c>
      <c r="U27" s="191">
        <v>-166</v>
      </c>
      <c r="V27" s="191">
        <v>0</v>
      </c>
      <c r="W27" s="191">
        <v>63</v>
      </c>
      <c r="X27" s="191">
        <v>0</v>
      </c>
      <c r="Y27" s="29">
        <v>0</v>
      </c>
      <c r="Z27" s="1035">
        <v>0</v>
      </c>
      <c r="AA27" s="1035">
        <v>0</v>
      </c>
      <c r="AB27" s="1035">
        <v>0</v>
      </c>
      <c r="AC27" s="191" t="s">
        <v>1805</v>
      </c>
      <c r="AD27" s="191" t="s">
        <v>1805</v>
      </c>
      <c r="AE27" s="870">
        <f t="shared" si="0"/>
        <v>493.90999999999997</v>
      </c>
      <c r="AF27" s="870">
        <f t="shared" si="1"/>
        <v>527.41</v>
      </c>
      <c r="AG27" s="39" t="s">
        <v>2063</v>
      </c>
    </row>
    <row r="28" spans="1:33" ht="12.75">
      <c r="A28" s="986" t="s">
        <v>2064</v>
      </c>
      <c r="B28" s="1069" t="s">
        <v>2032</v>
      </c>
      <c r="C28" s="842">
        <v>0.02</v>
      </c>
      <c r="D28" s="28">
        <v>1750</v>
      </c>
      <c r="E28" s="191">
        <v>1</v>
      </c>
      <c r="F28" s="218" t="s">
        <v>891</v>
      </c>
      <c r="G28" s="1061">
        <v>0</v>
      </c>
      <c r="H28" s="1061">
        <v>0</v>
      </c>
      <c r="I28" s="1061">
        <v>20</v>
      </c>
      <c r="J28" s="1061">
        <v>20</v>
      </c>
      <c r="K28" s="890">
        <v>0</v>
      </c>
      <c r="L28" s="890">
        <v>0</v>
      </c>
      <c r="M28" s="890">
        <v>0</v>
      </c>
      <c r="N28" s="890">
        <v>0</v>
      </c>
      <c r="O28" s="1034" t="s">
        <v>1804</v>
      </c>
      <c r="P28" s="218" t="s">
        <v>891</v>
      </c>
      <c r="Q28" s="191" t="s">
        <v>1805</v>
      </c>
      <c r="R28" s="191">
        <v>5</v>
      </c>
      <c r="S28" s="191">
        <v>0</v>
      </c>
      <c r="T28" s="191">
        <v>0</v>
      </c>
      <c r="U28" s="191">
        <v>-94</v>
      </c>
      <c r="V28" s="191">
        <v>0</v>
      </c>
      <c r="W28" s="191">
        <v>5251</v>
      </c>
      <c r="X28" s="191">
        <v>0</v>
      </c>
      <c r="Y28" s="29">
        <v>0</v>
      </c>
      <c r="Z28" s="1035">
        <v>0</v>
      </c>
      <c r="AA28" s="1035">
        <v>0</v>
      </c>
      <c r="AB28" s="1035">
        <v>0</v>
      </c>
      <c r="AC28" s="191" t="s">
        <v>1802</v>
      </c>
      <c r="AD28" s="191" t="s">
        <v>1805</v>
      </c>
      <c r="AE28" s="870">
        <f t="shared" si="0"/>
        <v>523.66000000000008</v>
      </c>
      <c r="AF28" s="870">
        <f t="shared" si="1"/>
        <v>541.16000000000008</v>
      </c>
      <c r="AG28" s="39" t="s">
        <v>2065</v>
      </c>
    </row>
    <row r="29" spans="1:33" ht="12.75">
      <c r="A29" s="986" t="s">
        <v>2066</v>
      </c>
      <c r="B29" s="1068" t="s">
        <v>2029</v>
      </c>
      <c r="C29" s="842">
        <v>0.05</v>
      </c>
      <c r="D29" s="28">
        <v>6520</v>
      </c>
      <c r="E29" s="191">
        <v>1</v>
      </c>
      <c r="F29" s="1063" t="s">
        <v>2006</v>
      </c>
      <c r="G29" s="1061">
        <v>11</v>
      </c>
      <c r="H29" s="1061">
        <v>11</v>
      </c>
      <c r="I29" s="1061">
        <v>5</v>
      </c>
      <c r="J29" s="1061">
        <v>5</v>
      </c>
      <c r="K29" s="890">
        <v>0</v>
      </c>
      <c r="L29" s="890">
        <v>0</v>
      </c>
      <c r="M29" s="890">
        <v>0</v>
      </c>
      <c r="N29" s="890">
        <v>0</v>
      </c>
      <c r="O29" s="1063" t="s">
        <v>1968</v>
      </c>
      <c r="P29" s="1034" t="s">
        <v>1804</v>
      </c>
      <c r="Q29" s="191" t="s">
        <v>1802</v>
      </c>
      <c r="R29" s="191">
        <v>2184</v>
      </c>
      <c r="S29" s="191">
        <v>0</v>
      </c>
      <c r="T29" s="191">
        <v>0</v>
      </c>
      <c r="U29" s="191">
        <v>318</v>
      </c>
      <c r="V29" s="191">
        <v>629</v>
      </c>
      <c r="W29" s="191">
        <v>0</v>
      </c>
      <c r="X29" s="191">
        <v>22.3</v>
      </c>
      <c r="Y29" s="29">
        <v>0</v>
      </c>
      <c r="Z29" s="1035">
        <v>0</v>
      </c>
      <c r="AA29" s="1035">
        <v>0</v>
      </c>
      <c r="AB29" s="1035">
        <v>0</v>
      </c>
      <c r="AC29" s="191" t="s">
        <v>1802</v>
      </c>
      <c r="AD29" s="191" t="s">
        <v>1805</v>
      </c>
      <c r="AE29" s="870">
        <f t="shared" si="0"/>
        <v>488.64000000000004</v>
      </c>
      <c r="AF29" s="870">
        <f t="shared" si="1"/>
        <v>553.83999999999992</v>
      </c>
      <c r="AG29" s="39" t="s">
        <v>2067</v>
      </c>
    </row>
    <row r="30" spans="1:33" ht="12.75">
      <c r="A30" s="986" t="s">
        <v>2068</v>
      </c>
      <c r="B30" s="1068" t="s">
        <v>2029</v>
      </c>
      <c r="C30" s="842">
        <v>0.5</v>
      </c>
      <c r="D30" s="28">
        <v>2500</v>
      </c>
      <c r="E30" s="191">
        <v>2</v>
      </c>
      <c r="F30" s="218" t="s">
        <v>891</v>
      </c>
      <c r="G30" s="1061">
        <v>5</v>
      </c>
      <c r="H30" s="1061">
        <v>5</v>
      </c>
      <c r="I30" s="1061">
        <v>2</v>
      </c>
      <c r="J30" s="1061">
        <v>2</v>
      </c>
      <c r="K30" s="890">
        <v>0</v>
      </c>
      <c r="L30" s="890">
        <v>0</v>
      </c>
      <c r="M30" s="890">
        <v>0</v>
      </c>
      <c r="N30" s="890">
        <v>0</v>
      </c>
      <c r="O30" s="218" t="s">
        <v>891</v>
      </c>
      <c r="P30" s="1034" t="s">
        <v>1804</v>
      </c>
      <c r="Q30" s="191" t="s">
        <v>1805</v>
      </c>
      <c r="R30" s="191">
        <v>34</v>
      </c>
      <c r="S30" s="191">
        <v>3</v>
      </c>
      <c r="T30" s="191">
        <v>-20</v>
      </c>
      <c r="U30" s="191">
        <v>0</v>
      </c>
      <c r="V30" s="191">
        <v>0</v>
      </c>
      <c r="W30" s="191">
        <v>0</v>
      </c>
      <c r="X30" s="191">
        <v>0</v>
      </c>
      <c r="Y30" s="29">
        <v>0</v>
      </c>
      <c r="Z30" s="1035">
        <v>0</v>
      </c>
      <c r="AA30" s="1035">
        <v>0</v>
      </c>
      <c r="AB30" s="1035">
        <v>0</v>
      </c>
      <c r="AC30" s="191" t="s">
        <v>1805</v>
      </c>
      <c r="AD30" s="191" t="s">
        <v>1805</v>
      </c>
      <c r="AE30" s="870">
        <f t="shared" si="0"/>
        <v>567.33999999999992</v>
      </c>
      <c r="AF30" s="870">
        <f t="shared" si="1"/>
        <v>592.33999999999992</v>
      </c>
      <c r="AG30" s="39" t="s">
        <v>2069</v>
      </c>
    </row>
    <row r="31" spans="1:33" ht="12.75">
      <c r="A31" s="986" t="s">
        <v>2070</v>
      </c>
      <c r="B31" s="1068" t="s">
        <v>2029</v>
      </c>
      <c r="C31" s="842">
        <v>0.5</v>
      </c>
      <c r="D31" s="28">
        <v>4500</v>
      </c>
      <c r="E31" s="191">
        <v>2</v>
      </c>
      <c r="F31" s="218" t="s">
        <v>891</v>
      </c>
      <c r="G31" s="1061">
        <v>7</v>
      </c>
      <c r="H31" s="1061">
        <v>7</v>
      </c>
      <c r="I31" s="1061">
        <v>3</v>
      </c>
      <c r="J31" s="1061">
        <v>3</v>
      </c>
      <c r="K31" s="890">
        <v>0</v>
      </c>
      <c r="L31" s="890">
        <v>0</v>
      </c>
      <c r="M31" s="890">
        <v>0</v>
      </c>
      <c r="N31" s="890">
        <v>0</v>
      </c>
      <c r="O31" s="218" t="s">
        <v>891</v>
      </c>
      <c r="P31" s="1034" t="s">
        <v>1804</v>
      </c>
      <c r="Q31" s="191" t="s">
        <v>1805</v>
      </c>
      <c r="R31" s="191">
        <v>34</v>
      </c>
      <c r="S31" s="191">
        <v>5</v>
      </c>
      <c r="T31" s="191">
        <v>0</v>
      </c>
      <c r="U31" s="191">
        <v>0</v>
      </c>
      <c r="V31" s="191">
        <v>400</v>
      </c>
      <c r="W31" s="191">
        <v>750</v>
      </c>
      <c r="X31" s="191">
        <v>0</v>
      </c>
      <c r="Y31" s="29">
        <v>0</v>
      </c>
      <c r="Z31" s="1035">
        <v>0</v>
      </c>
      <c r="AA31" s="1035">
        <v>0</v>
      </c>
      <c r="AB31" s="1035">
        <v>0</v>
      </c>
      <c r="AC31" s="191" t="s">
        <v>1805</v>
      </c>
      <c r="AD31" s="191" t="s">
        <v>1805</v>
      </c>
      <c r="AE31" s="870">
        <f t="shared" si="0"/>
        <v>852.83999999999992</v>
      </c>
      <c r="AF31" s="870">
        <f t="shared" si="1"/>
        <v>897.83999999999992</v>
      </c>
      <c r="AG31" s="39" t="s">
        <v>2071</v>
      </c>
    </row>
    <row r="32" spans="1:33" ht="12.75">
      <c r="A32" s="986" t="s">
        <v>2072</v>
      </c>
      <c r="B32" s="869" t="s">
        <v>2021</v>
      </c>
      <c r="C32" s="842">
        <v>0.01</v>
      </c>
      <c r="D32" s="28">
        <v>2650</v>
      </c>
      <c r="E32" s="191">
        <v>1</v>
      </c>
      <c r="F32" s="986" t="s">
        <v>2073</v>
      </c>
      <c r="G32" s="1061">
        <v>0</v>
      </c>
      <c r="H32" s="1061">
        <v>0</v>
      </c>
      <c r="I32" s="1061">
        <v>0</v>
      </c>
      <c r="J32" s="1061">
        <v>0</v>
      </c>
      <c r="K32" s="890">
        <v>20</v>
      </c>
      <c r="L32" s="890">
        <v>20</v>
      </c>
      <c r="M32" s="890">
        <v>20</v>
      </c>
      <c r="N32" s="890">
        <v>20</v>
      </c>
      <c r="O32" s="218" t="s">
        <v>891</v>
      </c>
      <c r="P32" s="1034" t="s">
        <v>1804</v>
      </c>
      <c r="Q32" s="191" t="s">
        <v>1805</v>
      </c>
      <c r="R32" s="191">
        <v>0</v>
      </c>
      <c r="S32" s="191">
        <v>0</v>
      </c>
      <c r="T32" s="191">
        <v>0</v>
      </c>
      <c r="U32" s="191">
        <v>0</v>
      </c>
      <c r="V32" s="191">
        <v>0</v>
      </c>
      <c r="W32" s="191">
        <v>0</v>
      </c>
      <c r="X32" s="191">
        <v>0</v>
      </c>
      <c r="Y32" s="29">
        <v>0</v>
      </c>
      <c r="Z32" s="1035">
        <v>0</v>
      </c>
      <c r="AA32" s="1035">
        <v>0</v>
      </c>
      <c r="AB32" s="1035">
        <v>0</v>
      </c>
      <c r="AC32" s="191" t="s">
        <v>1805</v>
      </c>
      <c r="AD32" s="191" t="s">
        <v>1805</v>
      </c>
      <c r="AE32" s="870">
        <f t="shared" si="0"/>
        <v>872.5</v>
      </c>
      <c r="AF32" s="870">
        <f t="shared" si="1"/>
        <v>899</v>
      </c>
      <c r="AG32" s="39" t="s">
        <v>2074</v>
      </c>
    </row>
    <row r="33" spans="1:33" ht="12.75">
      <c r="A33" s="986" t="s">
        <v>2075</v>
      </c>
      <c r="B33" s="1068" t="s">
        <v>2029</v>
      </c>
      <c r="C33" s="842">
        <v>0.1</v>
      </c>
      <c r="D33" s="28">
        <v>3000</v>
      </c>
      <c r="E33" s="191">
        <v>1</v>
      </c>
      <c r="F33" s="218" t="s">
        <v>891</v>
      </c>
      <c r="G33" s="1061">
        <v>5</v>
      </c>
      <c r="H33" s="1061">
        <v>5</v>
      </c>
      <c r="I33" s="1061">
        <v>3</v>
      </c>
      <c r="J33" s="1061">
        <v>3</v>
      </c>
      <c r="K33" s="890">
        <v>0</v>
      </c>
      <c r="L33" s="890">
        <v>0</v>
      </c>
      <c r="M33" s="890">
        <v>0</v>
      </c>
      <c r="N33" s="890">
        <v>0</v>
      </c>
      <c r="O33" s="1034" t="s">
        <v>1804</v>
      </c>
      <c r="P33" s="1034" t="s">
        <v>1804</v>
      </c>
      <c r="Q33" s="191" t="s">
        <v>1805</v>
      </c>
      <c r="R33" s="191">
        <v>12</v>
      </c>
      <c r="S33" s="191">
        <v>7</v>
      </c>
      <c r="T33" s="191">
        <v>0</v>
      </c>
      <c r="U33" s="191">
        <v>0</v>
      </c>
      <c r="V33" s="191">
        <v>0</v>
      </c>
      <c r="W33" s="191">
        <v>0</v>
      </c>
      <c r="X33" s="191">
        <v>0</v>
      </c>
      <c r="Y33" s="29">
        <v>0</v>
      </c>
      <c r="Z33" s="1035">
        <v>0</v>
      </c>
      <c r="AA33" s="1035">
        <v>0</v>
      </c>
      <c r="AB33" s="1035">
        <v>0</v>
      </c>
      <c r="AC33" s="191" t="s">
        <v>1802</v>
      </c>
      <c r="AD33" s="191" t="s">
        <v>1805</v>
      </c>
      <c r="AE33" s="870">
        <f t="shared" si="0"/>
        <v>920.12</v>
      </c>
      <c r="AF33" s="870">
        <f t="shared" si="1"/>
        <v>950.12</v>
      </c>
      <c r="AG33" s="39" t="s">
        <v>2076</v>
      </c>
    </row>
    <row r="34" spans="1:33" ht="12.75">
      <c r="A34" s="986" t="s">
        <v>2077</v>
      </c>
      <c r="B34" s="869" t="s">
        <v>2021</v>
      </c>
      <c r="C34" s="842">
        <v>0.18</v>
      </c>
      <c r="D34" s="28">
        <v>7500</v>
      </c>
      <c r="E34" s="191">
        <v>1</v>
      </c>
      <c r="F34" s="218" t="s">
        <v>891</v>
      </c>
      <c r="G34" s="1061">
        <v>0</v>
      </c>
      <c r="H34" s="1061">
        <v>0</v>
      </c>
      <c r="I34" s="1061">
        <v>0</v>
      </c>
      <c r="J34" s="1061">
        <v>0</v>
      </c>
      <c r="K34" s="890">
        <v>0</v>
      </c>
      <c r="L34" s="890">
        <v>8</v>
      </c>
      <c r="M34" s="890">
        <v>3</v>
      </c>
      <c r="N34" s="890">
        <v>3</v>
      </c>
      <c r="O34" s="218" t="s">
        <v>891</v>
      </c>
      <c r="P34" s="1034" t="s">
        <v>1804</v>
      </c>
      <c r="Q34" s="191" t="s">
        <v>1805</v>
      </c>
      <c r="R34" s="191">
        <v>45</v>
      </c>
      <c r="S34" s="191">
        <v>6</v>
      </c>
      <c r="T34" s="191">
        <v>-150</v>
      </c>
      <c r="U34" s="191">
        <v>346</v>
      </c>
      <c r="V34" s="191">
        <v>0</v>
      </c>
      <c r="W34" s="191">
        <v>15000</v>
      </c>
      <c r="X34" s="191">
        <v>0</v>
      </c>
      <c r="Y34" s="29">
        <v>0</v>
      </c>
      <c r="Z34" s="1035">
        <v>0</v>
      </c>
      <c r="AA34" s="1035">
        <v>0</v>
      </c>
      <c r="AB34" s="1035">
        <v>0</v>
      </c>
      <c r="AC34" s="191" t="s">
        <v>1802</v>
      </c>
      <c r="AD34" s="191" t="s">
        <v>1805</v>
      </c>
      <c r="AE34" s="870">
        <f t="shared" si="0"/>
        <v>947.05000000000007</v>
      </c>
      <c r="AF34" s="870">
        <f t="shared" si="1"/>
        <v>1022.0500000000001</v>
      </c>
      <c r="AG34" s="39" t="s">
        <v>2078</v>
      </c>
    </row>
    <row r="35" spans="1:33" ht="12.75">
      <c r="A35" s="986" t="s">
        <v>2079</v>
      </c>
      <c r="B35" s="1068" t="s">
        <v>2029</v>
      </c>
      <c r="C35" s="842">
        <v>0.5</v>
      </c>
      <c r="D35" s="28">
        <v>6500</v>
      </c>
      <c r="E35" s="191">
        <v>2</v>
      </c>
      <c r="F35" s="218" t="s">
        <v>891</v>
      </c>
      <c r="G35" s="1061">
        <v>9</v>
      </c>
      <c r="H35" s="1061">
        <v>9</v>
      </c>
      <c r="I35" s="1061">
        <v>4</v>
      </c>
      <c r="J35" s="1061">
        <v>4</v>
      </c>
      <c r="K35" s="890">
        <v>0</v>
      </c>
      <c r="L35" s="890">
        <v>0</v>
      </c>
      <c r="M35" s="890">
        <v>0</v>
      </c>
      <c r="N35" s="890">
        <v>0</v>
      </c>
      <c r="O35" s="218" t="s">
        <v>891</v>
      </c>
      <c r="P35" s="1034" t="s">
        <v>1804</v>
      </c>
      <c r="Q35" s="191" t="s">
        <v>1805</v>
      </c>
      <c r="R35" s="191">
        <v>34</v>
      </c>
      <c r="S35" s="191">
        <v>5</v>
      </c>
      <c r="T35" s="191">
        <v>-60</v>
      </c>
      <c r="U35" s="191">
        <v>0</v>
      </c>
      <c r="V35" s="191">
        <v>0</v>
      </c>
      <c r="W35" s="191">
        <v>750</v>
      </c>
      <c r="X35" s="191">
        <v>0</v>
      </c>
      <c r="Y35" s="29">
        <v>0</v>
      </c>
      <c r="Z35" s="1035">
        <v>0.99</v>
      </c>
      <c r="AA35" s="1035">
        <v>0</v>
      </c>
      <c r="AB35" s="1035">
        <v>0.1</v>
      </c>
      <c r="AC35" s="191" t="s">
        <v>1805</v>
      </c>
      <c r="AD35" s="191" t="s">
        <v>1805</v>
      </c>
      <c r="AE35" s="870">
        <f t="shared" si="0"/>
        <v>967.83999999999992</v>
      </c>
      <c r="AF35" s="870">
        <f t="shared" si="1"/>
        <v>1032.8399999999999</v>
      </c>
      <c r="AG35" s="39" t="s">
        <v>2080</v>
      </c>
    </row>
    <row r="36" spans="1:33" ht="12.75">
      <c r="A36" s="986" t="s">
        <v>2081</v>
      </c>
      <c r="B36" s="1071" t="s">
        <v>2082</v>
      </c>
      <c r="C36" s="842">
        <v>0.1</v>
      </c>
      <c r="D36" s="28">
        <v>5000</v>
      </c>
      <c r="E36" s="191">
        <v>1</v>
      </c>
      <c r="F36" s="218" t="s">
        <v>891</v>
      </c>
      <c r="G36" s="1061">
        <v>5</v>
      </c>
      <c r="H36" s="1061">
        <v>7</v>
      </c>
      <c r="I36" s="1061">
        <v>3</v>
      </c>
      <c r="J36" s="1061">
        <v>3</v>
      </c>
      <c r="K36" s="890">
        <v>2</v>
      </c>
      <c r="L36" s="890">
        <v>2</v>
      </c>
      <c r="M36" s="890">
        <v>1</v>
      </c>
      <c r="N36" s="890">
        <v>1</v>
      </c>
      <c r="O36" s="1034" t="s">
        <v>1804</v>
      </c>
      <c r="P36" s="1034" t="s">
        <v>1804</v>
      </c>
      <c r="Q36" s="191" t="s">
        <v>1805</v>
      </c>
      <c r="R36" s="191">
        <v>15</v>
      </c>
      <c r="S36" s="191">
        <v>10</v>
      </c>
      <c r="T36" s="191">
        <v>0</v>
      </c>
      <c r="U36" s="191">
        <v>0</v>
      </c>
      <c r="V36" s="191">
        <v>0</v>
      </c>
      <c r="W36" s="191">
        <v>0</v>
      </c>
      <c r="X36" s="191">
        <v>0</v>
      </c>
      <c r="Y36" s="29">
        <v>0</v>
      </c>
      <c r="Z36" s="1035">
        <v>0</v>
      </c>
      <c r="AA36" s="1035">
        <v>0</v>
      </c>
      <c r="AB36" s="1035">
        <v>0</v>
      </c>
      <c r="AC36" s="191" t="s">
        <v>1802</v>
      </c>
      <c r="AD36" s="191" t="s">
        <v>1805</v>
      </c>
      <c r="AE36" s="870">
        <f t="shared" si="0"/>
        <v>1280.1500000000001</v>
      </c>
      <c r="AF36" s="870">
        <f t="shared" si="1"/>
        <v>1330.15</v>
      </c>
      <c r="AG36" s="39" t="s">
        <v>2083</v>
      </c>
    </row>
    <row r="37" spans="1:33" ht="12.75">
      <c r="A37" s="986" t="s">
        <v>2084</v>
      </c>
      <c r="B37" s="1071" t="s">
        <v>2082</v>
      </c>
      <c r="C37" s="842">
        <v>0.1</v>
      </c>
      <c r="D37" s="28">
        <v>6000</v>
      </c>
      <c r="E37" s="191">
        <v>1</v>
      </c>
      <c r="F37" s="218" t="s">
        <v>891</v>
      </c>
      <c r="G37" s="1061">
        <v>9</v>
      </c>
      <c r="H37" s="1061">
        <v>9</v>
      </c>
      <c r="I37" s="1061">
        <v>4</v>
      </c>
      <c r="J37" s="1061">
        <v>4</v>
      </c>
      <c r="K37" s="890">
        <v>4</v>
      </c>
      <c r="L37" s="890">
        <v>4</v>
      </c>
      <c r="M37" s="890">
        <v>1</v>
      </c>
      <c r="N37" s="890">
        <v>1</v>
      </c>
      <c r="O37" s="1034" t="s">
        <v>1804</v>
      </c>
      <c r="P37" s="1034" t="s">
        <v>1804</v>
      </c>
      <c r="Q37" s="191" t="s">
        <v>1805</v>
      </c>
      <c r="R37" s="191">
        <v>15</v>
      </c>
      <c r="S37" s="191">
        <v>10</v>
      </c>
      <c r="T37" s="191">
        <v>-90</v>
      </c>
      <c r="U37" s="191">
        <v>0</v>
      </c>
      <c r="V37" s="191">
        <v>0</v>
      </c>
      <c r="W37" s="191">
        <v>0</v>
      </c>
      <c r="X37" s="191">
        <v>0</v>
      </c>
      <c r="Y37" s="29">
        <v>0</v>
      </c>
      <c r="Z37" s="1035">
        <v>0</v>
      </c>
      <c r="AA37" s="1035">
        <v>0</v>
      </c>
      <c r="AB37" s="1035">
        <v>0</v>
      </c>
      <c r="AC37" s="191" t="s">
        <v>1802</v>
      </c>
      <c r="AD37" s="191" t="s">
        <v>1805</v>
      </c>
      <c r="AE37" s="870">
        <f t="shared" si="0"/>
        <v>1399.15</v>
      </c>
      <c r="AF37" s="870">
        <f t="shared" si="1"/>
        <v>1459.15</v>
      </c>
      <c r="AG37" s="39" t="s">
        <v>2085</v>
      </c>
    </row>
    <row r="38" spans="1:33" ht="12.75">
      <c r="A38" s="986" t="s">
        <v>2086</v>
      </c>
      <c r="B38" s="1071" t="s">
        <v>2082</v>
      </c>
      <c r="C38" s="842">
        <v>0.08</v>
      </c>
      <c r="D38" s="28">
        <v>6690</v>
      </c>
      <c r="E38" s="191">
        <v>1</v>
      </c>
      <c r="F38" s="1070" t="s">
        <v>2037</v>
      </c>
      <c r="G38" s="1061">
        <v>20</v>
      </c>
      <c r="H38" s="1061">
        <v>20</v>
      </c>
      <c r="I38" s="1061">
        <v>20</v>
      </c>
      <c r="J38" s="1061">
        <v>20</v>
      </c>
      <c r="K38" s="890">
        <v>8</v>
      </c>
      <c r="L38" s="890">
        <v>8</v>
      </c>
      <c r="M38" s="890">
        <v>5</v>
      </c>
      <c r="N38" s="890">
        <v>5</v>
      </c>
      <c r="O38" s="1041" t="s">
        <v>1841</v>
      </c>
      <c r="P38" s="218" t="s">
        <v>891</v>
      </c>
      <c r="Q38" s="191" t="s">
        <v>1805</v>
      </c>
      <c r="R38" s="191">
        <v>9</v>
      </c>
      <c r="S38" s="191">
        <v>38</v>
      </c>
      <c r="T38" s="191">
        <v>-732</v>
      </c>
      <c r="U38" s="191">
        <v>462</v>
      </c>
      <c r="V38" s="191">
        <v>0</v>
      </c>
      <c r="W38" s="191">
        <v>0</v>
      </c>
      <c r="X38" s="191">
        <v>0</v>
      </c>
      <c r="Y38" s="29">
        <v>0</v>
      </c>
      <c r="Z38" s="1035">
        <v>0</v>
      </c>
      <c r="AA38" s="1035">
        <v>0</v>
      </c>
      <c r="AB38" s="1035">
        <v>0</v>
      </c>
      <c r="AC38" s="191" t="s">
        <v>1802</v>
      </c>
      <c r="AD38" s="191" t="s">
        <v>1805</v>
      </c>
      <c r="AE38" s="870">
        <f t="shared" si="0"/>
        <v>5004.5899999999992</v>
      </c>
      <c r="AF38" s="870">
        <f t="shared" si="1"/>
        <v>5071.49</v>
      </c>
      <c r="AG38" s="39" t="s">
        <v>2087</v>
      </c>
    </row>
  </sheetData>
  <autoFilter ref="A2:AG38" xr:uid="{00000000-0009-0000-0000-000037000000}">
    <sortState xmlns:xlrd2="http://schemas.microsoft.com/office/spreadsheetml/2017/richdata2" ref="A2:AG38">
      <sortCondition ref="AF2:AF38"/>
      <sortCondition ref="B2:B38"/>
      <sortCondition ref="Q2:Q38"/>
      <sortCondition ref="P2:P38"/>
      <sortCondition ref="O2:O38"/>
      <sortCondition ref="F2:F38"/>
      <sortCondition ref="L2:L38"/>
      <sortCondition ref="K2:K38"/>
      <sortCondition ref="H2:H38"/>
      <sortCondition ref="AB2:AB38"/>
      <sortCondition ref="AA2:AA38"/>
      <sortCondition ref="Z2:Z38"/>
      <sortCondition ref="Y2:Y38"/>
      <sortCondition ref="X2:X38"/>
      <sortCondition ref="W2:W38"/>
      <sortCondition ref="S2:S38"/>
      <sortCondition ref="T2:T38"/>
      <sortCondition ref="U2:U38"/>
      <sortCondition ref="V2:V38"/>
    </sortState>
  </autoFilter>
  <conditionalFormatting sqref="C3:C38">
    <cfRule type="colorScale" priority="16">
      <colorScale>
        <cfvo type="min"/>
        <cfvo type="percentile" val="50"/>
        <cfvo type="max"/>
        <color rgb="FFEFEFEF"/>
        <color rgb="FFB7B7B7"/>
        <color rgb="FF666666"/>
      </colorScale>
    </cfRule>
  </conditionalFormatting>
  <conditionalFormatting sqref="D3:D38">
    <cfRule type="colorScale" priority="15">
      <colorScale>
        <cfvo type="min"/>
        <cfvo type="percentile" val="50"/>
        <cfvo type="max"/>
        <color rgb="FF93C47D"/>
        <color rgb="FFD9D9D9"/>
        <color rgb="FFE06666"/>
      </colorScale>
    </cfRule>
  </conditionalFormatting>
  <conditionalFormatting sqref="E3:E38">
    <cfRule type="colorScale" priority="14">
      <colorScale>
        <cfvo type="min"/>
        <cfvo type="percentile" val="50"/>
        <cfvo type="max"/>
        <color rgb="FFD9D9D9"/>
        <color rgb="FFD9D2E9"/>
        <color rgb="FFB4A7D6"/>
      </colorScale>
    </cfRule>
  </conditionalFormatting>
  <conditionalFormatting sqref="G3:G38">
    <cfRule type="colorScale" priority="17">
      <colorScale>
        <cfvo type="min"/>
        <cfvo type="percentile" val="50"/>
        <cfvo type="max"/>
        <color rgb="FF666666"/>
        <color rgb="FF434343"/>
        <color rgb="FF000000"/>
      </colorScale>
    </cfRule>
  </conditionalFormatting>
  <conditionalFormatting sqref="H3:H38">
    <cfRule type="colorScale" priority="18">
      <colorScale>
        <cfvo type="min"/>
        <cfvo type="percentile" val="50"/>
        <cfvo type="max"/>
        <color rgb="FF666666"/>
        <color rgb="FF434343"/>
        <color rgb="FF000000"/>
      </colorScale>
    </cfRule>
  </conditionalFormatting>
  <conditionalFormatting sqref="I3:I38">
    <cfRule type="colorScale" priority="19">
      <colorScale>
        <cfvo type="min"/>
        <cfvo type="percentile" val="50"/>
        <cfvo type="max"/>
        <color rgb="FF666666"/>
        <color rgb="FF434343"/>
        <color rgb="FF000000"/>
      </colorScale>
    </cfRule>
  </conditionalFormatting>
  <conditionalFormatting sqref="J3:J38">
    <cfRule type="colorScale" priority="20">
      <colorScale>
        <cfvo type="min"/>
        <cfvo type="percentile" val="50"/>
        <cfvo type="max"/>
        <color rgb="FF666666"/>
        <color rgb="FF434343"/>
        <color rgb="FF000000"/>
      </colorScale>
    </cfRule>
  </conditionalFormatting>
  <conditionalFormatting sqref="K3:K38">
    <cfRule type="colorScale" priority="21">
      <colorScale>
        <cfvo type="min"/>
        <cfvo type="percentile" val="50"/>
        <cfvo type="max"/>
        <color rgb="FF666666"/>
        <color rgb="FF434343"/>
        <color rgb="FF000000"/>
      </colorScale>
    </cfRule>
  </conditionalFormatting>
  <conditionalFormatting sqref="L3:L38">
    <cfRule type="colorScale" priority="22">
      <colorScale>
        <cfvo type="min"/>
        <cfvo type="percentile" val="50"/>
        <cfvo type="max"/>
        <color rgb="FF666666"/>
        <color rgb="FF434343"/>
        <color rgb="FF000000"/>
      </colorScale>
    </cfRule>
  </conditionalFormatting>
  <conditionalFormatting sqref="M3:M38">
    <cfRule type="colorScale" priority="23">
      <colorScale>
        <cfvo type="min"/>
        <cfvo type="percentile" val="50"/>
        <cfvo type="max"/>
        <color rgb="FF666666"/>
        <color rgb="FF434343"/>
        <color rgb="FF000000"/>
      </colorScale>
    </cfRule>
  </conditionalFormatting>
  <conditionalFormatting sqref="N3:N38">
    <cfRule type="colorScale" priority="24">
      <colorScale>
        <cfvo type="min"/>
        <cfvo type="percentile" val="50"/>
        <cfvo type="max"/>
        <color rgb="FF666666"/>
        <color rgb="FF434343"/>
        <color rgb="FF000000"/>
      </colorScale>
    </cfRule>
  </conditionalFormatting>
  <conditionalFormatting sqref="Q3:Q38">
    <cfRule type="cellIs" dxfId="9" priority="12" operator="equal">
      <formula>"y"</formula>
    </cfRule>
    <cfRule type="cellIs" dxfId="8" priority="13" operator="equal">
      <formula>"n"</formula>
    </cfRule>
  </conditionalFormatting>
  <conditionalFormatting sqref="R3:R38">
    <cfRule type="colorScale" priority="11">
      <colorScale>
        <cfvo type="min"/>
        <cfvo type="percentile" val="50"/>
        <cfvo type="max"/>
        <color rgb="FFFFF2CC"/>
        <color rgb="FFFFE599"/>
        <color rgb="FFFFD966"/>
      </colorScale>
    </cfRule>
  </conditionalFormatting>
  <conditionalFormatting sqref="S3:S38 AB3:AB38">
    <cfRule type="colorScale" priority="10">
      <colorScale>
        <cfvo type="min"/>
        <cfvo type="percentile" val="50"/>
        <cfvo type="max"/>
        <color rgb="FFD9D2E9"/>
        <color rgb="FFB4A7D6"/>
        <color rgb="FF8E7CC3"/>
      </colorScale>
    </cfRule>
  </conditionalFormatting>
  <conditionalFormatting sqref="T3:T38">
    <cfRule type="colorScale" priority="8">
      <colorScale>
        <cfvo type="min"/>
        <cfvo type="percentile" val="50"/>
        <cfvo type="max"/>
        <color rgb="FFF6B26B"/>
        <color rgb="FFF9CB9C"/>
        <color rgb="FFFCE5CD"/>
      </colorScale>
    </cfRule>
    <cfRule type="colorScale" priority="9">
      <colorScale>
        <cfvo type="min"/>
        <cfvo type="percentile" val="50"/>
        <cfvo type="max"/>
        <color rgb="FFFCE5CD"/>
        <color rgb="FFF9CB9C"/>
        <color rgb="FFF6B26B"/>
      </colorScale>
    </cfRule>
  </conditionalFormatting>
  <conditionalFormatting sqref="U3:U38">
    <cfRule type="colorScale" priority="7">
      <colorScale>
        <cfvo type="min"/>
        <cfvo type="formula" val="0"/>
        <cfvo type="max"/>
        <color rgb="FF999999"/>
        <color rgb="FFD9D9D9"/>
        <color rgb="FF6D9EEB"/>
      </colorScale>
    </cfRule>
  </conditionalFormatting>
  <conditionalFormatting sqref="V3:V38 AA3:AA38">
    <cfRule type="colorScale" priority="6">
      <colorScale>
        <cfvo type="min"/>
        <cfvo type="percentile" val="50"/>
        <cfvo type="max"/>
        <color rgb="FFD9EAD3"/>
        <color rgb="FFB6D7A8"/>
        <color rgb="FF93C47D"/>
      </colorScale>
    </cfRule>
  </conditionalFormatting>
  <conditionalFormatting sqref="W3:W38">
    <cfRule type="colorScale" priority="5">
      <colorScale>
        <cfvo type="min"/>
        <cfvo type="percentile" val="50"/>
        <cfvo type="max"/>
        <color rgb="FFEAD1DC"/>
        <color rgb="FFD5A6BD"/>
        <color rgb="FFC27BA0"/>
      </colorScale>
    </cfRule>
  </conditionalFormatting>
  <conditionalFormatting sqref="X3:X38">
    <cfRule type="colorScale" priority="4">
      <colorScale>
        <cfvo type="min"/>
        <cfvo type="percentile" val="50"/>
        <cfvo type="max"/>
        <color rgb="FFEFEFEF"/>
        <color rgb="FFD9D9D9"/>
        <color rgb="FFB7B7B7"/>
      </colorScale>
    </cfRule>
  </conditionalFormatting>
  <conditionalFormatting sqref="Y3:Y38">
    <cfRule type="colorScale" priority="3">
      <colorScale>
        <cfvo type="min"/>
        <cfvo type="percentile" val="50"/>
        <cfvo type="max"/>
        <color rgb="FFD9D9D9"/>
        <color rgb="FFB7B7B7"/>
        <color rgb="FF666666"/>
      </colorScale>
    </cfRule>
  </conditionalFormatting>
  <conditionalFormatting sqref="Z3:Z38">
    <cfRule type="colorScale" priority="2">
      <colorScale>
        <cfvo type="min"/>
        <cfvo type="percentile" val="50"/>
        <cfvo type="max"/>
        <color rgb="FFFFE599"/>
        <color rgb="FFFFD966"/>
        <color rgb="FFF1C232"/>
      </colorScale>
    </cfRule>
  </conditionalFormatting>
  <conditionalFormatting sqref="AC3:AC38">
    <cfRule type="cellIs" dxfId="7" priority="25" operator="equal">
      <formula>"y"</formula>
    </cfRule>
    <cfRule type="cellIs" dxfId="6" priority="26" operator="equal">
      <formula>"n"</formula>
    </cfRule>
  </conditionalFormatting>
  <conditionalFormatting sqref="AD3:AD38">
    <cfRule type="cellIs" dxfId="5" priority="27" operator="equal">
      <formula>"y"</formula>
    </cfRule>
    <cfRule type="cellIs" dxfId="4" priority="28" operator="equal">
      <formula>"n"</formula>
    </cfRule>
  </conditionalFormatting>
  <conditionalFormatting sqref="AE3:AE38">
    <cfRule type="colorScale" priority="1">
      <colorScale>
        <cfvo type="min"/>
        <cfvo type="percentile" val="50"/>
        <cfvo type="max"/>
        <color rgb="FF4A86E8"/>
        <color rgb="FFEFEFEF"/>
        <color rgb="FFFF9900"/>
      </colorScale>
    </cfRule>
  </conditionalFormatting>
  <conditionalFormatting sqref="AF3:AF38">
    <cfRule type="colorScale" priority="29">
      <colorScale>
        <cfvo type="min"/>
        <cfvo type="percentile" val="50"/>
        <cfvo type="max"/>
        <color rgb="FF3D85C6"/>
        <color rgb="FFEFEFEF"/>
        <color rgb="FFE69138"/>
      </colorScale>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7">
    <tabColor rgb="FF38761D"/>
    <outlinePr summaryBelow="0" summaryRight="0"/>
  </sheetPr>
  <dimension ref="A1:E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cols>
    <col min="1" max="1" width="18.5703125" customWidth="1"/>
    <col min="2" max="2" width="5.42578125" customWidth="1"/>
    <col min="3" max="4" width="7.42578125" customWidth="1"/>
    <col min="5" max="5" width="8" customWidth="1"/>
  </cols>
  <sheetData>
    <row r="1" spans="1:5">
      <c r="A1" s="1072" t="s">
        <v>2088</v>
      </c>
      <c r="B1" s="1073" t="s">
        <v>17</v>
      </c>
      <c r="C1" s="1074" t="s">
        <v>2089</v>
      </c>
      <c r="D1" s="1074" t="s">
        <v>2090</v>
      </c>
      <c r="E1" s="1074" t="s">
        <v>2091</v>
      </c>
    </row>
    <row r="2" spans="1:5">
      <c r="A2" s="1075" t="s">
        <v>2092</v>
      </c>
      <c r="B2" s="1076" t="s">
        <v>2093</v>
      </c>
      <c r="C2" s="1077">
        <v>217</v>
      </c>
      <c r="D2" s="1077">
        <v>248</v>
      </c>
      <c r="E2" s="1077">
        <f t="shared" ref="E2:E54" si="0">C2-D2</f>
        <v>-31</v>
      </c>
    </row>
    <row r="3" spans="1:5">
      <c r="A3" s="1075" t="s">
        <v>2094</v>
      </c>
      <c r="B3" s="1076" t="s">
        <v>2093</v>
      </c>
      <c r="C3" s="1077">
        <v>482</v>
      </c>
      <c r="D3" s="1077">
        <v>552</v>
      </c>
      <c r="E3" s="1077">
        <f t="shared" si="0"/>
        <v>-70</v>
      </c>
    </row>
    <row r="4" spans="1:5">
      <c r="A4" s="1075" t="s">
        <v>1819</v>
      </c>
      <c r="B4" s="1078" t="s">
        <v>2095</v>
      </c>
      <c r="C4" s="1077">
        <v>320</v>
      </c>
      <c r="D4" s="1077">
        <v>366</v>
      </c>
      <c r="E4" s="1077">
        <f t="shared" si="0"/>
        <v>-46</v>
      </c>
    </row>
    <row r="5" spans="1:5">
      <c r="A5" s="1075" t="s">
        <v>1603</v>
      </c>
      <c r="B5" s="1079" t="s">
        <v>2096</v>
      </c>
      <c r="C5" s="1077">
        <v>707</v>
      </c>
      <c r="D5" s="1077">
        <v>808</v>
      </c>
      <c r="E5" s="1077">
        <f t="shared" si="0"/>
        <v>-101</v>
      </c>
    </row>
    <row r="6" spans="1:5">
      <c r="A6" s="1075" t="s">
        <v>1807</v>
      </c>
      <c r="B6" s="1078" t="s">
        <v>2095</v>
      </c>
      <c r="C6" s="1077">
        <v>234</v>
      </c>
      <c r="D6" s="1077">
        <v>267</v>
      </c>
      <c r="E6" s="1077">
        <f t="shared" si="0"/>
        <v>-33</v>
      </c>
    </row>
    <row r="7" spans="1:5">
      <c r="A7" s="1075" t="s">
        <v>2097</v>
      </c>
      <c r="B7" s="1076" t="s">
        <v>2093</v>
      </c>
      <c r="C7" s="1077">
        <v>131</v>
      </c>
      <c r="D7" s="1077">
        <v>150</v>
      </c>
      <c r="E7" s="1077">
        <f t="shared" si="0"/>
        <v>-19</v>
      </c>
    </row>
    <row r="8" spans="1:5">
      <c r="A8" s="1075" t="s">
        <v>2098</v>
      </c>
      <c r="B8" s="1076" t="s">
        <v>2093</v>
      </c>
      <c r="C8" s="1077">
        <v>234</v>
      </c>
      <c r="D8" s="1077">
        <v>268</v>
      </c>
      <c r="E8" s="1077">
        <f t="shared" si="0"/>
        <v>-34</v>
      </c>
    </row>
    <row r="9" spans="1:5">
      <c r="A9" s="1075" t="s">
        <v>1609</v>
      </c>
      <c r="B9" s="1079" t="s">
        <v>2096</v>
      </c>
      <c r="C9" s="1077">
        <v>255</v>
      </c>
      <c r="D9" s="1077">
        <v>292</v>
      </c>
      <c r="E9" s="1077">
        <f t="shared" si="0"/>
        <v>-37</v>
      </c>
    </row>
    <row r="10" spans="1:5">
      <c r="A10" s="1075" t="s">
        <v>2099</v>
      </c>
      <c r="B10" s="1076" t="s">
        <v>2093</v>
      </c>
      <c r="C10" s="1080">
        <v>612</v>
      </c>
      <c r="D10" s="1080">
        <v>700</v>
      </c>
      <c r="E10" s="1080">
        <f t="shared" si="0"/>
        <v>-88</v>
      </c>
    </row>
    <row r="11" spans="1:5">
      <c r="A11" s="1075" t="s">
        <v>2100</v>
      </c>
      <c r="B11" s="1076" t="s">
        <v>2093</v>
      </c>
      <c r="C11" s="1080">
        <v>1029</v>
      </c>
      <c r="D11" s="1080">
        <v>1176</v>
      </c>
      <c r="E11" s="1080">
        <f t="shared" si="0"/>
        <v>-147</v>
      </c>
    </row>
    <row r="12" spans="1:5">
      <c r="A12" s="1075" t="s">
        <v>1611</v>
      </c>
      <c r="B12" s="1079" t="s">
        <v>2096</v>
      </c>
      <c r="C12" s="1080">
        <v>889</v>
      </c>
      <c r="D12" s="1080">
        <v>1016</v>
      </c>
      <c r="E12" s="1080">
        <f t="shared" si="0"/>
        <v>-127</v>
      </c>
    </row>
    <row r="13" spans="1:5">
      <c r="A13" s="1075" t="s">
        <v>2101</v>
      </c>
      <c r="B13" s="1076" t="s">
        <v>2093</v>
      </c>
      <c r="C13" s="1080">
        <v>113</v>
      </c>
      <c r="D13" s="1080">
        <v>130</v>
      </c>
      <c r="E13" s="1080">
        <f t="shared" si="0"/>
        <v>-17</v>
      </c>
    </row>
    <row r="14" spans="1:5">
      <c r="A14" s="1075" t="s">
        <v>2102</v>
      </c>
      <c r="B14" s="1076" t="s">
        <v>2093</v>
      </c>
      <c r="C14" s="1080">
        <v>241</v>
      </c>
      <c r="D14" s="1080">
        <v>276</v>
      </c>
      <c r="E14" s="1080">
        <f t="shared" si="0"/>
        <v>-35</v>
      </c>
    </row>
    <row r="15" spans="1:5">
      <c r="A15" s="1075" t="s">
        <v>2103</v>
      </c>
      <c r="B15" s="1076" t="s">
        <v>2093</v>
      </c>
      <c r="C15" s="1080">
        <v>145</v>
      </c>
      <c r="D15" s="1080">
        <v>166</v>
      </c>
      <c r="E15" s="1080">
        <f t="shared" si="0"/>
        <v>-21</v>
      </c>
    </row>
    <row r="16" spans="1:5">
      <c r="A16" s="1075" t="s">
        <v>2104</v>
      </c>
      <c r="B16" s="1076" t="s">
        <v>2093</v>
      </c>
      <c r="C16" s="1080">
        <v>276</v>
      </c>
      <c r="D16" s="1080">
        <v>316</v>
      </c>
      <c r="E16" s="1080">
        <f t="shared" si="0"/>
        <v>-40</v>
      </c>
    </row>
    <row r="17" spans="1:5">
      <c r="A17" s="1075" t="s">
        <v>2105</v>
      </c>
      <c r="B17" s="1076" t="s">
        <v>2093</v>
      </c>
      <c r="C17" s="1080">
        <v>489</v>
      </c>
      <c r="D17" s="1080">
        <v>560</v>
      </c>
      <c r="E17" s="1080">
        <f t="shared" si="0"/>
        <v>-71</v>
      </c>
    </row>
    <row r="18" spans="1:5">
      <c r="A18" s="1075" t="s">
        <v>1595</v>
      </c>
      <c r="B18" s="1079" t="s">
        <v>2096</v>
      </c>
      <c r="C18" s="1080">
        <v>1149</v>
      </c>
      <c r="D18" s="1080">
        <v>1313</v>
      </c>
      <c r="E18" s="1080">
        <f t="shared" si="0"/>
        <v>-164</v>
      </c>
    </row>
    <row r="19" spans="1:5">
      <c r="A19" s="1075" t="s">
        <v>2106</v>
      </c>
      <c r="B19" s="1076" t="s">
        <v>2093</v>
      </c>
      <c r="C19" s="1080">
        <v>1309</v>
      </c>
      <c r="D19" s="1080">
        <v>1496</v>
      </c>
      <c r="E19" s="1080">
        <f t="shared" si="0"/>
        <v>-187</v>
      </c>
    </row>
    <row r="20" spans="1:5">
      <c r="A20" s="1075" t="s">
        <v>1830</v>
      </c>
      <c r="B20" s="1078" t="s">
        <v>2095</v>
      </c>
      <c r="C20" s="1080">
        <v>492</v>
      </c>
      <c r="D20" s="1080">
        <v>563</v>
      </c>
      <c r="E20" s="1080">
        <f t="shared" si="0"/>
        <v>-71</v>
      </c>
    </row>
    <row r="21" spans="1:5">
      <c r="A21" s="1075" t="s">
        <v>2107</v>
      </c>
      <c r="B21" s="1076" t="s">
        <v>2093</v>
      </c>
      <c r="C21" s="1080">
        <v>1676</v>
      </c>
      <c r="D21" s="1080">
        <v>1916</v>
      </c>
      <c r="E21" s="1080">
        <f t="shared" si="0"/>
        <v>-240</v>
      </c>
    </row>
    <row r="22" spans="1:5">
      <c r="A22" s="1075" t="s">
        <v>2108</v>
      </c>
      <c r="B22" s="1076" t="s">
        <v>2093</v>
      </c>
      <c r="C22" s="1080">
        <v>1463</v>
      </c>
      <c r="D22" s="1080">
        <v>1672</v>
      </c>
      <c r="E22" s="1080">
        <f t="shared" si="0"/>
        <v>-209</v>
      </c>
    </row>
    <row r="23" spans="1:5">
      <c r="A23" s="1075" t="s">
        <v>1593</v>
      </c>
      <c r="B23" s="1079" t="s">
        <v>2096</v>
      </c>
      <c r="C23" s="1080">
        <v>1064</v>
      </c>
      <c r="D23" s="1080">
        <v>1216</v>
      </c>
      <c r="E23" s="1080">
        <f t="shared" si="0"/>
        <v>-152</v>
      </c>
    </row>
    <row r="24" spans="1:5">
      <c r="A24" s="1075" t="s">
        <v>2109</v>
      </c>
      <c r="B24" s="1076" t="s">
        <v>2093</v>
      </c>
      <c r="C24" s="1080">
        <v>965</v>
      </c>
      <c r="D24" s="1080">
        <v>552</v>
      </c>
      <c r="E24" s="1080">
        <f t="shared" si="0"/>
        <v>413</v>
      </c>
    </row>
    <row r="25" spans="1:5">
      <c r="A25" s="1075" t="s">
        <v>2110</v>
      </c>
      <c r="B25" s="1076" t="s">
        <v>2093</v>
      </c>
      <c r="C25" s="1080">
        <v>126</v>
      </c>
      <c r="D25" s="1080">
        <v>144</v>
      </c>
      <c r="E25" s="1080">
        <f t="shared" si="0"/>
        <v>-18</v>
      </c>
    </row>
    <row r="26" spans="1:5">
      <c r="A26" s="1075" t="s">
        <v>2111</v>
      </c>
      <c r="B26" s="1076" t="s">
        <v>2093</v>
      </c>
      <c r="C26" s="1080">
        <v>131</v>
      </c>
      <c r="D26" s="1080">
        <v>150</v>
      </c>
      <c r="E26" s="1080">
        <f t="shared" si="0"/>
        <v>-19</v>
      </c>
    </row>
    <row r="27" spans="1:5">
      <c r="A27" s="1075" t="s">
        <v>1813</v>
      </c>
      <c r="B27" s="1078" t="s">
        <v>2095</v>
      </c>
      <c r="C27" s="1080">
        <v>73</v>
      </c>
      <c r="D27" s="1080">
        <v>83</v>
      </c>
      <c r="E27" s="1080">
        <f t="shared" si="0"/>
        <v>-10</v>
      </c>
    </row>
    <row r="28" spans="1:5">
      <c r="A28" s="1075" t="s">
        <v>2112</v>
      </c>
      <c r="B28" s="1076" t="s">
        <v>2093</v>
      </c>
      <c r="C28" s="1080">
        <v>217</v>
      </c>
      <c r="D28" s="1080">
        <v>248</v>
      </c>
      <c r="E28" s="1080">
        <f t="shared" si="0"/>
        <v>-31</v>
      </c>
    </row>
    <row r="29" spans="1:5">
      <c r="A29" s="1075" t="s">
        <v>2113</v>
      </c>
      <c r="B29" s="1076" t="s">
        <v>2093</v>
      </c>
      <c r="C29" s="1080">
        <v>224</v>
      </c>
      <c r="D29" s="1080">
        <v>256</v>
      </c>
      <c r="E29" s="1080">
        <f t="shared" si="0"/>
        <v>-32</v>
      </c>
    </row>
    <row r="30" spans="1:5">
      <c r="A30" s="1075" t="s">
        <v>1597</v>
      </c>
      <c r="B30" s="1079" t="s">
        <v>2096</v>
      </c>
      <c r="C30" s="1080">
        <v>224</v>
      </c>
      <c r="D30" s="1080">
        <v>256</v>
      </c>
      <c r="E30" s="1080">
        <f t="shared" si="0"/>
        <v>-32</v>
      </c>
    </row>
    <row r="31" spans="1:5">
      <c r="A31" s="1075" t="s">
        <v>1801</v>
      </c>
      <c r="B31" s="1078" t="s">
        <v>2095</v>
      </c>
      <c r="C31" s="1080">
        <v>176</v>
      </c>
      <c r="D31" s="1080">
        <v>201</v>
      </c>
      <c r="E31" s="1080">
        <f t="shared" si="0"/>
        <v>-25</v>
      </c>
    </row>
    <row r="32" spans="1:5">
      <c r="A32" s="1075" t="s">
        <v>2114</v>
      </c>
      <c r="B32" s="1076" t="s">
        <v>2093</v>
      </c>
      <c r="C32" s="1080">
        <v>196</v>
      </c>
      <c r="D32" s="1080">
        <v>224</v>
      </c>
      <c r="E32" s="1080">
        <f t="shared" si="0"/>
        <v>-28</v>
      </c>
    </row>
    <row r="33" spans="1:5">
      <c r="A33" s="1075" t="s">
        <v>2115</v>
      </c>
      <c r="B33" s="1076" t="s">
        <v>2093</v>
      </c>
      <c r="C33" s="1080">
        <v>224</v>
      </c>
      <c r="D33" s="1080">
        <v>256</v>
      </c>
      <c r="E33" s="1080">
        <f t="shared" si="0"/>
        <v>-32</v>
      </c>
    </row>
    <row r="34" spans="1:5">
      <c r="A34" s="1075" t="s">
        <v>1605</v>
      </c>
      <c r="B34" s="1079" t="s">
        <v>2096</v>
      </c>
      <c r="C34" s="1080">
        <v>255</v>
      </c>
      <c r="D34" s="1080">
        <v>292</v>
      </c>
      <c r="E34" s="1080">
        <f t="shared" si="0"/>
        <v>-37</v>
      </c>
    </row>
    <row r="35" spans="1:5">
      <c r="A35" s="1075" t="s">
        <v>1811</v>
      </c>
      <c r="B35" s="1078" t="s">
        <v>2095</v>
      </c>
      <c r="C35" s="1080">
        <v>492</v>
      </c>
      <c r="D35" s="1080">
        <v>563</v>
      </c>
      <c r="E35" s="1080">
        <f t="shared" si="0"/>
        <v>-71</v>
      </c>
    </row>
    <row r="36" spans="1:5">
      <c r="A36" s="1075" t="s">
        <v>2116</v>
      </c>
      <c r="B36" s="1076" t="s">
        <v>2093</v>
      </c>
      <c r="C36" s="1080">
        <v>224</v>
      </c>
      <c r="D36" s="1080">
        <v>256</v>
      </c>
      <c r="E36" s="1080">
        <f t="shared" si="0"/>
        <v>-32</v>
      </c>
    </row>
    <row r="37" spans="1:5">
      <c r="A37" s="1075" t="s">
        <v>2117</v>
      </c>
      <c r="B37" s="1076" t="s">
        <v>2093</v>
      </c>
      <c r="C37" s="1080">
        <v>570</v>
      </c>
      <c r="D37" s="1080">
        <v>326</v>
      </c>
      <c r="E37" s="1080">
        <f t="shared" si="0"/>
        <v>244</v>
      </c>
    </row>
    <row r="38" spans="1:5">
      <c r="A38" s="1075" t="s">
        <v>2118</v>
      </c>
      <c r="B38" s="1076" t="s">
        <v>2093</v>
      </c>
      <c r="C38" s="1080">
        <v>87</v>
      </c>
      <c r="D38" s="1080">
        <v>100</v>
      </c>
      <c r="E38" s="1080">
        <f t="shared" si="0"/>
        <v>-13</v>
      </c>
    </row>
    <row r="39" spans="1:5">
      <c r="A39" s="1075" t="s">
        <v>1601</v>
      </c>
      <c r="B39" s="1079" t="s">
        <v>2096</v>
      </c>
      <c r="C39" s="1080">
        <v>329</v>
      </c>
      <c r="D39" s="1080">
        <v>376</v>
      </c>
      <c r="E39" s="1080">
        <f t="shared" si="0"/>
        <v>-47</v>
      </c>
    </row>
    <row r="40" spans="1:5">
      <c r="A40" s="1075" t="s">
        <v>1821</v>
      </c>
      <c r="B40" s="1078" t="s">
        <v>2095</v>
      </c>
      <c r="C40" s="1080">
        <v>185</v>
      </c>
      <c r="D40" s="1080">
        <v>211</v>
      </c>
      <c r="E40" s="1080">
        <f t="shared" si="0"/>
        <v>-26</v>
      </c>
    </row>
    <row r="41" spans="1:5">
      <c r="A41" s="1075" t="s">
        <v>2119</v>
      </c>
      <c r="B41" s="1076" t="s">
        <v>2093</v>
      </c>
      <c r="C41" s="1080">
        <v>241</v>
      </c>
      <c r="D41" s="1080">
        <v>276</v>
      </c>
      <c r="E41" s="1080">
        <f t="shared" si="0"/>
        <v>-35</v>
      </c>
    </row>
    <row r="42" spans="1:5">
      <c r="A42" s="1075" t="s">
        <v>2120</v>
      </c>
      <c r="B42" s="1076" t="s">
        <v>2093</v>
      </c>
      <c r="C42" s="1080">
        <v>1966</v>
      </c>
      <c r="D42" s="1080">
        <v>2248</v>
      </c>
      <c r="E42" s="1080">
        <f t="shared" si="0"/>
        <v>-282</v>
      </c>
    </row>
    <row r="43" spans="1:5">
      <c r="A43" s="1075" t="s">
        <v>2121</v>
      </c>
      <c r="B43" s="1076" t="s">
        <v>2093</v>
      </c>
      <c r="C43" s="1080">
        <v>1868</v>
      </c>
      <c r="D43" s="1080">
        <v>2136</v>
      </c>
      <c r="E43" s="1080">
        <f t="shared" si="0"/>
        <v>-268</v>
      </c>
    </row>
    <row r="44" spans="1:5">
      <c r="A44" s="1075" t="s">
        <v>1591</v>
      </c>
      <c r="B44" s="1079" t="s">
        <v>2096</v>
      </c>
      <c r="C44" s="1080">
        <v>1431</v>
      </c>
      <c r="D44" s="1080">
        <v>1636</v>
      </c>
      <c r="E44" s="1080">
        <f t="shared" si="0"/>
        <v>-205</v>
      </c>
    </row>
    <row r="45" spans="1:5">
      <c r="A45" s="1075" t="s">
        <v>2122</v>
      </c>
      <c r="B45" s="1079" t="s">
        <v>2096</v>
      </c>
      <c r="C45" s="1080">
        <v>549</v>
      </c>
      <c r="D45" s="1080">
        <v>628</v>
      </c>
      <c r="E45" s="1080">
        <f t="shared" si="0"/>
        <v>-79</v>
      </c>
    </row>
    <row r="46" spans="1:5">
      <c r="A46" s="1075" t="s">
        <v>2123</v>
      </c>
      <c r="B46" s="1076" t="s">
        <v>2093</v>
      </c>
      <c r="C46" s="1080">
        <v>224</v>
      </c>
      <c r="D46" s="1080">
        <v>256</v>
      </c>
      <c r="E46" s="1080">
        <f t="shared" si="0"/>
        <v>-32</v>
      </c>
    </row>
    <row r="47" spans="1:5">
      <c r="A47" s="1075" t="s">
        <v>1817</v>
      </c>
      <c r="B47" s="1078" t="s">
        <v>2095</v>
      </c>
      <c r="C47" s="1080">
        <v>385</v>
      </c>
      <c r="D47" s="1080">
        <v>440</v>
      </c>
      <c r="E47" s="1080">
        <f t="shared" si="0"/>
        <v>-55</v>
      </c>
    </row>
    <row r="48" spans="1:5">
      <c r="A48" s="1075" t="s">
        <v>1599</v>
      </c>
      <c r="B48" s="1079" t="s">
        <v>2096</v>
      </c>
      <c r="C48" s="1080">
        <v>707</v>
      </c>
      <c r="D48" s="1080">
        <v>808</v>
      </c>
      <c r="E48" s="1080">
        <f t="shared" si="0"/>
        <v>-101</v>
      </c>
    </row>
    <row r="49" spans="1:5">
      <c r="A49" s="1075" t="s">
        <v>1815</v>
      </c>
      <c r="B49" s="1078" t="s">
        <v>2095</v>
      </c>
      <c r="C49" s="1080">
        <v>58</v>
      </c>
      <c r="D49" s="1080">
        <v>66</v>
      </c>
      <c r="E49" s="1080">
        <f t="shared" si="0"/>
        <v>-8</v>
      </c>
    </row>
    <row r="50" spans="1:5">
      <c r="A50" s="1075" t="s">
        <v>1809</v>
      </c>
      <c r="B50" s="1078" t="s">
        <v>2095</v>
      </c>
      <c r="C50" s="1080">
        <v>158</v>
      </c>
      <c r="D50" s="1080">
        <v>180</v>
      </c>
      <c r="E50" s="1080">
        <f t="shared" si="0"/>
        <v>-22</v>
      </c>
    </row>
    <row r="51" spans="1:5">
      <c r="A51" s="1075" t="s">
        <v>2124</v>
      </c>
      <c r="B51" s="1076" t="s">
        <v>2093</v>
      </c>
      <c r="C51" s="1080">
        <v>276</v>
      </c>
      <c r="D51" s="1080">
        <v>316</v>
      </c>
      <c r="E51" s="1080">
        <f t="shared" si="0"/>
        <v>-40</v>
      </c>
    </row>
    <row r="52" spans="1:5">
      <c r="A52" s="1075" t="s">
        <v>2125</v>
      </c>
      <c r="B52" s="1076" t="s">
        <v>2093</v>
      </c>
      <c r="C52" s="1080">
        <v>371</v>
      </c>
      <c r="D52" s="1080">
        <v>212</v>
      </c>
      <c r="E52" s="1080">
        <f t="shared" si="0"/>
        <v>159</v>
      </c>
    </row>
    <row r="53" spans="1:5">
      <c r="A53" s="1075" t="s">
        <v>2126</v>
      </c>
      <c r="B53" s="1076" t="s">
        <v>2093</v>
      </c>
      <c r="C53" s="1080">
        <v>178</v>
      </c>
      <c r="D53" s="1080">
        <v>204</v>
      </c>
      <c r="E53" s="1080">
        <f t="shared" si="0"/>
        <v>-26</v>
      </c>
    </row>
    <row r="54" spans="1:5">
      <c r="A54" s="1075" t="s">
        <v>2127</v>
      </c>
      <c r="B54" s="1076" t="s">
        <v>2093</v>
      </c>
      <c r="C54" s="1080">
        <v>217</v>
      </c>
      <c r="D54" s="1080">
        <v>248</v>
      </c>
      <c r="E54" s="1080">
        <f t="shared" si="0"/>
        <v>-31</v>
      </c>
    </row>
  </sheetData>
  <autoFilter ref="A1:E54" xr:uid="{00000000-0009-0000-0000-000038000000}"/>
  <conditionalFormatting sqref="C2:C54">
    <cfRule type="cellIs" dxfId="3" priority="1" operator="greaterThan">
      <formula>D2</formula>
    </cfRule>
    <cfRule type="cellIs" dxfId="2" priority="3" operator="lessThan">
      <formula>D2</formula>
    </cfRule>
  </conditionalFormatting>
  <conditionalFormatting sqref="D2:D54">
    <cfRule type="cellIs" dxfId="1" priority="4" operator="greaterThan">
      <formula>C2</formula>
    </cfRule>
    <cfRule type="cellIs" dxfId="0" priority="5" operator="lessThan">
      <formula>C2</formula>
    </cfRule>
  </conditionalFormatting>
  <conditionalFormatting sqref="E2:E54">
    <cfRule type="colorScale" priority="2">
      <colorScale>
        <cfvo type="min"/>
        <cfvo type="percentile" val="50"/>
        <cfvo type="max"/>
        <color rgb="FFE06666"/>
        <color rgb="FFD9D9D9"/>
        <color rgb="FF93C47D"/>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CC4125"/>
    <outlinePr summaryBelow="0" summaryRight="0"/>
  </sheetPr>
  <dimension ref="A1:AD3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29.42578125" customWidth="1"/>
    <col min="2" max="2" width="8.42578125" customWidth="1"/>
    <col min="3" max="12" width="5.42578125" customWidth="1"/>
    <col min="13" max="14" width="6.140625" customWidth="1"/>
    <col min="15" max="15" width="5.42578125" customWidth="1"/>
    <col min="16" max="16" width="8.42578125" customWidth="1"/>
    <col min="17" max="17" width="5.42578125" customWidth="1"/>
    <col min="18" max="18" width="6.85546875" customWidth="1"/>
    <col min="19" max="29" width="5.42578125" customWidth="1"/>
    <col min="30" max="30" width="16.5703125" customWidth="1"/>
  </cols>
  <sheetData>
    <row r="1" spans="1:30" ht="21" customHeight="1">
      <c r="A1" s="149"/>
      <c r="B1" s="4"/>
      <c r="C1" s="4"/>
      <c r="D1" s="4"/>
      <c r="E1" s="4"/>
      <c r="F1" s="4"/>
      <c r="G1" s="4"/>
      <c r="H1" s="4"/>
      <c r="I1" s="4"/>
      <c r="J1" s="4"/>
      <c r="K1" s="4"/>
      <c r="L1" s="4"/>
      <c r="M1" s="4"/>
      <c r="N1" s="4"/>
      <c r="O1" s="4"/>
      <c r="P1" s="4"/>
      <c r="Q1" s="4"/>
      <c r="R1" s="4"/>
      <c r="S1" s="4"/>
      <c r="T1" s="4"/>
      <c r="U1" s="4"/>
      <c r="V1" s="4"/>
      <c r="W1" s="4"/>
      <c r="X1" s="4"/>
      <c r="Y1" s="4"/>
      <c r="Z1" s="4"/>
      <c r="AA1" s="4"/>
      <c r="AB1" s="4"/>
      <c r="AC1" s="4"/>
      <c r="AD1" s="5" t="s">
        <v>2</v>
      </c>
    </row>
    <row r="2" spans="1:30" ht="74.25">
      <c r="A2" s="6" t="s">
        <v>336</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7" t="s">
        <v>19</v>
      </c>
      <c r="R2" s="18" t="s">
        <v>337</v>
      </c>
      <c r="S2" s="19" t="s">
        <v>20</v>
      </c>
      <c r="T2" s="20" t="s">
        <v>21</v>
      </c>
      <c r="U2" s="21" t="s">
        <v>22</v>
      </c>
      <c r="V2" s="12" t="s">
        <v>23</v>
      </c>
      <c r="W2" s="22" t="s">
        <v>24</v>
      </c>
      <c r="X2" s="23" t="s">
        <v>25</v>
      </c>
      <c r="Y2" s="9" t="s">
        <v>26</v>
      </c>
      <c r="Z2" s="24" t="s">
        <v>27</v>
      </c>
      <c r="AA2" s="25" t="s">
        <v>338</v>
      </c>
      <c r="AB2" s="7" t="s">
        <v>28</v>
      </c>
      <c r="AC2" s="7" t="s">
        <v>29</v>
      </c>
      <c r="AD2" s="26" t="s">
        <v>2</v>
      </c>
    </row>
    <row r="3" spans="1:30" ht="12.75">
      <c r="A3" s="27" t="s">
        <v>339</v>
      </c>
      <c r="B3" s="28">
        <v>50300</v>
      </c>
      <c r="C3" s="29">
        <v>0.83</v>
      </c>
      <c r="D3" s="29">
        <v>0.88</v>
      </c>
      <c r="E3" s="30">
        <v>24</v>
      </c>
      <c r="F3" s="30">
        <v>900</v>
      </c>
      <c r="G3" s="30">
        <v>30</v>
      </c>
      <c r="H3" s="30">
        <v>400</v>
      </c>
      <c r="I3" s="30">
        <v>350</v>
      </c>
      <c r="J3" s="29">
        <v>0.92</v>
      </c>
      <c r="K3" s="30">
        <v>73</v>
      </c>
      <c r="L3" s="31">
        <v>1.65</v>
      </c>
      <c r="M3" s="32">
        <f t="shared" ref="M3:M32" si="0">(-B3*0.001)+(K3*2)+(-L3*10)+(C3*100)+(D3*100)+(E3)+(F3*0.1)+(G3*2)+(H3*0.1)+(I3*0.1)+(J3*100)+(AB3*2)+(AC3*2)</f>
        <v>741.2</v>
      </c>
      <c r="N3" s="32">
        <f t="shared" ref="N3:N32" si="1">(K3*2)+(-L3*10)+(C3*100)+(D3*100)+(E3)+(F3*0.1)+(G3*2)+(H3*0.1)+(I3*0.1)+(J3*100)+(AB3*2)+(AC3*2)</f>
        <v>791.5</v>
      </c>
      <c r="O3" s="33" t="s">
        <v>340</v>
      </c>
      <c r="P3" s="34" t="s">
        <v>32</v>
      </c>
      <c r="Q3" s="34"/>
      <c r="R3" s="35"/>
      <c r="S3" s="36" t="s">
        <v>33</v>
      </c>
      <c r="T3" s="36" t="s">
        <v>33</v>
      </c>
      <c r="U3" s="36" t="s">
        <v>33</v>
      </c>
      <c r="V3" s="41" t="s">
        <v>34</v>
      </c>
      <c r="W3" s="42"/>
      <c r="X3" s="42"/>
      <c r="Y3" s="41" t="s">
        <v>341</v>
      </c>
      <c r="Z3" s="41"/>
      <c r="AA3" s="37"/>
      <c r="AB3" s="38">
        <v>36</v>
      </c>
      <c r="AC3" s="38">
        <v>39</v>
      </c>
      <c r="AD3" s="39" t="s">
        <v>342</v>
      </c>
    </row>
    <row r="4" spans="1:30" ht="12.75">
      <c r="A4" s="27" t="s">
        <v>343</v>
      </c>
      <c r="B4" s="28">
        <v>50300</v>
      </c>
      <c r="C4" s="29">
        <v>0.83</v>
      </c>
      <c r="D4" s="29">
        <v>0.88</v>
      </c>
      <c r="E4" s="30">
        <v>24</v>
      </c>
      <c r="F4" s="30">
        <v>900</v>
      </c>
      <c r="G4" s="30">
        <v>30</v>
      </c>
      <c r="H4" s="30">
        <v>400</v>
      </c>
      <c r="I4" s="30">
        <v>350</v>
      </c>
      <c r="J4" s="29">
        <v>0.92</v>
      </c>
      <c r="K4" s="30">
        <v>84</v>
      </c>
      <c r="L4" s="31">
        <v>2.1</v>
      </c>
      <c r="M4" s="32">
        <f t="shared" si="0"/>
        <v>758.7</v>
      </c>
      <c r="N4" s="32">
        <f t="shared" si="1"/>
        <v>809</v>
      </c>
      <c r="O4" s="33" t="s">
        <v>340</v>
      </c>
      <c r="P4" s="34" t="s">
        <v>32</v>
      </c>
      <c r="Q4" s="35"/>
      <c r="R4" s="35"/>
      <c r="S4" s="44" t="s">
        <v>33</v>
      </c>
      <c r="T4" s="44" t="s">
        <v>33</v>
      </c>
      <c r="U4" s="36" t="s">
        <v>33</v>
      </c>
      <c r="V4" s="36" t="s">
        <v>34</v>
      </c>
      <c r="W4" s="37"/>
      <c r="X4" s="37"/>
      <c r="Y4" s="41" t="s">
        <v>341</v>
      </c>
      <c r="Z4" s="36"/>
      <c r="AA4" s="37"/>
      <c r="AB4" s="38">
        <v>36</v>
      </c>
      <c r="AC4" s="38">
        <v>39</v>
      </c>
      <c r="AD4" s="39" t="s">
        <v>344</v>
      </c>
    </row>
    <row r="5" spans="1:30" ht="12.75">
      <c r="A5" s="27" t="s">
        <v>345</v>
      </c>
      <c r="B5" s="28">
        <v>73300</v>
      </c>
      <c r="C5" s="29">
        <v>0.83</v>
      </c>
      <c r="D5" s="29">
        <v>0.88</v>
      </c>
      <c r="E5" s="30">
        <v>24</v>
      </c>
      <c r="F5" s="30">
        <v>900</v>
      </c>
      <c r="G5" s="30">
        <v>30</v>
      </c>
      <c r="H5" s="30">
        <v>400</v>
      </c>
      <c r="I5" s="30">
        <v>350</v>
      </c>
      <c r="J5" s="29">
        <v>0.92</v>
      </c>
      <c r="K5" s="30">
        <v>84</v>
      </c>
      <c r="L5" s="31">
        <v>1.86</v>
      </c>
      <c r="M5" s="32">
        <f t="shared" si="0"/>
        <v>738.1</v>
      </c>
      <c r="N5" s="32">
        <f t="shared" si="1"/>
        <v>811.4</v>
      </c>
      <c r="O5" s="33" t="s">
        <v>340</v>
      </c>
      <c r="P5" s="34" t="s">
        <v>32</v>
      </c>
      <c r="Q5" s="35"/>
      <c r="R5" s="35"/>
      <c r="S5" s="44" t="s">
        <v>33</v>
      </c>
      <c r="T5" s="44" t="s">
        <v>33</v>
      </c>
      <c r="U5" s="36" t="s">
        <v>33</v>
      </c>
      <c r="V5" s="36" t="s">
        <v>34</v>
      </c>
      <c r="W5" s="37"/>
      <c r="X5" s="37"/>
      <c r="Y5" s="41" t="s">
        <v>341</v>
      </c>
      <c r="Z5" s="36"/>
      <c r="AA5" s="62"/>
      <c r="AB5" s="38">
        <v>36</v>
      </c>
      <c r="AC5" s="38">
        <v>39</v>
      </c>
      <c r="AD5" s="39" t="s">
        <v>346</v>
      </c>
    </row>
    <row r="6" spans="1:30" ht="12.75">
      <c r="A6" s="27" t="s">
        <v>347</v>
      </c>
      <c r="B6" s="28">
        <v>36110</v>
      </c>
      <c r="C6" s="29">
        <v>0.65</v>
      </c>
      <c r="D6" s="29">
        <v>0.86</v>
      </c>
      <c r="E6" s="30">
        <v>21</v>
      </c>
      <c r="F6" s="30">
        <v>750</v>
      </c>
      <c r="G6" s="30">
        <v>32</v>
      </c>
      <c r="H6" s="30">
        <v>400</v>
      </c>
      <c r="I6" s="30">
        <v>528</v>
      </c>
      <c r="J6" s="29">
        <v>0.94</v>
      </c>
      <c r="K6" s="30">
        <v>51</v>
      </c>
      <c r="L6" s="31">
        <v>2.9</v>
      </c>
      <c r="M6" s="32">
        <f t="shared" si="0"/>
        <v>690.69</v>
      </c>
      <c r="N6" s="32">
        <f t="shared" si="1"/>
        <v>726.8</v>
      </c>
      <c r="O6" s="33" t="s">
        <v>340</v>
      </c>
      <c r="P6" s="34" t="s">
        <v>44</v>
      </c>
      <c r="Q6" s="35"/>
      <c r="R6" s="35"/>
      <c r="S6" s="36" t="s">
        <v>62</v>
      </c>
      <c r="T6" s="36" t="s">
        <v>33</v>
      </c>
      <c r="U6" s="36" t="s">
        <v>33</v>
      </c>
      <c r="V6" s="36" t="s">
        <v>47</v>
      </c>
      <c r="W6" s="37"/>
      <c r="X6" s="37"/>
      <c r="Y6" s="41" t="s">
        <v>49</v>
      </c>
      <c r="Z6" s="36"/>
      <c r="AA6" s="37"/>
      <c r="AB6" s="38">
        <v>38</v>
      </c>
      <c r="AC6" s="38">
        <v>40</v>
      </c>
      <c r="AD6" s="39" t="s">
        <v>348</v>
      </c>
    </row>
    <row r="7" spans="1:30" ht="12.75">
      <c r="A7" s="27" t="s">
        <v>349</v>
      </c>
      <c r="B7" s="28">
        <v>15680</v>
      </c>
      <c r="C7" s="29">
        <v>0.56999999999999995</v>
      </c>
      <c r="D7" s="29">
        <v>0.84</v>
      </c>
      <c r="E7" s="30">
        <v>21</v>
      </c>
      <c r="F7" s="30">
        <v>850</v>
      </c>
      <c r="G7" s="30">
        <v>20</v>
      </c>
      <c r="H7" s="30">
        <v>400</v>
      </c>
      <c r="I7" s="30">
        <v>486</v>
      </c>
      <c r="J7" s="29">
        <v>0.89</v>
      </c>
      <c r="K7" s="30">
        <v>87</v>
      </c>
      <c r="L7" s="31">
        <v>1.44</v>
      </c>
      <c r="M7" s="32">
        <f t="shared" si="0"/>
        <v>764.52</v>
      </c>
      <c r="N7" s="32">
        <f t="shared" si="1"/>
        <v>780.2</v>
      </c>
      <c r="O7" s="33" t="s">
        <v>340</v>
      </c>
      <c r="P7" s="34" t="s">
        <v>44</v>
      </c>
      <c r="Q7" s="35"/>
      <c r="R7" s="35"/>
      <c r="S7" s="36" t="s">
        <v>62</v>
      </c>
      <c r="T7" s="36" t="s">
        <v>33</v>
      </c>
      <c r="U7" s="36" t="s">
        <v>33</v>
      </c>
      <c r="V7" s="36" t="s">
        <v>47</v>
      </c>
      <c r="W7" s="37"/>
      <c r="X7" s="37"/>
      <c r="Y7" s="41" t="s">
        <v>49</v>
      </c>
      <c r="Z7" s="36"/>
      <c r="AA7" s="42"/>
      <c r="AB7" s="38">
        <v>38</v>
      </c>
      <c r="AC7" s="38">
        <v>40</v>
      </c>
      <c r="AD7" s="39" t="s">
        <v>350</v>
      </c>
    </row>
    <row r="8" spans="1:30" ht="12.75">
      <c r="A8" s="27" t="s">
        <v>351</v>
      </c>
      <c r="B8" s="28">
        <v>17980</v>
      </c>
      <c r="C8" s="29">
        <v>0.59</v>
      </c>
      <c r="D8" s="29">
        <v>0.84</v>
      </c>
      <c r="E8" s="30">
        <v>21</v>
      </c>
      <c r="F8" s="30">
        <v>913</v>
      </c>
      <c r="G8" s="30">
        <v>20</v>
      </c>
      <c r="H8" s="30">
        <v>400</v>
      </c>
      <c r="I8" s="30">
        <v>486</v>
      </c>
      <c r="J8" s="29">
        <v>0.9</v>
      </c>
      <c r="K8" s="30">
        <v>89</v>
      </c>
      <c r="L8" s="31">
        <v>1.56</v>
      </c>
      <c r="M8" s="32">
        <f t="shared" si="0"/>
        <v>774.32</v>
      </c>
      <c r="N8" s="32">
        <f t="shared" si="1"/>
        <v>792.3</v>
      </c>
      <c r="O8" s="33" t="s">
        <v>340</v>
      </c>
      <c r="P8" s="34" t="s">
        <v>44</v>
      </c>
      <c r="Q8" s="35"/>
      <c r="R8" s="35"/>
      <c r="S8" s="44" t="s">
        <v>62</v>
      </c>
      <c r="T8" s="44" t="s">
        <v>33</v>
      </c>
      <c r="U8" s="36" t="s">
        <v>33</v>
      </c>
      <c r="V8" s="36" t="s">
        <v>47</v>
      </c>
      <c r="W8" s="37"/>
      <c r="X8" s="37"/>
      <c r="Y8" s="41" t="s">
        <v>49</v>
      </c>
      <c r="Z8" s="36"/>
      <c r="AA8" s="37"/>
      <c r="AB8" s="38">
        <v>38</v>
      </c>
      <c r="AC8" s="38">
        <v>40</v>
      </c>
      <c r="AD8" s="39" t="s">
        <v>352</v>
      </c>
    </row>
    <row r="9" spans="1:30" ht="12.75">
      <c r="A9" s="27" t="s">
        <v>353</v>
      </c>
      <c r="B9" s="28">
        <v>18960</v>
      </c>
      <c r="C9" s="29">
        <v>0.62</v>
      </c>
      <c r="D9" s="29">
        <v>0.84</v>
      </c>
      <c r="E9" s="30">
        <v>21</v>
      </c>
      <c r="F9" s="30">
        <v>880</v>
      </c>
      <c r="G9" s="30">
        <v>20</v>
      </c>
      <c r="H9" s="30">
        <v>400</v>
      </c>
      <c r="I9" s="30">
        <v>486</v>
      </c>
      <c r="J9" s="29">
        <v>0.9</v>
      </c>
      <c r="K9" s="30">
        <v>89</v>
      </c>
      <c r="L9" s="31">
        <v>1.46</v>
      </c>
      <c r="M9" s="32">
        <f t="shared" si="0"/>
        <v>774.04</v>
      </c>
      <c r="N9" s="32">
        <f t="shared" si="1"/>
        <v>793</v>
      </c>
      <c r="O9" s="33" t="s">
        <v>340</v>
      </c>
      <c r="P9" s="34" t="s">
        <v>44</v>
      </c>
      <c r="Q9" s="34"/>
      <c r="R9" s="35"/>
      <c r="S9" s="36" t="s">
        <v>62</v>
      </c>
      <c r="T9" s="36" t="s">
        <v>33</v>
      </c>
      <c r="U9" s="36" t="s">
        <v>33</v>
      </c>
      <c r="V9" s="41" t="s">
        <v>47</v>
      </c>
      <c r="W9" s="42"/>
      <c r="X9" s="42"/>
      <c r="Y9" s="41" t="s">
        <v>49</v>
      </c>
      <c r="Z9" s="41"/>
      <c r="AA9" s="42"/>
      <c r="AB9" s="38">
        <v>38</v>
      </c>
      <c r="AC9" s="38">
        <v>40</v>
      </c>
      <c r="AD9" s="39" t="s">
        <v>354</v>
      </c>
    </row>
    <row r="10" spans="1:30" ht="12.75">
      <c r="A10" s="27" t="s">
        <v>355</v>
      </c>
      <c r="B10" s="28">
        <v>20380</v>
      </c>
      <c r="C10" s="29">
        <v>0.62</v>
      </c>
      <c r="D10" s="29">
        <v>0.84</v>
      </c>
      <c r="E10" s="30">
        <v>21</v>
      </c>
      <c r="F10" s="30">
        <v>800</v>
      </c>
      <c r="G10" s="30">
        <v>30</v>
      </c>
      <c r="H10" s="30">
        <v>400</v>
      </c>
      <c r="I10" s="30">
        <v>528</v>
      </c>
      <c r="J10" s="29">
        <v>0.91</v>
      </c>
      <c r="K10" s="30">
        <v>91</v>
      </c>
      <c r="L10" s="31">
        <v>3.1</v>
      </c>
      <c r="M10" s="32">
        <f t="shared" si="0"/>
        <v>777.42</v>
      </c>
      <c r="N10" s="32">
        <f t="shared" si="1"/>
        <v>797.8</v>
      </c>
      <c r="O10" s="33" t="s">
        <v>340</v>
      </c>
      <c r="P10" s="34" t="s">
        <v>44</v>
      </c>
      <c r="Q10" s="34" t="s">
        <v>43</v>
      </c>
      <c r="R10" s="35"/>
      <c r="S10" s="36" t="s">
        <v>57</v>
      </c>
      <c r="T10" s="36" t="s">
        <v>33</v>
      </c>
      <c r="U10" s="36" t="s">
        <v>46</v>
      </c>
      <c r="V10" s="41" t="s">
        <v>47</v>
      </c>
      <c r="W10" s="42"/>
      <c r="X10" s="42"/>
      <c r="Y10" s="41" t="s">
        <v>49</v>
      </c>
      <c r="Z10" s="41" t="s">
        <v>48</v>
      </c>
      <c r="AA10" s="37"/>
      <c r="AB10" s="38">
        <v>38</v>
      </c>
      <c r="AC10" s="38">
        <v>40</v>
      </c>
      <c r="AD10" s="39" t="s">
        <v>356</v>
      </c>
    </row>
    <row r="11" spans="1:30" ht="12.75">
      <c r="A11" s="27" t="s">
        <v>357</v>
      </c>
      <c r="B11" s="28">
        <v>19650</v>
      </c>
      <c r="C11" s="29">
        <v>0.64</v>
      </c>
      <c r="D11" s="29">
        <v>0.85</v>
      </c>
      <c r="E11" s="30">
        <v>21</v>
      </c>
      <c r="F11" s="30">
        <v>750</v>
      </c>
      <c r="G11" s="30">
        <v>30</v>
      </c>
      <c r="H11" s="30">
        <v>400</v>
      </c>
      <c r="I11" s="30">
        <v>525</v>
      </c>
      <c r="J11" s="29">
        <v>0.89</v>
      </c>
      <c r="K11" s="30">
        <v>90</v>
      </c>
      <c r="L11" s="31">
        <v>1.66</v>
      </c>
      <c r="M11" s="32">
        <f t="shared" si="0"/>
        <v>786.25</v>
      </c>
      <c r="N11" s="32">
        <f t="shared" si="1"/>
        <v>805.9</v>
      </c>
      <c r="O11" s="33" t="s">
        <v>340</v>
      </c>
      <c r="P11" s="34" t="s">
        <v>44</v>
      </c>
      <c r="Q11" s="34" t="s">
        <v>43</v>
      </c>
      <c r="R11" s="35"/>
      <c r="S11" s="36" t="s">
        <v>57</v>
      </c>
      <c r="T11" s="36" t="s">
        <v>33</v>
      </c>
      <c r="U11" s="36" t="s">
        <v>46</v>
      </c>
      <c r="V11" s="36" t="s">
        <v>47</v>
      </c>
      <c r="W11" s="42"/>
      <c r="X11" s="42"/>
      <c r="Y11" s="41" t="s">
        <v>49</v>
      </c>
      <c r="Z11" s="41" t="s">
        <v>48</v>
      </c>
      <c r="AA11" s="42"/>
      <c r="AB11" s="38">
        <v>38</v>
      </c>
      <c r="AC11" s="38">
        <v>40</v>
      </c>
      <c r="AD11" s="39" t="s">
        <v>358</v>
      </c>
    </row>
    <row r="12" spans="1:30" ht="12.75">
      <c r="A12" s="27" t="s">
        <v>359</v>
      </c>
      <c r="B12" s="28">
        <v>28800</v>
      </c>
      <c r="C12" s="29">
        <v>0.63</v>
      </c>
      <c r="D12" s="29">
        <v>0.85</v>
      </c>
      <c r="E12" s="30">
        <v>21</v>
      </c>
      <c r="F12" s="30">
        <v>800</v>
      </c>
      <c r="G12" s="30">
        <v>30</v>
      </c>
      <c r="H12" s="30">
        <v>400</v>
      </c>
      <c r="I12" s="30">
        <v>512</v>
      </c>
      <c r="J12" s="29">
        <v>0.91</v>
      </c>
      <c r="K12" s="30">
        <v>94</v>
      </c>
      <c r="L12" s="31">
        <v>2.9</v>
      </c>
      <c r="M12" s="32">
        <f t="shared" si="0"/>
        <v>777.4</v>
      </c>
      <c r="N12" s="32">
        <f t="shared" si="1"/>
        <v>806.2</v>
      </c>
      <c r="O12" s="33" t="s">
        <v>340</v>
      </c>
      <c r="P12" s="34" t="s">
        <v>44</v>
      </c>
      <c r="Q12" s="35" t="s">
        <v>43</v>
      </c>
      <c r="R12" s="35"/>
      <c r="S12" s="36" t="s">
        <v>57</v>
      </c>
      <c r="T12" s="36" t="s">
        <v>33</v>
      </c>
      <c r="U12" s="36" t="s">
        <v>46</v>
      </c>
      <c r="V12" s="36" t="s">
        <v>47</v>
      </c>
      <c r="W12" s="37"/>
      <c r="X12" s="37"/>
      <c r="Y12" s="41" t="s">
        <v>49</v>
      </c>
      <c r="Z12" s="36" t="s">
        <v>48</v>
      </c>
      <c r="AA12" s="42"/>
      <c r="AB12" s="38">
        <v>38</v>
      </c>
      <c r="AC12" s="38">
        <v>40</v>
      </c>
      <c r="AD12" s="39" t="s">
        <v>360</v>
      </c>
    </row>
    <row r="13" spans="1:30" ht="12.75">
      <c r="A13" s="27" t="s">
        <v>361</v>
      </c>
      <c r="B13" s="28">
        <v>22350</v>
      </c>
      <c r="C13" s="29">
        <v>0.7</v>
      </c>
      <c r="D13" s="29">
        <v>0.84</v>
      </c>
      <c r="E13" s="30">
        <v>21</v>
      </c>
      <c r="F13" s="30">
        <v>813</v>
      </c>
      <c r="G13" s="30">
        <v>30</v>
      </c>
      <c r="H13" s="30">
        <v>400</v>
      </c>
      <c r="I13" s="30">
        <v>528</v>
      </c>
      <c r="J13" s="29">
        <v>0.92</v>
      </c>
      <c r="K13" s="30">
        <v>91</v>
      </c>
      <c r="L13" s="31">
        <v>3.1</v>
      </c>
      <c r="M13" s="32">
        <f t="shared" si="0"/>
        <v>785.75</v>
      </c>
      <c r="N13" s="32">
        <f t="shared" si="1"/>
        <v>808.1</v>
      </c>
      <c r="O13" s="33" t="s">
        <v>340</v>
      </c>
      <c r="P13" s="34" t="s">
        <v>44</v>
      </c>
      <c r="Q13" s="35" t="s">
        <v>43</v>
      </c>
      <c r="R13" s="35"/>
      <c r="S13" s="44" t="s">
        <v>57</v>
      </c>
      <c r="T13" s="44" t="s">
        <v>33</v>
      </c>
      <c r="U13" s="36" t="s">
        <v>46</v>
      </c>
      <c r="V13" s="36" t="s">
        <v>47</v>
      </c>
      <c r="W13" s="37"/>
      <c r="X13" s="37"/>
      <c r="Y13" s="41" t="s">
        <v>49</v>
      </c>
      <c r="Z13" s="36" t="s">
        <v>48</v>
      </c>
      <c r="AA13" s="37"/>
      <c r="AB13" s="38">
        <v>38</v>
      </c>
      <c r="AC13" s="38">
        <v>40</v>
      </c>
      <c r="AD13" s="39" t="s">
        <v>362</v>
      </c>
    </row>
    <row r="14" spans="1:30" ht="12.75">
      <c r="A14" s="27" t="s">
        <v>363</v>
      </c>
      <c r="B14" s="28">
        <v>23680</v>
      </c>
      <c r="C14" s="29">
        <v>0.71</v>
      </c>
      <c r="D14" s="29">
        <v>0.84</v>
      </c>
      <c r="E14" s="30">
        <v>21</v>
      </c>
      <c r="F14" s="30">
        <v>830</v>
      </c>
      <c r="G14" s="30">
        <v>30</v>
      </c>
      <c r="H14" s="30">
        <v>400</v>
      </c>
      <c r="I14" s="30">
        <v>528</v>
      </c>
      <c r="J14" s="29">
        <v>0.93</v>
      </c>
      <c r="K14" s="30">
        <v>97</v>
      </c>
      <c r="L14" s="31">
        <v>3.22</v>
      </c>
      <c r="M14" s="32">
        <f t="shared" si="0"/>
        <v>798.92</v>
      </c>
      <c r="N14" s="32">
        <f t="shared" si="1"/>
        <v>822.59999999999991</v>
      </c>
      <c r="O14" s="33" t="s">
        <v>340</v>
      </c>
      <c r="P14" s="34" t="s">
        <v>44</v>
      </c>
      <c r="Q14" s="35" t="s">
        <v>43</v>
      </c>
      <c r="R14" s="35"/>
      <c r="S14" s="44" t="s">
        <v>57</v>
      </c>
      <c r="T14" s="44" t="s">
        <v>33</v>
      </c>
      <c r="U14" s="36" t="s">
        <v>46</v>
      </c>
      <c r="V14" s="36" t="s">
        <v>47</v>
      </c>
      <c r="W14" s="37"/>
      <c r="X14" s="37"/>
      <c r="Y14" s="41" t="s">
        <v>49</v>
      </c>
      <c r="Z14" s="36" t="s">
        <v>48</v>
      </c>
      <c r="AA14" s="37"/>
      <c r="AB14" s="38">
        <v>38</v>
      </c>
      <c r="AC14" s="38">
        <v>40</v>
      </c>
      <c r="AD14" s="39" t="s">
        <v>364</v>
      </c>
    </row>
    <row r="15" spans="1:30" ht="12.75">
      <c r="A15" s="27" t="s">
        <v>365</v>
      </c>
      <c r="B15" s="28">
        <v>21880</v>
      </c>
      <c r="C15" s="29">
        <v>0.66</v>
      </c>
      <c r="D15" s="29">
        <v>0.84</v>
      </c>
      <c r="E15" s="30">
        <v>21</v>
      </c>
      <c r="F15" s="30">
        <v>800</v>
      </c>
      <c r="G15" s="30">
        <v>30</v>
      </c>
      <c r="H15" s="30">
        <v>400</v>
      </c>
      <c r="I15" s="30">
        <v>528</v>
      </c>
      <c r="J15" s="29">
        <v>0.91</v>
      </c>
      <c r="K15" s="30">
        <v>116</v>
      </c>
      <c r="L15" s="31">
        <v>2.97</v>
      </c>
      <c r="M15" s="32">
        <f t="shared" si="0"/>
        <v>831.22</v>
      </c>
      <c r="N15" s="32">
        <f t="shared" si="1"/>
        <v>853.09999999999991</v>
      </c>
      <c r="O15" s="33" t="s">
        <v>340</v>
      </c>
      <c r="P15" s="34" t="s">
        <v>44</v>
      </c>
      <c r="Q15" s="35" t="s">
        <v>43</v>
      </c>
      <c r="R15" s="35"/>
      <c r="S15" s="44" t="s">
        <v>57</v>
      </c>
      <c r="T15" s="44" t="s">
        <v>33</v>
      </c>
      <c r="U15" s="36" t="s">
        <v>46</v>
      </c>
      <c r="V15" s="36" t="s">
        <v>47</v>
      </c>
      <c r="W15" s="37"/>
      <c r="X15" s="37"/>
      <c r="Y15" s="41" t="s">
        <v>49</v>
      </c>
      <c r="Z15" s="36" t="s">
        <v>48</v>
      </c>
      <c r="AA15" s="42"/>
      <c r="AB15" s="38">
        <v>38</v>
      </c>
      <c r="AC15" s="38">
        <v>40</v>
      </c>
      <c r="AD15" s="39" t="s">
        <v>366</v>
      </c>
    </row>
    <row r="16" spans="1:30" ht="12.75">
      <c r="A16" s="27" t="s">
        <v>367</v>
      </c>
      <c r="B16" s="28">
        <v>22650</v>
      </c>
      <c r="C16" s="29">
        <v>0.67</v>
      </c>
      <c r="D16" s="29">
        <v>0.84</v>
      </c>
      <c r="E16" s="30">
        <v>21</v>
      </c>
      <c r="F16" s="30">
        <v>820</v>
      </c>
      <c r="G16" s="30">
        <v>30</v>
      </c>
      <c r="H16" s="30">
        <v>400</v>
      </c>
      <c r="I16" s="30">
        <v>528</v>
      </c>
      <c r="J16" s="29">
        <v>0.92</v>
      </c>
      <c r="K16" s="30">
        <v>116</v>
      </c>
      <c r="L16" s="31">
        <v>2.97</v>
      </c>
      <c r="M16" s="32">
        <f t="shared" si="0"/>
        <v>834.44999999999993</v>
      </c>
      <c r="N16" s="32">
        <f t="shared" si="1"/>
        <v>857.09999999999991</v>
      </c>
      <c r="O16" s="33" t="s">
        <v>340</v>
      </c>
      <c r="P16" s="34" t="s">
        <v>44</v>
      </c>
      <c r="Q16" s="35" t="s">
        <v>43</v>
      </c>
      <c r="R16" s="35"/>
      <c r="S16" s="36" t="s">
        <v>57</v>
      </c>
      <c r="T16" s="36" t="s">
        <v>33</v>
      </c>
      <c r="U16" s="36" t="s">
        <v>46</v>
      </c>
      <c r="V16" s="36" t="s">
        <v>47</v>
      </c>
      <c r="W16" s="37"/>
      <c r="X16" s="37"/>
      <c r="Y16" s="41" t="s">
        <v>49</v>
      </c>
      <c r="Z16" s="36" t="s">
        <v>48</v>
      </c>
      <c r="AA16" s="37"/>
      <c r="AB16" s="38">
        <v>38</v>
      </c>
      <c r="AC16" s="38">
        <v>40</v>
      </c>
      <c r="AD16" s="39" t="s">
        <v>368</v>
      </c>
    </row>
    <row r="17" spans="1:30" ht="12.75">
      <c r="A17" s="27" t="s">
        <v>369</v>
      </c>
      <c r="B17" s="28">
        <v>24560</v>
      </c>
      <c r="C17" s="29">
        <v>0.69</v>
      </c>
      <c r="D17" s="29">
        <v>0.84</v>
      </c>
      <c r="E17" s="30">
        <v>21</v>
      </c>
      <c r="F17" s="30">
        <v>835</v>
      </c>
      <c r="G17" s="30">
        <v>30</v>
      </c>
      <c r="H17" s="30">
        <v>400</v>
      </c>
      <c r="I17" s="30">
        <v>528</v>
      </c>
      <c r="J17" s="29">
        <v>0.94</v>
      </c>
      <c r="K17" s="30">
        <v>116</v>
      </c>
      <c r="L17" s="31">
        <v>3.07</v>
      </c>
      <c r="M17" s="32">
        <f t="shared" si="0"/>
        <v>837.04</v>
      </c>
      <c r="N17" s="32">
        <f t="shared" si="1"/>
        <v>861.59999999999991</v>
      </c>
      <c r="O17" s="33" t="s">
        <v>340</v>
      </c>
      <c r="P17" s="34" t="s">
        <v>44</v>
      </c>
      <c r="Q17" s="35" t="s">
        <v>43</v>
      </c>
      <c r="R17" s="35"/>
      <c r="S17" s="44" t="s">
        <v>57</v>
      </c>
      <c r="T17" s="44" t="s">
        <v>33</v>
      </c>
      <c r="U17" s="36" t="s">
        <v>46</v>
      </c>
      <c r="V17" s="36" t="s">
        <v>47</v>
      </c>
      <c r="W17" s="37"/>
      <c r="X17" s="37"/>
      <c r="Y17" s="41" t="s">
        <v>49</v>
      </c>
      <c r="Z17" s="36" t="s">
        <v>48</v>
      </c>
      <c r="AA17" s="37"/>
      <c r="AB17" s="38">
        <v>38</v>
      </c>
      <c r="AC17" s="38">
        <v>40</v>
      </c>
      <c r="AD17" s="39" t="s">
        <v>370</v>
      </c>
    </row>
    <row r="18" spans="1:30" ht="12.75">
      <c r="A18" s="27" t="s">
        <v>371</v>
      </c>
      <c r="B18" s="28">
        <v>13960</v>
      </c>
      <c r="C18" s="29">
        <v>0.56000000000000005</v>
      </c>
      <c r="D18" s="29">
        <v>0.84</v>
      </c>
      <c r="E18" s="30">
        <v>18</v>
      </c>
      <c r="F18" s="30">
        <v>865</v>
      </c>
      <c r="G18" s="30">
        <v>20</v>
      </c>
      <c r="H18" s="30">
        <v>400</v>
      </c>
      <c r="I18" s="30">
        <v>420</v>
      </c>
      <c r="J18" s="29">
        <v>0.88</v>
      </c>
      <c r="K18" s="30">
        <v>95</v>
      </c>
      <c r="L18" s="31">
        <v>1.44</v>
      </c>
      <c r="M18" s="32">
        <f t="shared" si="0"/>
        <v>742.14</v>
      </c>
      <c r="N18" s="32">
        <f t="shared" si="1"/>
        <v>756.1</v>
      </c>
      <c r="O18" s="33" t="s">
        <v>340</v>
      </c>
      <c r="P18" s="34" t="s">
        <v>43</v>
      </c>
      <c r="Q18" s="35"/>
      <c r="R18" s="35"/>
      <c r="S18" s="36" t="s">
        <v>52</v>
      </c>
      <c r="T18" s="36" t="s">
        <v>33</v>
      </c>
      <c r="U18" s="36" t="s">
        <v>46</v>
      </c>
      <c r="V18" s="36"/>
      <c r="W18" s="37"/>
      <c r="X18" s="37"/>
      <c r="Y18" s="41" t="s">
        <v>48</v>
      </c>
      <c r="Z18" s="36"/>
      <c r="AA18" s="37"/>
      <c r="AB18" s="38">
        <v>30</v>
      </c>
      <c r="AC18" s="38">
        <v>33</v>
      </c>
      <c r="AD18" s="39" t="s">
        <v>372</v>
      </c>
    </row>
    <row r="19" spans="1:30" ht="12.75">
      <c r="A19" s="27" t="s">
        <v>373</v>
      </c>
      <c r="B19" s="28">
        <v>16880</v>
      </c>
      <c r="C19" s="29">
        <v>0.6</v>
      </c>
      <c r="D19" s="29">
        <v>0.84</v>
      </c>
      <c r="E19" s="30">
        <v>18</v>
      </c>
      <c r="F19" s="30">
        <v>850</v>
      </c>
      <c r="G19" s="30">
        <v>30</v>
      </c>
      <c r="H19" s="30">
        <v>300</v>
      </c>
      <c r="I19" s="30">
        <v>434</v>
      </c>
      <c r="J19" s="29">
        <v>0.89</v>
      </c>
      <c r="K19" s="30">
        <v>96</v>
      </c>
      <c r="L19" s="31">
        <v>1.6</v>
      </c>
      <c r="M19" s="32">
        <f t="shared" si="0"/>
        <v>784.52</v>
      </c>
      <c r="N19" s="32">
        <f t="shared" si="1"/>
        <v>801.4</v>
      </c>
      <c r="O19" s="33" t="s">
        <v>340</v>
      </c>
      <c r="P19" s="34" t="s">
        <v>43</v>
      </c>
      <c r="Q19" s="34" t="s">
        <v>44</v>
      </c>
      <c r="R19" s="35"/>
      <c r="S19" s="44" t="s">
        <v>45</v>
      </c>
      <c r="T19" s="44" t="s">
        <v>33</v>
      </c>
      <c r="U19" s="41" t="s">
        <v>46</v>
      </c>
      <c r="V19" s="41" t="s">
        <v>47</v>
      </c>
      <c r="W19" s="42"/>
      <c r="X19" s="42"/>
      <c r="Y19" s="41" t="s">
        <v>48</v>
      </c>
      <c r="Z19" s="41" t="s">
        <v>49</v>
      </c>
      <c r="AA19" s="37"/>
      <c r="AB19" s="38">
        <v>38</v>
      </c>
      <c r="AC19" s="38">
        <v>40</v>
      </c>
      <c r="AD19" s="39" t="s">
        <v>374</v>
      </c>
    </row>
    <row r="20" spans="1:30" ht="12.75">
      <c r="A20" s="27" t="s">
        <v>375</v>
      </c>
      <c r="B20" s="28">
        <v>18560</v>
      </c>
      <c r="C20" s="29">
        <v>0.83</v>
      </c>
      <c r="D20" s="29">
        <v>0.86</v>
      </c>
      <c r="E20" s="30">
        <v>18</v>
      </c>
      <c r="F20" s="30">
        <v>650</v>
      </c>
      <c r="G20" s="30">
        <v>64</v>
      </c>
      <c r="H20" s="30">
        <v>300</v>
      </c>
      <c r="I20" s="30">
        <v>420</v>
      </c>
      <c r="J20" s="29">
        <v>0.93</v>
      </c>
      <c r="K20" s="30">
        <v>85</v>
      </c>
      <c r="L20" s="31">
        <v>2.2999999999999998</v>
      </c>
      <c r="M20" s="32">
        <f t="shared" si="0"/>
        <v>829.44</v>
      </c>
      <c r="N20" s="32">
        <f t="shared" si="1"/>
        <v>848</v>
      </c>
      <c r="O20" s="33" t="s">
        <v>340</v>
      </c>
      <c r="P20" s="34" t="s">
        <v>43</v>
      </c>
      <c r="Q20" s="34" t="s">
        <v>44</v>
      </c>
      <c r="R20" s="35" t="s">
        <v>92</v>
      </c>
      <c r="S20" s="36" t="s">
        <v>45</v>
      </c>
      <c r="T20" s="36" t="s">
        <v>35</v>
      </c>
      <c r="U20" s="36" t="s">
        <v>46</v>
      </c>
      <c r="V20" s="41" t="s">
        <v>47</v>
      </c>
      <c r="W20" s="42"/>
      <c r="X20" s="42"/>
      <c r="Y20" s="41" t="s">
        <v>48</v>
      </c>
      <c r="Z20" s="41" t="s">
        <v>49</v>
      </c>
      <c r="AA20" s="37" t="s">
        <v>93</v>
      </c>
      <c r="AB20" s="38">
        <v>38</v>
      </c>
      <c r="AC20" s="38">
        <v>40</v>
      </c>
      <c r="AD20" s="39" t="s">
        <v>376</v>
      </c>
    </row>
    <row r="21" spans="1:30" ht="12.75">
      <c r="A21" s="27" t="s">
        <v>377</v>
      </c>
      <c r="B21" s="28">
        <v>15840</v>
      </c>
      <c r="C21" s="29">
        <v>0.56000000000000005</v>
      </c>
      <c r="D21" s="29">
        <v>0.82</v>
      </c>
      <c r="E21" s="30">
        <v>21</v>
      </c>
      <c r="F21" s="30">
        <v>880</v>
      </c>
      <c r="G21" s="30">
        <v>71</v>
      </c>
      <c r="H21" s="30">
        <v>500</v>
      </c>
      <c r="I21" s="30">
        <v>630</v>
      </c>
      <c r="J21" s="29">
        <v>0.94</v>
      </c>
      <c r="K21" s="30">
        <v>68</v>
      </c>
      <c r="L21" s="31">
        <v>3.64</v>
      </c>
      <c r="M21" s="32">
        <f t="shared" si="0"/>
        <v>787.76</v>
      </c>
      <c r="N21" s="32">
        <f t="shared" si="1"/>
        <v>803.6</v>
      </c>
      <c r="O21" s="33" t="s">
        <v>340</v>
      </c>
      <c r="P21" s="34" t="s">
        <v>378</v>
      </c>
      <c r="Q21" s="35"/>
      <c r="R21" s="35"/>
      <c r="S21" s="44" t="s">
        <v>33</v>
      </c>
      <c r="T21" s="44" t="s">
        <v>35</v>
      </c>
      <c r="U21" s="36"/>
      <c r="V21" s="36"/>
      <c r="W21" s="37"/>
      <c r="X21" s="37"/>
      <c r="Y21" s="41" t="s">
        <v>93</v>
      </c>
      <c r="Z21" s="36"/>
      <c r="AA21" s="37"/>
      <c r="AB21" s="38">
        <v>24</v>
      </c>
      <c r="AC21" s="38">
        <v>30</v>
      </c>
      <c r="AD21" s="39" t="s">
        <v>379</v>
      </c>
    </row>
    <row r="22" spans="1:30" ht="12.75">
      <c r="A22" s="27" t="s">
        <v>380</v>
      </c>
      <c r="B22" s="28">
        <v>18180</v>
      </c>
      <c r="C22" s="29">
        <v>0.61</v>
      </c>
      <c r="D22" s="29">
        <v>0.82</v>
      </c>
      <c r="E22" s="30">
        <v>21</v>
      </c>
      <c r="F22" s="30">
        <v>900</v>
      </c>
      <c r="G22" s="30">
        <v>71</v>
      </c>
      <c r="H22" s="30">
        <v>500</v>
      </c>
      <c r="I22" s="30">
        <v>630</v>
      </c>
      <c r="J22" s="29">
        <v>0.94</v>
      </c>
      <c r="K22" s="30">
        <v>68</v>
      </c>
      <c r="L22" s="31">
        <v>3.65</v>
      </c>
      <c r="M22" s="32">
        <f t="shared" si="0"/>
        <v>792.31999999999994</v>
      </c>
      <c r="N22" s="32">
        <f t="shared" si="1"/>
        <v>810.5</v>
      </c>
      <c r="O22" s="33" t="s">
        <v>340</v>
      </c>
      <c r="P22" s="34" t="s">
        <v>378</v>
      </c>
      <c r="Q22" s="34"/>
      <c r="R22" s="35"/>
      <c r="S22" s="36" t="s">
        <v>33</v>
      </c>
      <c r="T22" s="36" t="s">
        <v>35</v>
      </c>
      <c r="U22" s="36"/>
      <c r="V22" s="41"/>
      <c r="W22" s="42"/>
      <c r="X22" s="42"/>
      <c r="Y22" s="41" t="s">
        <v>93</v>
      </c>
      <c r="Z22" s="41"/>
      <c r="AA22" s="37"/>
      <c r="AB22" s="38">
        <v>24</v>
      </c>
      <c r="AC22" s="38">
        <v>30</v>
      </c>
      <c r="AD22" s="39" t="s">
        <v>381</v>
      </c>
    </row>
    <row r="23" spans="1:30" ht="12.75">
      <c r="A23" s="27" t="s">
        <v>382</v>
      </c>
      <c r="B23" s="28">
        <v>20580</v>
      </c>
      <c r="C23" s="29">
        <v>0.64</v>
      </c>
      <c r="D23" s="29">
        <v>0.82</v>
      </c>
      <c r="E23" s="30">
        <v>21</v>
      </c>
      <c r="F23" s="30">
        <v>880</v>
      </c>
      <c r="G23" s="30">
        <v>71</v>
      </c>
      <c r="H23" s="30">
        <v>500</v>
      </c>
      <c r="I23" s="30">
        <v>630</v>
      </c>
      <c r="J23" s="29">
        <v>0.94</v>
      </c>
      <c r="K23" s="30">
        <v>68</v>
      </c>
      <c r="L23" s="31">
        <v>3.6</v>
      </c>
      <c r="M23" s="32">
        <f t="shared" si="0"/>
        <v>791.42000000000007</v>
      </c>
      <c r="N23" s="32">
        <f t="shared" si="1"/>
        <v>812</v>
      </c>
      <c r="O23" s="33" t="s">
        <v>340</v>
      </c>
      <c r="P23" s="34" t="s">
        <v>378</v>
      </c>
      <c r="Q23" s="34"/>
      <c r="R23" s="35"/>
      <c r="S23" s="36" t="s">
        <v>33</v>
      </c>
      <c r="T23" s="36" t="s">
        <v>35</v>
      </c>
      <c r="U23" s="36"/>
      <c r="V23" s="41"/>
      <c r="W23" s="42"/>
      <c r="X23" s="42"/>
      <c r="Y23" s="41" t="s">
        <v>93</v>
      </c>
      <c r="Z23" s="41"/>
      <c r="AA23" s="37"/>
      <c r="AB23" s="38">
        <v>24</v>
      </c>
      <c r="AC23" s="38">
        <v>30</v>
      </c>
      <c r="AD23" s="39" t="s">
        <v>383</v>
      </c>
    </row>
    <row r="24" spans="1:30" ht="12.75">
      <c r="A24" s="27" t="s">
        <v>384</v>
      </c>
      <c r="B24" s="28">
        <v>37500</v>
      </c>
      <c r="C24" s="29">
        <v>0.83</v>
      </c>
      <c r="D24" s="29">
        <v>0.88</v>
      </c>
      <c r="E24" s="30">
        <v>23</v>
      </c>
      <c r="F24" s="30">
        <v>950</v>
      </c>
      <c r="G24" s="30">
        <v>40</v>
      </c>
      <c r="H24" s="30">
        <v>400</v>
      </c>
      <c r="I24" s="30">
        <v>420</v>
      </c>
      <c r="J24" s="29">
        <v>0.89</v>
      </c>
      <c r="K24" s="30">
        <v>78</v>
      </c>
      <c r="L24" s="31">
        <v>2.1</v>
      </c>
      <c r="M24" s="32">
        <f t="shared" si="0"/>
        <v>787.5</v>
      </c>
      <c r="N24" s="32">
        <f t="shared" si="1"/>
        <v>825</v>
      </c>
      <c r="O24" s="33" t="s">
        <v>340</v>
      </c>
      <c r="P24" s="34" t="s">
        <v>110</v>
      </c>
      <c r="Q24" s="35" t="s">
        <v>43</v>
      </c>
      <c r="R24" s="35"/>
      <c r="S24" s="36" t="s">
        <v>52</v>
      </c>
      <c r="T24" s="36" t="s">
        <v>111</v>
      </c>
      <c r="U24" s="36" t="s">
        <v>46</v>
      </c>
      <c r="V24" s="36" t="s">
        <v>112</v>
      </c>
      <c r="W24" s="37"/>
      <c r="X24" s="37"/>
      <c r="Y24" s="41" t="s">
        <v>113</v>
      </c>
      <c r="Z24" s="36" t="s">
        <v>48</v>
      </c>
      <c r="AA24" s="42"/>
      <c r="AB24" s="43">
        <v>42</v>
      </c>
      <c r="AC24" s="43">
        <v>33</v>
      </c>
      <c r="AD24" s="39" t="s">
        <v>385</v>
      </c>
    </row>
    <row r="25" spans="1:30" ht="12.75">
      <c r="A25" s="27" t="s">
        <v>386</v>
      </c>
      <c r="B25" s="28">
        <v>39880</v>
      </c>
      <c r="C25" s="29">
        <v>0.76</v>
      </c>
      <c r="D25" s="29">
        <v>0.84</v>
      </c>
      <c r="E25" s="30">
        <v>23</v>
      </c>
      <c r="F25" s="30">
        <v>900</v>
      </c>
      <c r="G25" s="30">
        <v>50</v>
      </c>
      <c r="H25" s="30">
        <v>800</v>
      </c>
      <c r="I25" s="30">
        <v>756</v>
      </c>
      <c r="J25" s="29">
        <v>0.91</v>
      </c>
      <c r="K25" s="30">
        <v>108</v>
      </c>
      <c r="L25" s="31">
        <v>2.78</v>
      </c>
      <c r="M25" s="32">
        <f t="shared" si="0"/>
        <v>897.92</v>
      </c>
      <c r="N25" s="32">
        <f t="shared" si="1"/>
        <v>937.80000000000007</v>
      </c>
      <c r="O25" s="33" t="s">
        <v>340</v>
      </c>
      <c r="P25" s="34" t="s">
        <v>110</v>
      </c>
      <c r="Q25" s="35"/>
      <c r="R25" s="35"/>
      <c r="S25" s="36" t="s">
        <v>33</v>
      </c>
      <c r="T25" s="36" t="s">
        <v>111</v>
      </c>
      <c r="U25" s="36" t="s">
        <v>33</v>
      </c>
      <c r="V25" s="36" t="s">
        <v>112</v>
      </c>
      <c r="W25" s="37"/>
      <c r="X25" s="37"/>
      <c r="Y25" s="41" t="s">
        <v>113</v>
      </c>
      <c r="Z25" s="36"/>
      <c r="AA25" s="37"/>
      <c r="AB25" s="38">
        <v>42</v>
      </c>
      <c r="AC25" s="38">
        <v>23</v>
      </c>
      <c r="AD25" s="39" t="s">
        <v>387</v>
      </c>
    </row>
    <row r="26" spans="1:30" ht="12.75">
      <c r="A26" s="27" t="s">
        <v>388</v>
      </c>
      <c r="B26" s="28">
        <v>39880</v>
      </c>
      <c r="C26" s="29">
        <v>0.76</v>
      </c>
      <c r="D26" s="29">
        <v>0.84</v>
      </c>
      <c r="E26" s="30">
        <v>21</v>
      </c>
      <c r="F26" s="30">
        <v>900</v>
      </c>
      <c r="G26" s="30">
        <v>50</v>
      </c>
      <c r="H26" s="30">
        <v>800</v>
      </c>
      <c r="I26" s="30">
        <v>756</v>
      </c>
      <c r="J26" s="29">
        <v>0.91</v>
      </c>
      <c r="K26" s="30">
        <v>108</v>
      </c>
      <c r="L26" s="31">
        <v>3</v>
      </c>
      <c r="M26" s="32">
        <f t="shared" si="0"/>
        <v>893.72</v>
      </c>
      <c r="N26" s="32">
        <f t="shared" si="1"/>
        <v>933.6</v>
      </c>
      <c r="O26" s="33" t="s">
        <v>340</v>
      </c>
      <c r="P26" s="34" t="s">
        <v>110</v>
      </c>
      <c r="Q26" s="35"/>
      <c r="R26" s="35"/>
      <c r="S26" s="36" t="s">
        <v>33</v>
      </c>
      <c r="T26" s="36" t="s">
        <v>111</v>
      </c>
      <c r="U26" s="36" t="s">
        <v>33</v>
      </c>
      <c r="V26" s="36" t="s">
        <v>112</v>
      </c>
      <c r="W26" s="37"/>
      <c r="X26" s="37"/>
      <c r="Y26" s="41" t="s">
        <v>113</v>
      </c>
      <c r="Z26" s="36"/>
      <c r="AA26" s="37"/>
      <c r="AB26" s="38">
        <v>42</v>
      </c>
      <c r="AC26" s="38">
        <v>23</v>
      </c>
      <c r="AD26" s="39" t="s">
        <v>389</v>
      </c>
    </row>
    <row r="27" spans="1:30" ht="12.75">
      <c r="A27" s="27" t="s">
        <v>390</v>
      </c>
      <c r="B27" s="28">
        <v>28980</v>
      </c>
      <c r="C27" s="29">
        <v>0.73</v>
      </c>
      <c r="D27" s="29">
        <v>0.84</v>
      </c>
      <c r="E27" s="30">
        <v>26</v>
      </c>
      <c r="F27" s="30">
        <v>600</v>
      </c>
      <c r="G27" s="30">
        <v>25</v>
      </c>
      <c r="H27" s="30">
        <v>300</v>
      </c>
      <c r="I27" s="30">
        <v>359</v>
      </c>
      <c r="J27" s="29">
        <v>0.91</v>
      </c>
      <c r="K27" s="30">
        <v>59</v>
      </c>
      <c r="L27" s="31">
        <v>2.48</v>
      </c>
      <c r="M27" s="32">
        <f t="shared" si="0"/>
        <v>690.12</v>
      </c>
      <c r="N27" s="32">
        <f t="shared" si="1"/>
        <v>719.09999999999991</v>
      </c>
      <c r="O27" s="33" t="s">
        <v>340</v>
      </c>
      <c r="P27" s="34" t="s">
        <v>391</v>
      </c>
      <c r="Q27" s="35"/>
      <c r="R27" s="35"/>
      <c r="S27" s="36" t="s">
        <v>76</v>
      </c>
      <c r="T27" s="36" t="s">
        <v>65</v>
      </c>
      <c r="U27" s="36"/>
      <c r="V27" s="36"/>
      <c r="W27" s="37"/>
      <c r="X27" s="37"/>
      <c r="Y27" s="41" t="s">
        <v>77</v>
      </c>
      <c r="Z27" s="36"/>
      <c r="AA27" s="37"/>
      <c r="AB27" s="38">
        <v>19</v>
      </c>
      <c r="AC27" s="38">
        <v>69</v>
      </c>
      <c r="AD27" s="39" t="s">
        <v>392</v>
      </c>
    </row>
    <row r="28" spans="1:30" ht="12.75">
      <c r="A28" s="27" t="s">
        <v>393</v>
      </c>
      <c r="B28" s="28">
        <v>33880</v>
      </c>
      <c r="C28" s="29">
        <v>0.73</v>
      </c>
      <c r="D28" s="29">
        <v>0.84</v>
      </c>
      <c r="E28" s="30">
        <v>26</v>
      </c>
      <c r="F28" s="30">
        <v>600</v>
      </c>
      <c r="G28" s="30">
        <v>25</v>
      </c>
      <c r="H28" s="30">
        <v>300</v>
      </c>
      <c r="I28" s="30">
        <v>359</v>
      </c>
      <c r="J28" s="29">
        <v>0.93</v>
      </c>
      <c r="K28" s="30">
        <v>61</v>
      </c>
      <c r="L28" s="31">
        <v>2.58</v>
      </c>
      <c r="M28" s="32">
        <f t="shared" si="0"/>
        <v>690.22</v>
      </c>
      <c r="N28" s="32">
        <f t="shared" si="1"/>
        <v>724.09999999999991</v>
      </c>
      <c r="O28" s="33" t="s">
        <v>340</v>
      </c>
      <c r="P28" s="34" t="s">
        <v>391</v>
      </c>
      <c r="Q28" s="35"/>
      <c r="R28" s="35"/>
      <c r="S28" s="36" t="s">
        <v>76</v>
      </c>
      <c r="T28" s="36" t="s">
        <v>65</v>
      </c>
      <c r="U28" s="36"/>
      <c r="V28" s="36"/>
      <c r="W28" s="37"/>
      <c r="X28" s="37"/>
      <c r="Y28" s="41" t="s">
        <v>77</v>
      </c>
      <c r="Z28" s="36"/>
      <c r="AA28" s="37"/>
      <c r="AB28" s="38">
        <v>19</v>
      </c>
      <c r="AC28" s="38">
        <v>69</v>
      </c>
      <c r="AD28" s="39" t="s">
        <v>394</v>
      </c>
    </row>
    <row r="29" spans="1:30" ht="12.75">
      <c r="A29" s="27" t="s">
        <v>395</v>
      </c>
      <c r="B29" s="28">
        <v>21880</v>
      </c>
      <c r="C29" s="29">
        <v>0.9</v>
      </c>
      <c r="D29" s="29">
        <v>0.84</v>
      </c>
      <c r="E29" s="30">
        <v>21</v>
      </c>
      <c r="F29" s="30">
        <v>650</v>
      </c>
      <c r="G29" s="30">
        <v>30</v>
      </c>
      <c r="H29" s="30">
        <v>300</v>
      </c>
      <c r="I29" s="30">
        <v>434</v>
      </c>
      <c r="J29" s="29">
        <v>0.91</v>
      </c>
      <c r="K29" s="30">
        <v>58</v>
      </c>
      <c r="L29" s="31">
        <v>4.7</v>
      </c>
      <c r="M29" s="32">
        <f t="shared" si="0"/>
        <v>707.52</v>
      </c>
      <c r="N29" s="32">
        <f t="shared" si="1"/>
        <v>729.4</v>
      </c>
      <c r="O29" s="33" t="s">
        <v>340</v>
      </c>
      <c r="P29" s="34" t="s">
        <v>391</v>
      </c>
      <c r="Q29" s="35"/>
      <c r="R29" s="35"/>
      <c r="S29" s="36" t="s">
        <v>76</v>
      </c>
      <c r="T29" s="36" t="s">
        <v>65</v>
      </c>
      <c r="U29" s="36"/>
      <c r="V29" s="36"/>
      <c r="W29" s="37"/>
      <c r="X29" s="37"/>
      <c r="Y29" s="41" t="s">
        <v>77</v>
      </c>
      <c r="Z29" s="36"/>
      <c r="AA29" s="37"/>
      <c r="AB29" s="38">
        <v>19</v>
      </c>
      <c r="AC29" s="38">
        <v>69</v>
      </c>
      <c r="AD29" s="39" t="s">
        <v>396</v>
      </c>
    </row>
    <row r="30" spans="1:30" ht="12.75">
      <c r="A30" s="27" t="s">
        <v>397</v>
      </c>
      <c r="B30" s="28">
        <v>40590</v>
      </c>
      <c r="C30" s="29">
        <v>0.6</v>
      </c>
      <c r="D30" s="29">
        <v>0.84</v>
      </c>
      <c r="E30" s="30">
        <v>21</v>
      </c>
      <c r="F30" s="30">
        <v>900</v>
      </c>
      <c r="G30" s="30">
        <v>50</v>
      </c>
      <c r="H30" s="30">
        <v>300</v>
      </c>
      <c r="I30" s="30">
        <v>434</v>
      </c>
      <c r="J30" s="29">
        <v>0.89</v>
      </c>
      <c r="K30" s="30">
        <v>73</v>
      </c>
      <c r="L30" s="31">
        <v>6.1</v>
      </c>
      <c r="M30" s="32">
        <f t="shared" si="0"/>
        <v>737.81</v>
      </c>
      <c r="N30" s="32">
        <f t="shared" si="1"/>
        <v>778.4</v>
      </c>
      <c r="O30" s="33" t="s">
        <v>340</v>
      </c>
      <c r="P30" s="34" t="s">
        <v>391</v>
      </c>
      <c r="Q30" s="35"/>
      <c r="R30" s="35"/>
      <c r="S30" s="36" t="s">
        <v>76</v>
      </c>
      <c r="T30" s="36" t="s">
        <v>65</v>
      </c>
      <c r="U30" s="36"/>
      <c r="V30" s="36"/>
      <c r="W30" s="37"/>
      <c r="X30" s="37"/>
      <c r="Y30" s="41" t="s">
        <v>77</v>
      </c>
      <c r="Z30" s="36"/>
      <c r="AA30" s="37"/>
      <c r="AB30" s="38">
        <v>19</v>
      </c>
      <c r="AC30" s="38">
        <v>69</v>
      </c>
      <c r="AD30" s="39" t="s">
        <v>398</v>
      </c>
    </row>
    <row r="31" spans="1:30" ht="12.75">
      <c r="A31" s="27" t="s">
        <v>399</v>
      </c>
      <c r="B31" s="28">
        <v>28950</v>
      </c>
      <c r="C31" s="29">
        <v>0.7</v>
      </c>
      <c r="D31" s="29">
        <v>0.84</v>
      </c>
      <c r="E31" s="30">
        <v>26</v>
      </c>
      <c r="F31" s="30">
        <v>730</v>
      </c>
      <c r="G31" s="30">
        <v>30</v>
      </c>
      <c r="H31" s="30">
        <v>400</v>
      </c>
      <c r="I31" s="30">
        <v>373</v>
      </c>
      <c r="J31" s="29">
        <v>0.92</v>
      </c>
      <c r="K31" s="30">
        <v>82</v>
      </c>
      <c r="L31" s="31">
        <v>3</v>
      </c>
      <c r="M31" s="32">
        <f t="shared" si="0"/>
        <v>763.35</v>
      </c>
      <c r="N31" s="32">
        <f t="shared" si="1"/>
        <v>792.3</v>
      </c>
      <c r="O31" s="33" t="s">
        <v>340</v>
      </c>
      <c r="P31" s="34" t="s">
        <v>391</v>
      </c>
      <c r="Q31" s="35"/>
      <c r="R31" s="35"/>
      <c r="S31" s="44" t="s">
        <v>76</v>
      </c>
      <c r="T31" s="44" t="s">
        <v>65</v>
      </c>
      <c r="U31" s="36"/>
      <c r="V31" s="36"/>
      <c r="W31" s="37"/>
      <c r="X31" s="37"/>
      <c r="Y31" s="41" t="s">
        <v>77</v>
      </c>
      <c r="Z31" s="36"/>
      <c r="AA31" s="37"/>
      <c r="AB31" s="38">
        <v>19</v>
      </c>
      <c r="AC31" s="38">
        <v>69</v>
      </c>
      <c r="AD31" s="39" t="s">
        <v>400</v>
      </c>
    </row>
    <row r="32" spans="1:30" ht="12.75">
      <c r="A32" s="27" t="s">
        <v>401</v>
      </c>
      <c r="B32" s="28">
        <v>122520</v>
      </c>
      <c r="C32" s="29">
        <v>0.7</v>
      </c>
      <c r="D32" s="29">
        <v>0.84</v>
      </c>
      <c r="E32" s="30">
        <v>25</v>
      </c>
      <c r="F32" s="30">
        <v>1100</v>
      </c>
      <c r="G32" s="30">
        <v>30</v>
      </c>
      <c r="H32" s="30">
        <v>300</v>
      </c>
      <c r="I32" s="30">
        <v>420</v>
      </c>
      <c r="J32" s="29">
        <v>0.99</v>
      </c>
      <c r="K32" s="30">
        <v>136</v>
      </c>
      <c r="L32" s="31">
        <v>2.78</v>
      </c>
      <c r="M32" s="32">
        <f t="shared" si="0"/>
        <v>855.68000000000006</v>
      </c>
      <c r="N32" s="32">
        <f t="shared" si="1"/>
        <v>978.2</v>
      </c>
      <c r="O32" s="33" t="s">
        <v>340</v>
      </c>
      <c r="P32" s="34" t="s">
        <v>391</v>
      </c>
      <c r="Q32" s="35" t="s">
        <v>44</v>
      </c>
      <c r="R32" s="35"/>
      <c r="S32" s="44" t="s">
        <v>203</v>
      </c>
      <c r="T32" s="44" t="s">
        <v>65</v>
      </c>
      <c r="U32" s="36" t="s">
        <v>46</v>
      </c>
      <c r="V32" s="36" t="s">
        <v>47</v>
      </c>
      <c r="W32" s="37"/>
      <c r="X32" s="37"/>
      <c r="Y32" s="41" t="s">
        <v>77</v>
      </c>
      <c r="Z32" s="36" t="s">
        <v>49</v>
      </c>
      <c r="AA32" s="37"/>
      <c r="AB32" s="38">
        <v>38</v>
      </c>
      <c r="AC32" s="38">
        <v>69</v>
      </c>
      <c r="AD32" s="39" t="s">
        <v>402</v>
      </c>
    </row>
  </sheetData>
  <autoFilter ref="A2:AD32" xr:uid="{00000000-0009-0000-0000-000005000000}">
    <sortState xmlns:xlrd2="http://schemas.microsoft.com/office/spreadsheetml/2017/richdata2" ref="A2:AD32">
      <sortCondition ref="N2:N32"/>
    </sortState>
  </autoFilter>
  <conditionalFormatting sqref="B3:B32">
    <cfRule type="colorScale" priority="27">
      <colorScale>
        <cfvo type="min"/>
        <cfvo type="percentile" val="50"/>
        <cfvo type="max"/>
        <color rgb="FF93C47D"/>
        <color rgb="FFD9D9D9"/>
        <color rgb="FFE06666"/>
      </colorScale>
    </cfRule>
  </conditionalFormatting>
  <conditionalFormatting sqref="C3:C32">
    <cfRule type="colorScale" priority="15">
      <colorScale>
        <cfvo type="min"/>
        <cfvo type="percentile" val="50"/>
        <cfvo type="max"/>
        <color rgb="FFEAD1DC"/>
        <color rgb="FFD5A6BD"/>
        <color rgb="FFC27BA0"/>
      </colorScale>
    </cfRule>
  </conditionalFormatting>
  <conditionalFormatting sqref="D3:D32">
    <cfRule type="colorScale" priority="16">
      <colorScale>
        <cfvo type="min"/>
        <cfvo type="percentile" val="50"/>
        <cfvo type="max"/>
        <color rgb="FFD9D2E9"/>
        <color rgb="FFB4A7D6"/>
        <color rgb="FF8E7CC3"/>
      </colorScale>
    </cfRule>
  </conditionalFormatting>
  <conditionalFormatting sqref="E3:E32">
    <cfRule type="colorScale" priority="17">
      <colorScale>
        <cfvo type="min"/>
        <cfvo type="percentile" val="50"/>
        <cfvo type="max"/>
        <color rgb="FFF4CCCC"/>
        <color rgb="FFEA9999"/>
        <color rgb="FFE06666"/>
      </colorScale>
    </cfRule>
  </conditionalFormatting>
  <conditionalFormatting sqref="F3:F32">
    <cfRule type="colorScale" priority="18">
      <colorScale>
        <cfvo type="min"/>
        <cfvo type="percentile" val="50"/>
        <cfvo type="max"/>
        <color rgb="FFD9EAD3"/>
        <color rgb="FFB6D7A8"/>
        <color rgb="FF6AA84F"/>
      </colorScale>
    </cfRule>
  </conditionalFormatting>
  <conditionalFormatting sqref="G3:G32">
    <cfRule type="colorScale" priority="19">
      <colorScale>
        <cfvo type="min"/>
        <cfvo type="percentile" val="50"/>
        <cfvo type="max"/>
        <color rgb="FFD0E0E3"/>
        <color rgb="FFA2C4C9"/>
        <color rgb="FF45818E"/>
      </colorScale>
    </cfRule>
  </conditionalFormatting>
  <conditionalFormatting sqref="H3:H32">
    <cfRule type="colorScale" priority="20">
      <colorScale>
        <cfvo type="min"/>
        <cfvo type="percentile" val="50"/>
        <cfvo type="max"/>
        <color rgb="FFC9DAF8"/>
        <color rgb="FFA4C2F4"/>
        <color rgb="FF3C78D8"/>
      </colorScale>
    </cfRule>
  </conditionalFormatting>
  <conditionalFormatting sqref="I3:I32">
    <cfRule type="colorScale" priority="21">
      <colorScale>
        <cfvo type="min"/>
        <cfvo type="percentile" val="50"/>
        <cfvo type="max"/>
        <color rgb="FFFFF2CC"/>
        <color rgb="FFFFE599"/>
        <color rgb="FFF1C232"/>
      </colorScale>
    </cfRule>
  </conditionalFormatting>
  <conditionalFormatting sqref="J3:J32">
    <cfRule type="colorScale" priority="22">
      <colorScale>
        <cfvo type="min"/>
        <cfvo type="percentile" val="50"/>
        <cfvo type="max"/>
        <color rgb="FFFCE5CD"/>
        <color rgb="FFF9CB9C"/>
        <color rgb="FFE69138"/>
      </colorScale>
    </cfRule>
  </conditionalFormatting>
  <conditionalFormatting sqref="K3:K32">
    <cfRule type="colorScale" priority="23">
      <colorScale>
        <cfvo type="min"/>
        <cfvo type="percentile" val="50"/>
        <cfvo type="max"/>
        <color rgb="FFE6B8AF"/>
        <color rgb="FFDD7E6B"/>
        <color rgb="FFCC4125"/>
      </colorScale>
    </cfRule>
  </conditionalFormatting>
  <conditionalFormatting sqref="L3:L32">
    <cfRule type="colorScale" priority="24">
      <colorScale>
        <cfvo type="min"/>
        <cfvo type="percentile" val="50"/>
        <cfvo type="max"/>
        <color rgb="FFEFEFEF"/>
        <color rgb="FFCCCCCC"/>
        <color rgb="FF666666"/>
      </colorScale>
    </cfRule>
  </conditionalFormatting>
  <conditionalFormatting sqref="M3:M32">
    <cfRule type="colorScale" priority="29">
      <colorScale>
        <cfvo type="min"/>
        <cfvo type="percentile" val="50"/>
        <cfvo type="max"/>
        <color rgb="FF4A86E8"/>
        <color rgb="FFD9D9D9"/>
        <color rgb="FFFF9900"/>
      </colorScale>
    </cfRule>
  </conditionalFormatting>
  <conditionalFormatting sqref="N3:N32">
    <cfRule type="colorScale" priority="28">
      <colorScale>
        <cfvo type="min"/>
        <cfvo type="percentile" val="50"/>
        <cfvo type="max"/>
        <color rgb="FF4A86E8"/>
        <color rgb="FFD9D9D9"/>
        <color rgb="FFFF9900"/>
      </colorScale>
    </cfRule>
  </conditionalFormatting>
  <conditionalFormatting sqref="P3:P32">
    <cfRule type="notContainsBlanks" dxfId="513" priority="26">
      <formula>LEN(TRIM(P3))&gt;0</formula>
    </cfRule>
  </conditionalFormatting>
  <conditionalFormatting sqref="Q3:Q32">
    <cfRule type="notContainsBlanks" dxfId="512" priority="25">
      <formula>LEN(TRIM(Q3))&gt;0</formula>
    </cfRule>
  </conditionalFormatting>
  <conditionalFormatting sqref="R3:R32">
    <cfRule type="notContainsBlanks" dxfId="511" priority="32">
      <formula>LEN(TRIM(R3))&gt;0</formula>
    </cfRule>
  </conditionalFormatting>
  <conditionalFormatting sqref="S3:S32">
    <cfRule type="containsBlanks" dxfId="510" priority="2">
      <formula>LEN(TRIM(S3))=0</formula>
    </cfRule>
    <cfRule type="notContainsBlanks" dxfId="509" priority="1">
      <formula>LEN(TRIM(S3))&gt;0</formula>
    </cfRule>
  </conditionalFormatting>
  <conditionalFormatting sqref="T3:T32">
    <cfRule type="containsBlanks" dxfId="508" priority="4">
      <formula>LEN(TRIM(T3))=0</formula>
    </cfRule>
    <cfRule type="notContainsBlanks" dxfId="507" priority="3">
      <formula>LEN(TRIM(T3))&gt;0</formula>
    </cfRule>
  </conditionalFormatting>
  <conditionalFormatting sqref="U3:U32">
    <cfRule type="containsBlanks" dxfId="506" priority="6">
      <formula>LEN(TRIM(U3))=0</formula>
    </cfRule>
    <cfRule type="notContainsBlanks" dxfId="505" priority="5">
      <formula>LEN(TRIM(U3))&gt;0</formula>
    </cfRule>
  </conditionalFormatting>
  <conditionalFormatting sqref="V3:V32">
    <cfRule type="containsBlanks" dxfId="504" priority="8">
      <formula>LEN(TRIM(V3))=0</formula>
    </cfRule>
    <cfRule type="notContainsBlanks" dxfId="503" priority="7">
      <formula>LEN(TRIM(V3))&gt;0</formula>
    </cfRule>
  </conditionalFormatting>
  <conditionalFormatting sqref="W3:W32">
    <cfRule type="containsBlanks" dxfId="502" priority="10">
      <formula>LEN(TRIM(W3))=0</formula>
    </cfRule>
    <cfRule type="notContainsBlanks" dxfId="501" priority="9">
      <formula>LEN(TRIM(W3))&gt;0</formula>
    </cfRule>
  </conditionalFormatting>
  <conditionalFormatting sqref="X3:X32">
    <cfRule type="containsBlanks" dxfId="500" priority="12">
      <formula>LEN(TRIM(X3))=0</formula>
    </cfRule>
    <cfRule type="notContainsBlanks" dxfId="499" priority="11">
      <formula>LEN(TRIM(X3))&gt;0</formula>
    </cfRule>
  </conditionalFormatting>
  <conditionalFormatting sqref="Y3:Y32">
    <cfRule type="notContainsBlanks" dxfId="498" priority="13">
      <formula>LEN(TRIM(Y3))&gt;0</formula>
    </cfRule>
  </conditionalFormatting>
  <conditionalFormatting sqref="Z3:Z32">
    <cfRule type="notContainsBlanks" dxfId="497" priority="14">
      <formula>LEN(TRIM(Z3))&gt;0</formula>
    </cfRule>
    <cfRule type="containsBlanks" dxfId="496" priority="33">
      <formula>LEN(TRIM(Z3))=0</formula>
    </cfRule>
  </conditionalFormatting>
  <conditionalFormatting sqref="AA3:AA32">
    <cfRule type="notContainsBlanks" dxfId="495" priority="34">
      <formula>LEN(TRIM(AA3))&gt;0</formula>
    </cfRule>
    <cfRule type="containsBlanks" dxfId="494" priority="35">
      <formula>LEN(TRIM(AA3))=0</formula>
    </cfRule>
  </conditionalFormatting>
  <conditionalFormatting sqref="AB3:AB32">
    <cfRule type="colorScale" priority="30">
      <colorScale>
        <cfvo type="min"/>
        <cfvo type="percentile" val="50"/>
        <cfvo type="max"/>
        <color rgb="FFE06666"/>
        <color rgb="FFD9D9D9"/>
        <color rgb="FF93C47D"/>
      </colorScale>
    </cfRule>
  </conditionalFormatting>
  <conditionalFormatting sqref="AC3:AC32">
    <cfRule type="colorScale" priority="31">
      <colorScale>
        <cfvo type="min"/>
        <cfvo type="percentile" val="50"/>
        <cfvo type="max"/>
        <color rgb="FFE06666"/>
        <color rgb="FFD9D9D9"/>
        <color rgb="FF93C47D"/>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CC4125"/>
    <outlinePr summaryBelow="0" summaryRight="0"/>
  </sheetPr>
  <dimension ref="A1:AB15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32.5703125" customWidth="1"/>
    <col min="2" max="2" width="8.42578125" customWidth="1"/>
    <col min="3" max="12" width="5.42578125" customWidth="1"/>
    <col min="13" max="14" width="6.140625" customWidth="1"/>
    <col min="15" max="15" width="10.28515625" customWidth="1"/>
    <col min="16" max="17" width="6.85546875" customWidth="1"/>
    <col min="18" max="27" width="5.42578125" customWidth="1"/>
    <col min="28" max="28" width="19.85546875" customWidth="1"/>
  </cols>
  <sheetData>
    <row r="1" spans="1:28" ht="21" customHeight="1">
      <c r="A1" s="3"/>
      <c r="B1" s="4"/>
      <c r="C1" s="4"/>
      <c r="D1" s="4"/>
      <c r="E1" s="4"/>
      <c r="F1" s="4"/>
      <c r="G1" s="4"/>
      <c r="H1" s="4"/>
      <c r="I1" s="4"/>
      <c r="J1" s="4"/>
      <c r="K1" s="4"/>
      <c r="L1" s="4"/>
      <c r="M1" s="4"/>
      <c r="N1" s="4"/>
      <c r="O1" s="4"/>
      <c r="P1" s="4"/>
      <c r="Q1" s="4"/>
      <c r="R1" s="4"/>
      <c r="S1" s="4"/>
      <c r="T1" s="4"/>
      <c r="U1" s="4"/>
      <c r="V1" s="4"/>
      <c r="W1" s="4"/>
      <c r="X1" s="4"/>
      <c r="Y1" s="4"/>
      <c r="Z1" s="4"/>
      <c r="AA1" s="4"/>
      <c r="AB1" s="5" t="s">
        <v>2</v>
      </c>
    </row>
    <row r="2" spans="1:28" ht="74.25">
      <c r="A2" s="6" t="s">
        <v>403</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7" t="s">
        <v>18</v>
      </c>
      <c r="Q2" s="18" t="s">
        <v>19</v>
      </c>
      <c r="R2" s="19" t="s">
        <v>20</v>
      </c>
      <c r="S2" s="20" t="s">
        <v>21</v>
      </c>
      <c r="T2" s="21" t="s">
        <v>22</v>
      </c>
      <c r="U2" s="12" t="s">
        <v>23</v>
      </c>
      <c r="V2" s="22" t="s">
        <v>24</v>
      </c>
      <c r="W2" s="23" t="s">
        <v>25</v>
      </c>
      <c r="X2" s="24" t="s">
        <v>26</v>
      </c>
      <c r="Y2" s="25" t="s">
        <v>27</v>
      </c>
      <c r="Z2" s="7" t="s">
        <v>28</v>
      </c>
      <c r="AA2" s="7" t="s">
        <v>29</v>
      </c>
      <c r="AB2" s="26" t="s">
        <v>2</v>
      </c>
    </row>
    <row r="3" spans="1:28" ht="12.75">
      <c r="A3" s="27" t="s">
        <v>404</v>
      </c>
      <c r="B3" s="28">
        <v>28860</v>
      </c>
      <c r="C3" s="29">
        <v>0.82</v>
      </c>
      <c r="D3" s="29">
        <v>0.82</v>
      </c>
      <c r="E3" s="30">
        <v>42</v>
      </c>
      <c r="F3" s="30">
        <v>700</v>
      </c>
      <c r="G3" s="30">
        <v>20</v>
      </c>
      <c r="H3" s="30">
        <v>600</v>
      </c>
      <c r="I3" s="30">
        <v>350</v>
      </c>
      <c r="J3" s="29">
        <v>0.91</v>
      </c>
      <c r="K3" s="30">
        <v>78</v>
      </c>
      <c r="L3" s="31">
        <v>1.8</v>
      </c>
      <c r="M3" s="32">
        <f t="shared" ref="M3:M34" si="0">(-B3*0.001)+(K3*2)+(-L3*10)+(C3*100)+(D3*100)+(E3)+(F3*0.1)+(G3*2)+(H3*0.1)+(I3*0.1)+(J3*100)+(Z3*2)+(AA3*2)</f>
        <v>803.14</v>
      </c>
      <c r="N3" s="32">
        <f t="shared" ref="N3:N34" si="1">(K3*2)+(-L3*10)+(C3*100)+(D3*100)+(E3)+(F3*0.1)+(G3*2)+(H3*0.1)+(I3*0.1)+(J3*100)+(Z3*2)+(AA3*2)</f>
        <v>832</v>
      </c>
      <c r="O3" s="35" t="s">
        <v>405</v>
      </c>
      <c r="P3" s="34" t="s">
        <v>406</v>
      </c>
      <c r="Q3" s="35"/>
      <c r="R3" s="36" t="s">
        <v>33</v>
      </c>
      <c r="S3" s="36" t="s">
        <v>33</v>
      </c>
      <c r="T3" s="36" t="s">
        <v>407</v>
      </c>
      <c r="U3" s="36" t="s">
        <v>33</v>
      </c>
      <c r="V3" s="37" t="s">
        <v>260</v>
      </c>
      <c r="W3" s="37"/>
      <c r="X3" s="41" t="s">
        <v>408</v>
      </c>
      <c r="Y3" s="36"/>
      <c r="Z3" s="38">
        <v>53</v>
      </c>
      <c r="AA3" s="38">
        <v>43</v>
      </c>
      <c r="AB3" s="151" t="s">
        <v>409</v>
      </c>
    </row>
    <row r="4" spans="1:28" ht="12.75">
      <c r="A4" s="27" t="s">
        <v>410</v>
      </c>
      <c r="B4" s="28">
        <v>38860</v>
      </c>
      <c r="C4" s="29">
        <v>0.77</v>
      </c>
      <c r="D4" s="29">
        <v>0.82</v>
      </c>
      <c r="E4" s="30">
        <v>42</v>
      </c>
      <c r="F4" s="30">
        <v>900</v>
      </c>
      <c r="G4" s="30">
        <v>20</v>
      </c>
      <c r="H4" s="30">
        <v>600</v>
      </c>
      <c r="I4" s="30">
        <v>350</v>
      </c>
      <c r="J4" s="29">
        <v>0.91</v>
      </c>
      <c r="K4" s="30">
        <v>98</v>
      </c>
      <c r="L4" s="31">
        <v>2.5</v>
      </c>
      <c r="M4" s="32">
        <f t="shared" si="0"/>
        <v>841.14</v>
      </c>
      <c r="N4" s="32">
        <f t="shared" si="1"/>
        <v>880</v>
      </c>
      <c r="O4" s="35" t="s">
        <v>405</v>
      </c>
      <c r="P4" s="34" t="s">
        <v>406</v>
      </c>
      <c r="Q4" s="34"/>
      <c r="R4" s="36" t="s">
        <v>33</v>
      </c>
      <c r="S4" s="36" t="s">
        <v>33</v>
      </c>
      <c r="T4" s="36" t="s">
        <v>407</v>
      </c>
      <c r="U4" s="41" t="s">
        <v>33</v>
      </c>
      <c r="V4" s="42" t="s">
        <v>260</v>
      </c>
      <c r="W4" s="42"/>
      <c r="X4" s="41" t="s">
        <v>408</v>
      </c>
      <c r="Y4" s="41"/>
      <c r="Z4" s="43">
        <v>53</v>
      </c>
      <c r="AA4" s="38">
        <v>43</v>
      </c>
      <c r="AB4" s="151" t="s">
        <v>411</v>
      </c>
    </row>
    <row r="5" spans="1:28" ht="12.75">
      <c r="A5" s="27" t="s">
        <v>412</v>
      </c>
      <c r="B5" s="28">
        <v>41580</v>
      </c>
      <c r="C5" s="29">
        <v>0.79</v>
      </c>
      <c r="D5" s="29">
        <v>0.82</v>
      </c>
      <c r="E5" s="30">
        <v>42</v>
      </c>
      <c r="F5" s="30">
        <v>840</v>
      </c>
      <c r="G5" s="30">
        <v>20</v>
      </c>
      <c r="H5" s="30">
        <v>600</v>
      </c>
      <c r="I5" s="30">
        <v>350</v>
      </c>
      <c r="J5" s="29">
        <v>0.9</v>
      </c>
      <c r="K5" s="30">
        <v>98</v>
      </c>
      <c r="L5" s="31">
        <v>2.5</v>
      </c>
      <c r="M5" s="32">
        <f t="shared" si="0"/>
        <v>833.42000000000007</v>
      </c>
      <c r="N5" s="32">
        <f t="shared" si="1"/>
        <v>875</v>
      </c>
      <c r="O5" s="35" t="s">
        <v>405</v>
      </c>
      <c r="P5" s="34" t="s">
        <v>406</v>
      </c>
      <c r="Q5" s="34"/>
      <c r="R5" s="36" t="s">
        <v>33</v>
      </c>
      <c r="S5" s="36" t="s">
        <v>33</v>
      </c>
      <c r="T5" s="36" t="s">
        <v>407</v>
      </c>
      <c r="U5" s="41" t="s">
        <v>33</v>
      </c>
      <c r="V5" s="42" t="s">
        <v>260</v>
      </c>
      <c r="W5" s="42"/>
      <c r="X5" s="41" t="s">
        <v>408</v>
      </c>
      <c r="Y5" s="41"/>
      <c r="Z5" s="43">
        <v>53</v>
      </c>
      <c r="AA5" s="38">
        <v>43</v>
      </c>
      <c r="AB5" s="151" t="s">
        <v>413</v>
      </c>
    </row>
    <row r="6" spans="1:28" ht="12.75">
      <c r="A6" s="27" t="s">
        <v>414</v>
      </c>
      <c r="B6" s="28">
        <v>48860</v>
      </c>
      <c r="C6" s="29">
        <v>0.79</v>
      </c>
      <c r="D6" s="29">
        <v>0.82</v>
      </c>
      <c r="E6" s="30">
        <v>50</v>
      </c>
      <c r="F6" s="30">
        <v>900</v>
      </c>
      <c r="G6" s="30">
        <v>20</v>
      </c>
      <c r="H6" s="30">
        <v>600</v>
      </c>
      <c r="I6" s="30">
        <v>350</v>
      </c>
      <c r="J6" s="29">
        <v>0.9</v>
      </c>
      <c r="K6" s="30">
        <v>98</v>
      </c>
      <c r="L6" s="31">
        <v>2.5</v>
      </c>
      <c r="M6" s="32">
        <f t="shared" si="0"/>
        <v>840.14</v>
      </c>
      <c r="N6" s="32">
        <f t="shared" si="1"/>
        <v>889</v>
      </c>
      <c r="O6" s="35" t="s">
        <v>405</v>
      </c>
      <c r="P6" s="34" t="s">
        <v>406</v>
      </c>
      <c r="Q6" s="34"/>
      <c r="R6" s="44" t="s">
        <v>33</v>
      </c>
      <c r="S6" s="44" t="s">
        <v>33</v>
      </c>
      <c r="T6" s="41" t="s">
        <v>407</v>
      </c>
      <c r="U6" s="41" t="s">
        <v>33</v>
      </c>
      <c r="V6" s="42" t="s">
        <v>260</v>
      </c>
      <c r="W6" s="42"/>
      <c r="X6" s="41" t="s">
        <v>408</v>
      </c>
      <c r="Y6" s="41"/>
      <c r="Z6" s="43">
        <v>53</v>
      </c>
      <c r="AA6" s="38">
        <v>43</v>
      </c>
      <c r="AB6" s="151" t="s">
        <v>415</v>
      </c>
    </row>
    <row r="7" spans="1:28" ht="12.75">
      <c r="A7" s="46" t="s">
        <v>416</v>
      </c>
      <c r="B7" s="152">
        <v>36860</v>
      </c>
      <c r="C7" s="153">
        <v>0.75</v>
      </c>
      <c r="D7" s="105">
        <v>0.82</v>
      </c>
      <c r="E7" s="97">
        <v>42</v>
      </c>
      <c r="F7" s="51">
        <v>700</v>
      </c>
      <c r="G7" s="131">
        <v>30</v>
      </c>
      <c r="H7" s="77">
        <v>400</v>
      </c>
      <c r="I7" s="154">
        <v>210</v>
      </c>
      <c r="J7" s="155">
        <v>0.91</v>
      </c>
      <c r="K7" s="156">
        <v>61</v>
      </c>
      <c r="L7" s="61">
        <v>4</v>
      </c>
      <c r="M7" s="157">
        <f t="shared" si="0"/>
        <v>718.14</v>
      </c>
      <c r="N7" s="158">
        <f t="shared" si="1"/>
        <v>755</v>
      </c>
      <c r="O7" s="159" t="s">
        <v>405</v>
      </c>
      <c r="P7" s="119" t="s">
        <v>406</v>
      </c>
      <c r="Q7" s="120"/>
      <c r="R7" s="160" t="s">
        <v>33</v>
      </c>
      <c r="S7" s="161" t="s">
        <v>33</v>
      </c>
      <c r="T7" s="162" t="s">
        <v>407</v>
      </c>
      <c r="U7" s="163" t="s">
        <v>33</v>
      </c>
      <c r="V7" s="164" t="s">
        <v>260</v>
      </c>
      <c r="W7" s="165"/>
      <c r="X7" s="41" t="s">
        <v>408</v>
      </c>
      <c r="Y7" s="120"/>
      <c r="Z7" s="166">
        <v>53</v>
      </c>
      <c r="AA7" s="38">
        <v>43</v>
      </c>
      <c r="AB7" s="151" t="s">
        <v>417</v>
      </c>
    </row>
    <row r="8" spans="1:28" ht="12.75">
      <c r="A8" s="27" t="s">
        <v>418</v>
      </c>
      <c r="B8" s="28">
        <v>230175</v>
      </c>
      <c r="C8" s="29">
        <v>0.79</v>
      </c>
      <c r="D8" s="29">
        <v>0.76</v>
      </c>
      <c r="E8" s="30">
        <v>52</v>
      </c>
      <c r="F8" s="30">
        <v>800</v>
      </c>
      <c r="G8" s="30">
        <v>30</v>
      </c>
      <c r="H8" s="30">
        <v>700</v>
      </c>
      <c r="I8" s="30">
        <v>434</v>
      </c>
      <c r="J8" s="29">
        <v>0.92</v>
      </c>
      <c r="K8" s="30">
        <v>98</v>
      </c>
      <c r="L8" s="31">
        <v>3.1</v>
      </c>
      <c r="M8" s="32">
        <f t="shared" si="0"/>
        <v>679.22500000000002</v>
      </c>
      <c r="N8" s="32">
        <f t="shared" si="1"/>
        <v>909.4</v>
      </c>
      <c r="O8" s="35" t="s">
        <v>405</v>
      </c>
      <c r="P8" s="34" t="s">
        <v>406</v>
      </c>
      <c r="Q8" s="35"/>
      <c r="R8" s="44" t="s">
        <v>33</v>
      </c>
      <c r="S8" s="44" t="s">
        <v>33</v>
      </c>
      <c r="T8" s="36" t="s">
        <v>407</v>
      </c>
      <c r="U8" s="36" t="s">
        <v>33</v>
      </c>
      <c r="V8" s="37" t="s">
        <v>260</v>
      </c>
      <c r="W8" s="37"/>
      <c r="X8" s="41" t="s">
        <v>408</v>
      </c>
      <c r="Y8" s="36"/>
      <c r="Z8" s="38">
        <v>53</v>
      </c>
      <c r="AA8" s="38">
        <v>43</v>
      </c>
      <c r="AB8" s="151" t="s">
        <v>419</v>
      </c>
    </row>
    <row r="9" spans="1:28" ht="12.75">
      <c r="A9" s="27" t="s">
        <v>420</v>
      </c>
      <c r="B9" s="28">
        <v>30580</v>
      </c>
      <c r="C9" s="29">
        <v>0.78</v>
      </c>
      <c r="D9" s="29">
        <v>0.82</v>
      </c>
      <c r="E9" s="30">
        <v>42</v>
      </c>
      <c r="F9" s="30">
        <v>900</v>
      </c>
      <c r="G9" s="30">
        <v>30</v>
      </c>
      <c r="H9" s="30">
        <v>600</v>
      </c>
      <c r="I9" s="30">
        <v>350</v>
      </c>
      <c r="J9" s="29">
        <v>0.91</v>
      </c>
      <c r="K9" s="30">
        <v>78</v>
      </c>
      <c r="L9" s="31">
        <v>2.74</v>
      </c>
      <c r="M9" s="32">
        <f t="shared" si="0"/>
        <v>828.02</v>
      </c>
      <c r="N9" s="32">
        <f t="shared" si="1"/>
        <v>858.6</v>
      </c>
      <c r="O9" s="35" t="s">
        <v>405</v>
      </c>
      <c r="P9" s="34" t="s">
        <v>406</v>
      </c>
      <c r="Q9" s="34"/>
      <c r="R9" s="36" t="s">
        <v>33</v>
      </c>
      <c r="S9" s="36" t="s">
        <v>33</v>
      </c>
      <c r="T9" s="36" t="s">
        <v>407</v>
      </c>
      <c r="U9" s="41" t="s">
        <v>33</v>
      </c>
      <c r="V9" s="42" t="s">
        <v>260</v>
      </c>
      <c r="W9" s="42"/>
      <c r="X9" s="41" t="s">
        <v>408</v>
      </c>
      <c r="Y9" s="41"/>
      <c r="Z9" s="43">
        <v>53</v>
      </c>
      <c r="AA9" s="38">
        <v>43</v>
      </c>
      <c r="AB9" s="151" t="s">
        <v>421</v>
      </c>
    </row>
    <row r="10" spans="1:28" ht="12.75">
      <c r="A10" s="27" t="s">
        <v>422</v>
      </c>
      <c r="B10" s="28">
        <v>33960</v>
      </c>
      <c r="C10" s="29">
        <v>0.83</v>
      </c>
      <c r="D10" s="29">
        <v>0.82</v>
      </c>
      <c r="E10" s="30">
        <v>42</v>
      </c>
      <c r="F10" s="30">
        <v>700</v>
      </c>
      <c r="G10" s="30">
        <v>20</v>
      </c>
      <c r="H10" s="30">
        <v>600</v>
      </c>
      <c r="I10" s="30">
        <v>350</v>
      </c>
      <c r="J10" s="29">
        <v>0.86</v>
      </c>
      <c r="K10" s="30">
        <v>63</v>
      </c>
      <c r="L10" s="31">
        <v>2.8</v>
      </c>
      <c r="M10" s="32">
        <f t="shared" si="0"/>
        <v>758.04</v>
      </c>
      <c r="N10" s="32">
        <f t="shared" si="1"/>
        <v>792</v>
      </c>
      <c r="O10" s="35" t="s">
        <v>405</v>
      </c>
      <c r="P10" s="34" t="s">
        <v>406</v>
      </c>
      <c r="Q10" s="35"/>
      <c r="R10" s="36" t="s">
        <v>33</v>
      </c>
      <c r="S10" s="36" t="s">
        <v>33</v>
      </c>
      <c r="T10" s="36" t="s">
        <v>407</v>
      </c>
      <c r="U10" s="36" t="s">
        <v>33</v>
      </c>
      <c r="V10" s="37" t="s">
        <v>260</v>
      </c>
      <c r="W10" s="37"/>
      <c r="X10" s="41" t="s">
        <v>408</v>
      </c>
      <c r="Y10" s="36"/>
      <c r="Z10" s="38">
        <v>55</v>
      </c>
      <c r="AA10" s="38">
        <v>43</v>
      </c>
      <c r="AB10" s="151" t="s">
        <v>423</v>
      </c>
    </row>
    <row r="11" spans="1:28" ht="12.75">
      <c r="A11" s="27" t="s">
        <v>424</v>
      </c>
      <c r="B11" s="28">
        <v>90580</v>
      </c>
      <c r="C11" s="29">
        <v>0.79</v>
      </c>
      <c r="D11" s="29">
        <v>0.76</v>
      </c>
      <c r="E11" s="30">
        <v>50</v>
      </c>
      <c r="F11" s="30">
        <v>800</v>
      </c>
      <c r="G11" s="30">
        <v>30</v>
      </c>
      <c r="H11" s="30">
        <v>690</v>
      </c>
      <c r="I11" s="30">
        <v>420</v>
      </c>
      <c r="J11" s="29">
        <v>0.92</v>
      </c>
      <c r="K11" s="30">
        <v>98</v>
      </c>
      <c r="L11" s="31">
        <v>3</v>
      </c>
      <c r="M11" s="32">
        <f t="shared" si="0"/>
        <v>819.42000000000007</v>
      </c>
      <c r="N11" s="32">
        <f t="shared" si="1"/>
        <v>910</v>
      </c>
      <c r="O11" s="35" t="s">
        <v>405</v>
      </c>
      <c r="P11" s="34" t="s">
        <v>406</v>
      </c>
      <c r="Q11" s="34"/>
      <c r="R11" s="36" t="s">
        <v>33</v>
      </c>
      <c r="S11" s="36" t="s">
        <v>33</v>
      </c>
      <c r="T11" s="36" t="s">
        <v>407</v>
      </c>
      <c r="U11" s="41" t="s">
        <v>33</v>
      </c>
      <c r="V11" s="42" t="s">
        <v>260</v>
      </c>
      <c r="W11" s="42"/>
      <c r="X11" s="41" t="s">
        <v>408</v>
      </c>
      <c r="Y11" s="41"/>
      <c r="Z11" s="43">
        <v>55</v>
      </c>
      <c r="AA11" s="38">
        <v>43</v>
      </c>
      <c r="AB11" s="151" t="s">
        <v>425</v>
      </c>
    </row>
    <row r="12" spans="1:28" ht="12.75">
      <c r="A12" s="27" t="s">
        <v>426</v>
      </c>
      <c r="B12" s="28">
        <v>70580</v>
      </c>
      <c r="C12" s="29">
        <v>0.79</v>
      </c>
      <c r="D12" s="29">
        <v>0.76</v>
      </c>
      <c r="E12" s="30">
        <v>48</v>
      </c>
      <c r="F12" s="30">
        <v>800</v>
      </c>
      <c r="G12" s="30">
        <v>10</v>
      </c>
      <c r="H12" s="30">
        <v>650</v>
      </c>
      <c r="I12" s="30">
        <v>399</v>
      </c>
      <c r="J12" s="29">
        <v>0.92</v>
      </c>
      <c r="K12" s="30">
        <v>98</v>
      </c>
      <c r="L12" s="31">
        <v>3.3</v>
      </c>
      <c r="M12" s="32">
        <f t="shared" si="0"/>
        <v>788.32</v>
      </c>
      <c r="N12" s="32">
        <f t="shared" si="1"/>
        <v>858.9</v>
      </c>
      <c r="O12" s="35" t="s">
        <v>405</v>
      </c>
      <c r="P12" s="34" t="s">
        <v>406</v>
      </c>
      <c r="Q12" s="35"/>
      <c r="R12" s="44" t="s">
        <v>33</v>
      </c>
      <c r="S12" s="44" t="s">
        <v>33</v>
      </c>
      <c r="T12" s="36" t="s">
        <v>407</v>
      </c>
      <c r="U12" s="36" t="s">
        <v>33</v>
      </c>
      <c r="V12" s="37" t="s">
        <v>260</v>
      </c>
      <c r="W12" s="37"/>
      <c r="X12" s="41" t="s">
        <v>408</v>
      </c>
      <c r="Y12" s="36"/>
      <c r="Z12" s="38">
        <v>55</v>
      </c>
      <c r="AA12" s="38">
        <v>43</v>
      </c>
      <c r="AB12" s="151" t="s">
        <v>427</v>
      </c>
    </row>
    <row r="13" spans="1:28" ht="12.75">
      <c r="A13" s="27" t="s">
        <v>428</v>
      </c>
      <c r="B13" s="28">
        <v>40580</v>
      </c>
      <c r="C13" s="29">
        <v>0.86</v>
      </c>
      <c r="D13" s="29">
        <v>0.82</v>
      </c>
      <c r="E13" s="30">
        <v>42</v>
      </c>
      <c r="F13" s="30">
        <v>800</v>
      </c>
      <c r="G13" s="30">
        <v>10</v>
      </c>
      <c r="H13" s="30">
        <v>600</v>
      </c>
      <c r="I13" s="30">
        <v>350</v>
      </c>
      <c r="J13" s="29">
        <v>0.86</v>
      </c>
      <c r="K13" s="30">
        <v>98</v>
      </c>
      <c r="L13" s="31">
        <v>2.59</v>
      </c>
      <c r="M13" s="32">
        <f t="shared" si="0"/>
        <v>816.52</v>
      </c>
      <c r="N13" s="32">
        <f t="shared" si="1"/>
        <v>857.1</v>
      </c>
      <c r="O13" s="35" t="s">
        <v>405</v>
      </c>
      <c r="P13" s="34" t="s">
        <v>406</v>
      </c>
      <c r="Q13" s="35"/>
      <c r="R13" s="44" t="s">
        <v>33</v>
      </c>
      <c r="S13" s="44" t="s">
        <v>33</v>
      </c>
      <c r="T13" s="36" t="s">
        <v>407</v>
      </c>
      <c r="U13" s="36" t="s">
        <v>33</v>
      </c>
      <c r="V13" s="37" t="s">
        <v>260</v>
      </c>
      <c r="W13" s="37"/>
      <c r="X13" s="41" t="s">
        <v>408</v>
      </c>
      <c r="Y13" s="36"/>
      <c r="Z13" s="38">
        <v>55</v>
      </c>
      <c r="AA13" s="38">
        <v>43</v>
      </c>
      <c r="AB13" s="151" t="s">
        <v>429</v>
      </c>
    </row>
    <row r="14" spans="1:28" ht="12.75">
      <c r="A14" s="27" t="s">
        <v>430</v>
      </c>
      <c r="B14" s="28">
        <v>51850</v>
      </c>
      <c r="C14" s="29">
        <v>0.89</v>
      </c>
      <c r="D14" s="29">
        <v>0.82</v>
      </c>
      <c r="E14" s="30">
        <v>40</v>
      </c>
      <c r="F14" s="30">
        <v>774</v>
      </c>
      <c r="G14" s="30">
        <v>10</v>
      </c>
      <c r="H14" s="30">
        <v>600</v>
      </c>
      <c r="I14" s="30">
        <v>350</v>
      </c>
      <c r="J14" s="29">
        <v>0.82</v>
      </c>
      <c r="K14" s="30">
        <v>98</v>
      </c>
      <c r="L14" s="31">
        <v>3.28</v>
      </c>
      <c r="M14" s="32">
        <f t="shared" si="0"/>
        <v>792.75</v>
      </c>
      <c r="N14" s="32">
        <f t="shared" si="1"/>
        <v>844.6</v>
      </c>
      <c r="O14" s="35" t="s">
        <v>405</v>
      </c>
      <c r="P14" s="34" t="s">
        <v>406</v>
      </c>
      <c r="Q14" s="35"/>
      <c r="R14" s="36" t="s">
        <v>33</v>
      </c>
      <c r="S14" s="36" t="s">
        <v>33</v>
      </c>
      <c r="T14" s="36" t="s">
        <v>407</v>
      </c>
      <c r="U14" s="36" t="s">
        <v>33</v>
      </c>
      <c r="V14" s="37" t="s">
        <v>260</v>
      </c>
      <c r="W14" s="37"/>
      <c r="X14" s="41" t="s">
        <v>408</v>
      </c>
      <c r="Y14" s="36"/>
      <c r="Z14" s="38">
        <v>55</v>
      </c>
      <c r="AA14" s="38">
        <v>43</v>
      </c>
      <c r="AB14" s="151" t="s">
        <v>431</v>
      </c>
    </row>
    <row r="15" spans="1:28" ht="12.75">
      <c r="A15" s="27" t="s">
        <v>432</v>
      </c>
      <c r="B15" s="28">
        <v>41860</v>
      </c>
      <c r="C15" s="29">
        <v>0.87</v>
      </c>
      <c r="D15" s="29">
        <v>0.82</v>
      </c>
      <c r="E15" s="30">
        <v>42</v>
      </c>
      <c r="F15" s="30">
        <v>750</v>
      </c>
      <c r="G15" s="30">
        <v>10</v>
      </c>
      <c r="H15" s="30">
        <v>600</v>
      </c>
      <c r="I15" s="30">
        <v>350</v>
      </c>
      <c r="J15" s="29">
        <v>0.84</v>
      </c>
      <c r="K15" s="30">
        <v>78</v>
      </c>
      <c r="L15" s="31">
        <v>2.59</v>
      </c>
      <c r="M15" s="32">
        <f t="shared" si="0"/>
        <v>769.24</v>
      </c>
      <c r="N15" s="32">
        <f t="shared" si="1"/>
        <v>811.1</v>
      </c>
      <c r="O15" s="35" t="s">
        <v>405</v>
      </c>
      <c r="P15" s="34" t="s">
        <v>406</v>
      </c>
      <c r="Q15" s="35"/>
      <c r="R15" s="36" t="s">
        <v>33</v>
      </c>
      <c r="S15" s="36" t="s">
        <v>33</v>
      </c>
      <c r="T15" s="36" t="s">
        <v>407</v>
      </c>
      <c r="U15" s="36" t="s">
        <v>33</v>
      </c>
      <c r="V15" s="37" t="s">
        <v>260</v>
      </c>
      <c r="W15" s="37"/>
      <c r="X15" s="41" t="s">
        <v>408</v>
      </c>
      <c r="Y15" s="36"/>
      <c r="Z15" s="38">
        <v>55</v>
      </c>
      <c r="AA15" s="38">
        <v>43</v>
      </c>
      <c r="AB15" s="151" t="s">
        <v>433</v>
      </c>
    </row>
    <row r="16" spans="1:28" ht="12.75">
      <c r="A16" s="27" t="s">
        <v>434</v>
      </c>
      <c r="B16" s="28">
        <v>40580</v>
      </c>
      <c r="C16" s="29">
        <v>0.86</v>
      </c>
      <c r="D16" s="29">
        <v>0.82</v>
      </c>
      <c r="E16" s="30">
        <v>47</v>
      </c>
      <c r="F16" s="30">
        <v>800</v>
      </c>
      <c r="G16" s="30">
        <v>10</v>
      </c>
      <c r="H16" s="30">
        <v>600</v>
      </c>
      <c r="I16" s="30">
        <v>350</v>
      </c>
      <c r="J16" s="29">
        <v>0.86</v>
      </c>
      <c r="K16" s="30">
        <v>78</v>
      </c>
      <c r="L16" s="31">
        <v>2.59</v>
      </c>
      <c r="M16" s="32">
        <f t="shared" si="0"/>
        <v>781.52</v>
      </c>
      <c r="N16" s="32">
        <f t="shared" si="1"/>
        <v>822.1</v>
      </c>
      <c r="O16" s="35" t="s">
        <v>405</v>
      </c>
      <c r="P16" s="34" t="s">
        <v>406</v>
      </c>
      <c r="Q16" s="35"/>
      <c r="R16" s="36" t="s">
        <v>33</v>
      </c>
      <c r="S16" s="36" t="s">
        <v>33</v>
      </c>
      <c r="T16" s="36" t="s">
        <v>407</v>
      </c>
      <c r="U16" s="36" t="s">
        <v>33</v>
      </c>
      <c r="V16" s="37" t="s">
        <v>260</v>
      </c>
      <c r="W16" s="37"/>
      <c r="X16" s="41" t="s">
        <v>408</v>
      </c>
      <c r="Y16" s="36"/>
      <c r="Z16" s="38">
        <v>55</v>
      </c>
      <c r="AA16" s="38">
        <v>43</v>
      </c>
      <c r="AB16" s="151" t="s">
        <v>435</v>
      </c>
    </row>
    <row r="17" spans="1:28" ht="12.75">
      <c r="A17" s="27" t="s">
        <v>436</v>
      </c>
      <c r="B17" s="28">
        <v>55880</v>
      </c>
      <c r="C17" s="29">
        <v>0.86</v>
      </c>
      <c r="D17" s="29">
        <v>0.82</v>
      </c>
      <c r="E17" s="30">
        <v>42</v>
      </c>
      <c r="F17" s="30">
        <v>800</v>
      </c>
      <c r="G17" s="30">
        <v>10</v>
      </c>
      <c r="H17" s="30">
        <v>600</v>
      </c>
      <c r="I17" s="30">
        <v>350</v>
      </c>
      <c r="J17" s="29">
        <v>0.86</v>
      </c>
      <c r="K17" s="30">
        <v>78</v>
      </c>
      <c r="L17" s="31">
        <v>3.9</v>
      </c>
      <c r="M17" s="32">
        <f t="shared" si="0"/>
        <v>748.12</v>
      </c>
      <c r="N17" s="32">
        <f t="shared" si="1"/>
        <v>804</v>
      </c>
      <c r="O17" s="35" t="s">
        <v>405</v>
      </c>
      <c r="P17" s="34" t="s">
        <v>406</v>
      </c>
      <c r="Q17" s="35"/>
      <c r="R17" s="36" t="s">
        <v>33</v>
      </c>
      <c r="S17" s="36" t="s">
        <v>33</v>
      </c>
      <c r="T17" s="36" t="s">
        <v>407</v>
      </c>
      <c r="U17" s="36" t="s">
        <v>33</v>
      </c>
      <c r="V17" s="37" t="s">
        <v>260</v>
      </c>
      <c r="W17" s="37"/>
      <c r="X17" s="41" t="s">
        <v>408</v>
      </c>
      <c r="Y17" s="36"/>
      <c r="Z17" s="38">
        <v>55</v>
      </c>
      <c r="AA17" s="38">
        <v>43</v>
      </c>
      <c r="AB17" s="151" t="s">
        <v>437</v>
      </c>
    </row>
    <row r="18" spans="1:28" ht="12.75">
      <c r="A18" s="27" t="s">
        <v>438</v>
      </c>
      <c r="B18" s="28">
        <v>31300</v>
      </c>
      <c r="C18" s="29">
        <v>0.86</v>
      </c>
      <c r="D18" s="29">
        <v>0.88</v>
      </c>
      <c r="E18" s="30">
        <v>71</v>
      </c>
      <c r="F18" s="30">
        <v>675</v>
      </c>
      <c r="G18" s="30">
        <v>20</v>
      </c>
      <c r="H18" s="30">
        <v>1000</v>
      </c>
      <c r="I18" s="30">
        <v>882</v>
      </c>
      <c r="J18" s="29">
        <v>0.86</v>
      </c>
      <c r="K18" s="30">
        <v>28</v>
      </c>
      <c r="L18" s="31">
        <v>4.3</v>
      </c>
      <c r="M18" s="32">
        <f t="shared" si="0"/>
        <v>872.4</v>
      </c>
      <c r="N18" s="32">
        <f t="shared" si="1"/>
        <v>903.7</v>
      </c>
      <c r="O18" s="35" t="s">
        <v>405</v>
      </c>
      <c r="P18" s="167" t="s">
        <v>439</v>
      </c>
      <c r="Q18" s="167"/>
      <c r="R18" s="168" t="s">
        <v>33</v>
      </c>
      <c r="S18" s="168" t="s">
        <v>33</v>
      </c>
      <c r="T18" s="168" t="s">
        <v>407</v>
      </c>
      <c r="U18" s="168" t="s">
        <v>33</v>
      </c>
      <c r="V18" s="169" t="s">
        <v>33</v>
      </c>
      <c r="W18" s="169" t="s">
        <v>440</v>
      </c>
      <c r="X18" s="168" t="s">
        <v>441</v>
      </c>
      <c r="Y18" s="30"/>
      <c r="Z18" s="45">
        <v>62</v>
      </c>
      <c r="AA18" s="45">
        <v>70</v>
      </c>
      <c r="AB18" s="39" t="s">
        <v>442</v>
      </c>
    </row>
    <row r="19" spans="1:28" ht="12.75">
      <c r="A19" s="27" t="s">
        <v>443</v>
      </c>
      <c r="B19" s="28">
        <v>56380</v>
      </c>
      <c r="C19" s="29">
        <v>0.86</v>
      </c>
      <c r="D19" s="29">
        <v>0.88</v>
      </c>
      <c r="E19" s="30">
        <v>71</v>
      </c>
      <c r="F19" s="30">
        <v>675</v>
      </c>
      <c r="G19" s="30">
        <v>30</v>
      </c>
      <c r="H19" s="30">
        <v>1000</v>
      </c>
      <c r="I19" s="30">
        <v>882</v>
      </c>
      <c r="J19" s="29">
        <v>0.86</v>
      </c>
      <c r="K19" s="30">
        <v>31</v>
      </c>
      <c r="L19" s="31">
        <v>3.8</v>
      </c>
      <c r="M19" s="32">
        <f t="shared" si="0"/>
        <v>878.32</v>
      </c>
      <c r="N19" s="32">
        <f t="shared" si="1"/>
        <v>934.7</v>
      </c>
      <c r="O19" s="35" t="s">
        <v>405</v>
      </c>
      <c r="P19" s="167" t="s">
        <v>439</v>
      </c>
      <c r="Q19" s="167"/>
      <c r="R19" s="168" t="s">
        <v>33</v>
      </c>
      <c r="S19" s="168" t="s">
        <v>33</v>
      </c>
      <c r="T19" s="168" t="s">
        <v>407</v>
      </c>
      <c r="U19" s="168" t="s">
        <v>33</v>
      </c>
      <c r="V19" s="169" t="s">
        <v>33</v>
      </c>
      <c r="W19" s="169" t="s">
        <v>440</v>
      </c>
      <c r="X19" s="168" t="s">
        <v>441</v>
      </c>
      <c r="Y19" s="30"/>
      <c r="Z19" s="45">
        <v>62</v>
      </c>
      <c r="AA19" s="45">
        <v>70</v>
      </c>
      <c r="AB19" s="39" t="s">
        <v>444</v>
      </c>
    </row>
    <row r="20" spans="1:28" ht="12.75">
      <c r="A20" s="27" t="s">
        <v>445</v>
      </c>
      <c r="B20" s="28">
        <v>31300</v>
      </c>
      <c r="C20" s="29">
        <v>0.86</v>
      </c>
      <c r="D20" s="29">
        <v>0.88</v>
      </c>
      <c r="E20" s="30">
        <v>53</v>
      </c>
      <c r="F20" s="30">
        <v>675</v>
      </c>
      <c r="G20" s="30">
        <v>20</v>
      </c>
      <c r="H20" s="30">
        <v>1000</v>
      </c>
      <c r="I20" s="30">
        <v>882</v>
      </c>
      <c r="J20" s="29">
        <v>0.86</v>
      </c>
      <c r="K20" s="30">
        <v>37</v>
      </c>
      <c r="L20" s="31">
        <v>4.45</v>
      </c>
      <c r="M20" s="32">
        <f t="shared" si="0"/>
        <v>870.9</v>
      </c>
      <c r="N20" s="32">
        <f t="shared" si="1"/>
        <v>902.2</v>
      </c>
      <c r="O20" s="35" t="s">
        <v>405</v>
      </c>
      <c r="P20" s="167" t="s">
        <v>439</v>
      </c>
      <c r="Q20" s="167"/>
      <c r="R20" s="168" t="s">
        <v>33</v>
      </c>
      <c r="S20" s="168" t="s">
        <v>33</v>
      </c>
      <c r="T20" s="168" t="s">
        <v>407</v>
      </c>
      <c r="U20" s="168" t="s">
        <v>33</v>
      </c>
      <c r="V20" s="169" t="s">
        <v>33</v>
      </c>
      <c r="W20" s="169" t="s">
        <v>440</v>
      </c>
      <c r="X20" s="168" t="s">
        <v>441</v>
      </c>
      <c r="Y20" s="30"/>
      <c r="Z20" s="45">
        <v>62</v>
      </c>
      <c r="AA20" s="45">
        <v>70</v>
      </c>
      <c r="AB20" s="39" t="s">
        <v>446</v>
      </c>
    </row>
    <row r="21" spans="1:28" ht="12.75">
      <c r="A21" s="27" t="s">
        <v>447</v>
      </c>
      <c r="B21" s="28">
        <v>55880</v>
      </c>
      <c r="C21" s="29">
        <v>0.87</v>
      </c>
      <c r="D21" s="29">
        <v>0.72</v>
      </c>
      <c r="E21" s="30">
        <v>53</v>
      </c>
      <c r="F21" s="30">
        <v>650</v>
      </c>
      <c r="G21" s="30">
        <v>20</v>
      </c>
      <c r="H21" s="30">
        <v>1000</v>
      </c>
      <c r="I21" s="30">
        <v>843</v>
      </c>
      <c r="J21" s="29">
        <v>0.91</v>
      </c>
      <c r="K21" s="30">
        <v>37</v>
      </c>
      <c r="L21" s="31">
        <v>3.6</v>
      </c>
      <c r="M21" s="32">
        <f t="shared" si="0"/>
        <v>838.42000000000007</v>
      </c>
      <c r="N21" s="32">
        <f t="shared" si="1"/>
        <v>894.3</v>
      </c>
      <c r="O21" s="170" t="s">
        <v>405</v>
      </c>
      <c r="P21" s="34" t="s">
        <v>439</v>
      </c>
      <c r="Q21" s="34"/>
      <c r="R21" s="36" t="s">
        <v>33</v>
      </c>
      <c r="S21" s="36" t="s">
        <v>33</v>
      </c>
      <c r="T21" s="36" t="s">
        <v>407</v>
      </c>
      <c r="U21" s="36" t="s">
        <v>33</v>
      </c>
      <c r="V21" s="42" t="s">
        <v>33</v>
      </c>
      <c r="W21" s="42" t="s">
        <v>440</v>
      </c>
      <c r="X21" s="41" t="s">
        <v>441</v>
      </c>
      <c r="Y21" s="41"/>
      <c r="Z21" s="43">
        <v>62</v>
      </c>
      <c r="AA21" s="43">
        <v>70</v>
      </c>
      <c r="AB21" s="39" t="s">
        <v>448</v>
      </c>
    </row>
    <row r="22" spans="1:28" ht="12.75">
      <c r="A22" s="27" t="s">
        <v>449</v>
      </c>
      <c r="B22" s="28">
        <v>55880</v>
      </c>
      <c r="C22" s="29">
        <v>0.87</v>
      </c>
      <c r="D22" s="29">
        <v>0.72</v>
      </c>
      <c r="E22" s="30">
        <v>71</v>
      </c>
      <c r="F22" s="30">
        <v>650</v>
      </c>
      <c r="G22" s="30">
        <v>20</v>
      </c>
      <c r="H22" s="30">
        <v>1000</v>
      </c>
      <c r="I22" s="30">
        <v>843</v>
      </c>
      <c r="J22" s="29">
        <v>0.91</v>
      </c>
      <c r="K22" s="30">
        <v>31</v>
      </c>
      <c r="L22" s="31">
        <v>3.6</v>
      </c>
      <c r="M22" s="32">
        <f t="shared" si="0"/>
        <v>844.42000000000007</v>
      </c>
      <c r="N22" s="32">
        <f t="shared" si="1"/>
        <v>900.3</v>
      </c>
      <c r="O22" s="35" t="s">
        <v>405</v>
      </c>
      <c r="P22" s="167" t="s">
        <v>439</v>
      </c>
      <c r="Q22" s="167"/>
      <c r="R22" s="168" t="s">
        <v>33</v>
      </c>
      <c r="S22" s="168" t="s">
        <v>33</v>
      </c>
      <c r="T22" s="168" t="s">
        <v>407</v>
      </c>
      <c r="U22" s="168" t="s">
        <v>33</v>
      </c>
      <c r="V22" s="169" t="s">
        <v>33</v>
      </c>
      <c r="W22" s="169" t="s">
        <v>440</v>
      </c>
      <c r="X22" s="168" t="s">
        <v>441</v>
      </c>
      <c r="Y22" s="30"/>
      <c r="Z22" s="45">
        <v>62</v>
      </c>
      <c r="AA22" s="45">
        <v>70</v>
      </c>
      <c r="AB22" s="39" t="s">
        <v>450</v>
      </c>
    </row>
    <row r="23" spans="1:28" ht="12.75">
      <c r="A23" s="27" t="s">
        <v>451</v>
      </c>
      <c r="B23" s="28">
        <v>75880</v>
      </c>
      <c r="C23" s="29">
        <v>0.87</v>
      </c>
      <c r="D23" s="29">
        <v>0.72</v>
      </c>
      <c r="E23" s="30">
        <v>71</v>
      </c>
      <c r="F23" s="30">
        <v>650</v>
      </c>
      <c r="G23" s="30">
        <v>20</v>
      </c>
      <c r="H23" s="30">
        <v>1000</v>
      </c>
      <c r="I23" s="30">
        <v>843</v>
      </c>
      <c r="J23" s="29">
        <v>0.91</v>
      </c>
      <c r="K23" s="30">
        <v>31</v>
      </c>
      <c r="L23" s="31">
        <v>3.6</v>
      </c>
      <c r="M23" s="32">
        <f t="shared" si="0"/>
        <v>824.42000000000007</v>
      </c>
      <c r="N23" s="32">
        <f t="shared" si="1"/>
        <v>900.3</v>
      </c>
      <c r="O23" s="35" t="s">
        <v>405</v>
      </c>
      <c r="P23" s="167" t="s">
        <v>439</v>
      </c>
      <c r="Q23" s="167"/>
      <c r="R23" s="168" t="s">
        <v>33</v>
      </c>
      <c r="S23" s="168" t="s">
        <v>33</v>
      </c>
      <c r="T23" s="168" t="s">
        <v>407</v>
      </c>
      <c r="U23" s="168" t="s">
        <v>33</v>
      </c>
      <c r="V23" s="169" t="s">
        <v>33</v>
      </c>
      <c r="W23" s="169" t="s">
        <v>440</v>
      </c>
      <c r="X23" s="168" t="s">
        <v>441</v>
      </c>
      <c r="Y23" s="30"/>
      <c r="Z23" s="45">
        <v>62</v>
      </c>
      <c r="AA23" s="45">
        <v>70</v>
      </c>
      <c r="AB23" s="39" t="s">
        <v>452</v>
      </c>
    </row>
    <row r="24" spans="1:28" ht="12.75">
      <c r="A24" s="27" t="s">
        <v>453</v>
      </c>
      <c r="B24" s="28">
        <v>63580</v>
      </c>
      <c r="C24" s="29">
        <v>0.91</v>
      </c>
      <c r="D24" s="29">
        <v>0.72</v>
      </c>
      <c r="E24" s="30">
        <v>53</v>
      </c>
      <c r="F24" s="30">
        <v>675</v>
      </c>
      <c r="G24" s="30">
        <v>20</v>
      </c>
      <c r="H24" s="30">
        <v>1000</v>
      </c>
      <c r="I24" s="30">
        <v>843</v>
      </c>
      <c r="J24" s="29">
        <v>0.9</v>
      </c>
      <c r="K24" s="30">
        <v>37</v>
      </c>
      <c r="L24" s="31">
        <v>3.7</v>
      </c>
      <c r="M24" s="32">
        <f t="shared" si="0"/>
        <v>835.22</v>
      </c>
      <c r="N24" s="32">
        <f t="shared" si="1"/>
        <v>898.8</v>
      </c>
      <c r="O24" s="35" t="s">
        <v>405</v>
      </c>
      <c r="P24" s="167" t="s">
        <v>439</v>
      </c>
      <c r="Q24" s="167"/>
      <c r="R24" s="168" t="s">
        <v>33</v>
      </c>
      <c r="S24" s="168" t="s">
        <v>33</v>
      </c>
      <c r="T24" s="168" t="s">
        <v>407</v>
      </c>
      <c r="U24" s="168" t="s">
        <v>33</v>
      </c>
      <c r="V24" s="169" t="s">
        <v>33</v>
      </c>
      <c r="W24" s="169" t="s">
        <v>440</v>
      </c>
      <c r="X24" s="168" t="s">
        <v>441</v>
      </c>
      <c r="Y24" s="30"/>
      <c r="Z24" s="45">
        <v>62</v>
      </c>
      <c r="AA24" s="45">
        <v>70</v>
      </c>
      <c r="AB24" s="39" t="s">
        <v>454</v>
      </c>
    </row>
    <row r="25" spans="1:28" ht="12.75">
      <c r="A25" s="27" t="s">
        <v>455</v>
      </c>
      <c r="B25" s="28">
        <v>58880</v>
      </c>
      <c r="C25" s="29">
        <v>0.89</v>
      </c>
      <c r="D25" s="29">
        <v>0.72</v>
      </c>
      <c r="E25" s="30">
        <v>53</v>
      </c>
      <c r="F25" s="30">
        <v>663</v>
      </c>
      <c r="G25" s="30">
        <v>20</v>
      </c>
      <c r="H25" s="30">
        <v>1000</v>
      </c>
      <c r="I25" s="30">
        <v>843</v>
      </c>
      <c r="J25" s="29">
        <v>0.91</v>
      </c>
      <c r="K25" s="30">
        <v>37</v>
      </c>
      <c r="L25" s="31">
        <v>3.6</v>
      </c>
      <c r="M25" s="32">
        <f t="shared" si="0"/>
        <v>838.72</v>
      </c>
      <c r="N25" s="32">
        <f t="shared" si="1"/>
        <v>897.6</v>
      </c>
      <c r="O25" s="35" t="s">
        <v>405</v>
      </c>
      <c r="P25" s="167" t="s">
        <v>439</v>
      </c>
      <c r="Q25" s="167"/>
      <c r="R25" s="168" t="s">
        <v>33</v>
      </c>
      <c r="S25" s="168" t="s">
        <v>33</v>
      </c>
      <c r="T25" s="168" t="s">
        <v>407</v>
      </c>
      <c r="U25" s="168" t="s">
        <v>33</v>
      </c>
      <c r="V25" s="169" t="s">
        <v>33</v>
      </c>
      <c r="W25" s="169" t="s">
        <v>440</v>
      </c>
      <c r="X25" s="168" t="s">
        <v>441</v>
      </c>
      <c r="Y25" s="30"/>
      <c r="Z25" s="45">
        <v>62</v>
      </c>
      <c r="AA25" s="45">
        <v>70</v>
      </c>
      <c r="AB25" s="39" t="s">
        <v>456</v>
      </c>
    </row>
    <row r="26" spans="1:28" ht="12.75">
      <c r="A26" s="27" t="s">
        <v>457</v>
      </c>
      <c r="B26" s="28">
        <v>167430</v>
      </c>
      <c r="C26" s="29">
        <v>0.87</v>
      </c>
      <c r="D26" s="29">
        <v>0.72</v>
      </c>
      <c r="E26" s="30">
        <v>71</v>
      </c>
      <c r="F26" s="30">
        <v>650</v>
      </c>
      <c r="G26" s="30">
        <v>20</v>
      </c>
      <c r="H26" s="30">
        <v>1000</v>
      </c>
      <c r="I26" s="30">
        <v>843</v>
      </c>
      <c r="J26" s="29">
        <v>0.91</v>
      </c>
      <c r="K26" s="30">
        <v>37</v>
      </c>
      <c r="L26" s="31">
        <v>4</v>
      </c>
      <c r="M26" s="32">
        <f t="shared" si="0"/>
        <v>740.87</v>
      </c>
      <c r="N26" s="32">
        <f t="shared" si="1"/>
        <v>908.3</v>
      </c>
      <c r="O26" s="35" t="s">
        <v>405</v>
      </c>
      <c r="P26" s="167" t="s">
        <v>439</v>
      </c>
      <c r="Q26" s="167"/>
      <c r="R26" s="168" t="s">
        <v>33</v>
      </c>
      <c r="S26" s="168" t="s">
        <v>33</v>
      </c>
      <c r="T26" s="168" t="s">
        <v>407</v>
      </c>
      <c r="U26" s="168" t="s">
        <v>33</v>
      </c>
      <c r="V26" s="169" t="s">
        <v>33</v>
      </c>
      <c r="W26" s="169" t="s">
        <v>440</v>
      </c>
      <c r="X26" s="168" t="s">
        <v>441</v>
      </c>
      <c r="Y26" s="30"/>
      <c r="Z26" s="45">
        <v>62</v>
      </c>
      <c r="AA26" s="45">
        <v>70</v>
      </c>
      <c r="AB26" s="39" t="s">
        <v>458</v>
      </c>
    </row>
    <row r="27" spans="1:28" ht="12.75">
      <c r="A27" s="27" t="s">
        <v>459</v>
      </c>
      <c r="B27" s="28">
        <v>55880</v>
      </c>
      <c r="C27" s="29">
        <v>0.87</v>
      </c>
      <c r="D27" s="29">
        <v>0.72</v>
      </c>
      <c r="E27" s="30">
        <v>71</v>
      </c>
      <c r="F27" s="30">
        <v>650</v>
      </c>
      <c r="G27" s="30">
        <v>20</v>
      </c>
      <c r="H27" s="30">
        <v>1000</v>
      </c>
      <c r="I27" s="30">
        <v>843</v>
      </c>
      <c r="J27" s="29">
        <v>0.91</v>
      </c>
      <c r="K27" s="30">
        <v>37</v>
      </c>
      <c r="L27" s="31">
        <v>4.7</v>
      </c>
      <c r="M27" s="32">
        <f t="shared" si="0"/>
        <v>845.42000000000007</v>
      </c>
      <c r="N27" s="32">
        <f t="shared" si="1"/>
        <v>901.3</v>
      </c>
      <c r="O27" s="35" t="s">
        <v>405</v>
      </c>
      <c r="P27" s="167" t="s">
        <v>439</v>
      </c>
      <c r="Q27" s="167"/>
      <c r="R27" s="168" t="s">
        <v>33</v>
      </c>
      <c r="S27" s="168" t="s">
        <v>33</v>
      </c>
      <c r="T27" s="168" t="s">
        <v>407</v>
      </c>
      <c r="U27" s="168" t="s">
        <v>33</v>
      </c>
      <c r="V27" s="169" t="s">
        <v>33</v>
      </c>
      <c r="W27" s="169" t="s">
        <v>440</v>
      </c>
      <c r="X27" s="168" t="s">
        <v>441</v>
      </c>
      <c r="Y27" s="30"/>
      <c r="Z27" s="45">
        <v>62</v>
      </c>
      <c r="AA27" s="45">
        <v>70</v>
      </c>
      <c r="AB27" s="39" t="s">
        <v>460</v>
      </c>
    </row>
    <row r="28" spans="1:28" ht="12.75">
      <c r="A28" s="27" t="s">
        <v>461</v>
      </c>
      <c r="B28" s="28">
        <v>85880</v>
      </c>
      <c r="C28" s="29">
        <v>0.87</v>
      </c>
      <c r="D28" s="29">
        <v>0.72</v>
      </c>
      <c r="E28" s="30">
        <v>71</v>
      </c>
      <c r="F28" s="30">
        <v>650</v>
      </c>
      <c r="G28" s="30">
        <v>20</v>
      </c>
      <c r="H28" s="30">
        <v>1000</v>
      </c>
      <c r="I28" s="30">
        <v>843</v>
      </c>
      <c r="J28" s="29">
        <v>0.91</v>
      </c>
      <c r="K28" s="30">
        <v>36</v>
      </c>
      <c r="L28" s="31">
        <v>3.6</v>
      </c>
      <c r="M28" s="32">
        <f t="shared" si="0"/>
        <v>824.42000000000007</v>
      </c>
      <c r="N28" s="32">
        <f t="shared" si="1"/>
        <v>910.3</v>
      </c>
      <c r="O28" s="35" t="s">
        <v>405</v>
      </c>
      <c r="P28" s="167" t="s">
        <v>439</v>
      </c>
      <c r="Q28" s="167"/>
      <c r="R28" s="168" t="s">
        <v>33</v>
      </c>
      <c r="S28" s="168" t="s">
        <v>33</v>
      </c>
      <c r="T28" s="168" t="s">
        <v>407</v>
      </c>
      <c r="U28" s="168" t="s">
        <v>33</v>
      </c>
      <c r="V28" s="169" t="s">
        <v>33</v>
      </c>
      <c r="W28" s="169" t="s">
        <v>440</v>
      </c>
      <c r="X28" s="168" t="s">
        <v>441</v>
      </c>
      <c r="Y28" s="30"/>
      <c r="Z28" s="45">
        <v>62</v>
      </c>
      <c r="AA28" s="45">
        <v>70</v>
      </c>
      <c r="AB28" s="39" t="s">
        <v>462</v>
      </c>
    </row>
    <row r="29" spans="1:28" ht="12.75">
      <c r="A29" s="27" t="s">
        <v>463</v>
      </c>
      <c r="B29" s="28">
        <v>95880</v>
      </c>
      <c r="C29" s="29">
        <v>0.87</v>
      </c>
      <c r="D29" s="29">
        <v>0.72</v>
      </c>
      <c r="E29" s="30">
        <v>71</v>
      </c>
      <c r="F29" s="30">
        <v>650</v>
      </c>
      <c r="G29" s="30">
        <v>20</v>
      </c>
      <c r="H29" s="30">
        <v>1000</v>
      </c>
      <c r="I29" s="30">
        <v>843</v>
      </c>
      <c r="J29" s="29">
        <v>0.91</v>
      </c>
      <c r="K29" s="30">
        <v>36</v>
      </c>
      <c r="L29" s="31">
        <v>3.68</v>
      </c>
      <c r="M29" s="32">
        <f t="shared" si="0"/>
        <v>813.62</v>
      </c>
      <c r="N29" s="32">
        <f t="shared" si="1"/>
        <v>909.5</v>
      </c>
      <c r="O29" s="35" t="s">
        <v>405</v>
      </c>
      <c r="P29" s="167" t="s">
        <v>439</v>
      </c>
      <c r="Q29" s="167"/>
      <c r="R29" s="168" t="s">
        <v>33</v>
      </c>
      <c r="S29" s="168" t="s">
        <v>33</v>
      </c>
      <c r="T29" s="168" t="s">
        <v>407</v>
      </c>
      <c r="U29" s="168" t="s">
        <v>33</v>
      </c>
      <c r="V29" s="169" t="s">
        <v>33</v>
      </c>
      <c r="W29" s="169" t="s">
        <v>440</v>
      </c>
      <c r="X29" s="168" t="s">
        <v>441</v>
      </c>
      <c r="Y29" s="30"/>
      <c r="Z29" s="45">
        <v>62</v>
      </c>
      <c r="AA29" s="45">
        <v>70</v>
      </c>
      <c r="AB29" s="39" t="s">
        <v>464</v>
      </c>
    </row>
    <row r="30" spans="1:28" ht="12.75">
      <c r="A30" s="27" t="s">
        <v>465</v>
      </c>
      <c r="B30" s="28">
        <v>39880</v>
      </c>
      <c r="C30" s="29">
        <v>0.8</v>
      </c>
      <c r="D30" s="29">
        <v>0.71</v>
      </c>
      <c r="E30" s="30">
        <v>41</v>
      </c>
      <c r="F30" s="30">
        <v>600</v>
      </c>
      <c r="G30" s="30">
        <v>20</v>
      </c>
      <c r="H30" s="30">
        <v>1000</v>
      </c>
      <c r="I30" s="30">
        <v>838</v>
      </c>
      <c r="J30" s="29">
        <v>0.91</v>
      </c>
      <c r="K30" s="30">
        <v>37</v>
      </c>
      <c r="L30" s="31">
        <v>4.63</v>
      </c>
      <c r="M30" s="32">
        <f t="shared" si="0"/>
        <v>818.62</v>
      </c>
      <c r="N30" s="32">
        <f t="shared" si="1"/>
        <v>858.5</v>
      </c>
      <c r="O30" s="170" t="s">
        <v>405</v>
      </c>
      <c r="P30" s="34" t="s">
        <v>439</v>
      </c>
      <c r="Q30" s="35"/>
      <c r="R30" s="44" t="s">
        <v>33</v>
      </c>
      <c r="S30" s="44" t="s">
        <v>33</v>
      </c>
      <c r="T30" s="36" t="s">
        <v>407</v>
      </c>
      <c r="U30" s="36" t="s">
        <v>33</v>
      </c>
      <c r="V30" s="37" t="s">
        <v>33</v>
      </c>
      <c r="W30" s="37" t="s">
        <v>440</v>
      </c>
      <c r="X30" s="41" t="s">
        <v>441</v>
      </c>
      <c r="Y30" s="36"/>
      <c r="Z30" s="38">
        <v>62</v>
      </c>
      <c r="AA30" s="38">
        <v>70</v>
      </c>
      <c r="AB30" s="39" t="s">
        <v>466</v>
      </c>
    </row>
    <row r="31" spans="1:28" ht="12.75">
      <c r="A31" s="27" t="s">
        <v>467</v>
      </c>
      <c r="B31" s="28">
        <v>43980</v>
      </c>
      <c r="C31" s="29">
        <v>0.82</v>
      </c>
      <c r="D31" s="29">
        <v>0.71</v>
      </c>
      <c r="E31" s="30">
        <v>53</v>
      </c>
      <c r="F31" s="30">
        <v>500</v>
      </c>
      <c r="G31" s="30">
        <v>20</v>
      </c>
      <c r="H31" s="30">
        <v>1000</v>
      </c>
      <c r="I31" s="30">
        <v>861</v>
      </c>
      <c r="J31" s="29">
        <v>0.81</v>
      </c>
      <c r="K31" s="30">
        <v>39</v>
      </c>
      <c r="L31" s="31">
        <v>4.7</v>
      </c>
      <c r="M31" s="32">
        <f t="shared" si="0"/>
        <v>814.12</v>
      </c>
      <c r="N31" s="32">
        <f t="shared" si="1"/>
        <v>858.1</v>
      </c>
      <c r="O31" s="170" t="s">
        <v>405</v>
      </c>
      <c r="P31" s="34" t="s">
        <v>439</v>
      </c>
      <c r="Q31" s="35"/>
      <c r="R31" s="44" t="s">
        <v>33</v>
      </c>
      <c r="S31" s="44" t="s">
        <v>33</v>
      </c>
      <c r="T31" s="36" t="s">
        <v>407</v>
      </c>
      <c r="U31" s="36" t="s">
        <v>33</v>
      </c>
      <c r="V31" s="37" t="s">
        <v>33</v>
      </c>
      <c r="W31" s="37" t="s">
        <v>440</v>
      </c>
      <c r="X31" s="41" t="s">
        <v>441</v>
      </c>
      <c r="Y31" s="36"/>
      <c r="Z31" s="38">
        <v>62</v>
      </c>
      <c r="AA31" s="38">
        <v>70</v>
      </c>
      <c r="AB31" s="39" t="s">
        <v>468</v>
      </c>
    </row>
    <row r="32" spans="1:28" ht="12.75">
      <c r="A32" s="27" t="s">
        <v>469</v>
      </c>
      <c r="B32" s="28">
        <v>38580</v>
      </c>
      <c r="C32" s="29">
        <v>0.87</v>
      </c>
      <c r="D32" s="29">
        <v>0.7</v>
      </c>
      <c r="E32" s="30">
        <v>53</v>
      </c>
      <c r="F32" s="30">
        <v>630</v>
      </c>
      <c r="G32" s="30">
        <v>25</v>
      </c>
      <c r="H32" s="30">
        <v>1000</v>
      </c>
      <c r="I32" s="30">
        <v>877</v>
      </c>
      <c r="J32" s="29">
        <v>0.91</v>
      </c>
      <c r="K32" s="30">
        <v>37</v>
      </c>
      <c r="L32" s="31">
        <v>3.95</v>
      </c>
      <c r="M32" s="32">
        <f t="shared" si="0"/>
        <v>861.62</v>
      </c>
      <c r="N32" s="32">
        <f t="shared" si="1"/>
        <v>900.2</v>
      </c>
      <c r="O32" s="35" t="s">
        <v>405</v>
      </c>
      <c r="P32" s="167" t="s">
        <v>439</v>
      </c>
      <c r="Q32" s="167" t="s">
        <v>470</v>
      </c>
      <c r="R32" s="168" t="s">
        <v>33</v>
      </c>
      <c r="S32" s="168" t="s">
        <v>33</v>
      </c>
      <c r="T32" s="168" t="s">
        <v>471</v>
      </c>
      <c r="U32" s="168" t="s">
        <v>33</v>
      </c>
      <c r="V32" s="169" t="s">
        <v>33</v>
      </c>
      <c r="W32" s="169" t="s">
        <v>472</v>
      </c>
      <c r="X32" s="168" t="s">
        <v>441</v>
      </c>
      <c r="Y32" s="168" t="s">
        <v>473</v>
      </c>
      <c r="Z32" s="45">
        <v>62</v>
      </c>
      <c r="AA32" s="45">
        <v>70</v>
      </c>
      <c r="AB32" s="39" t="s">
        <v>474</v>
      </c>
    </row>
    <row r="33" spans="1:28" ht="12.75">
      <c r="A33" s="27" t="s">
        <v>475</v>
      </c>
      <c r="B33" s="28">
        <v>41480</v>
      </c>
      <c r="C33" s="29">
        <v>0.87</v>
      </c>
      <c r="D33" s="29">
        <v>0.7</v>
      </c>
      <c r="E33" s="30">
        <v>53</v>
      </c>
      <c r="F33" s="30">
        <v>684</v>
      </c>
      <c r="G33" s="30">
        <v>25</v>
      </c>
      <c r="H33" s="30">
        <v>1000</v>
      </c>
      <c r="I33" s="30">
        <v>877</v>
      </c>
      <c r="J33" s="29">
        <v>0.92</v>
      </c>
      <c r="K33" s="30">
        <v>37</v>
      </c>
      <c r="L33" s="31">
        <v>4</v>
      </c>
      <c r="M33" s="32">
        <f t="shared" si="0"/>
        <v>864.61999999999989</v>
      </c>
      <c r="N33" s="32">
        <f t="shared" si="1"/>
        <v>906.1</v>
      </c>
      <c r="O33" s="35" t="s">
        <v>405</v>
      </c>
      <c r="P33" s="167" t="s">
        <v>439</v>
      </c>
      <c r="Q33" s="167" t="s">
        <v>470</v>
      </c>
      <c r="R33" s="168" t="s">
        <v>33</v>
      </c>
      <c r="S33" s="168" t="s">
        <v>33</v>
      </c>
      <c r="T33" s="168" t="s">
        <v>471</v>
      </c>
      <c r="U33" s="168" t="s">
        <v>33</v>
      </c>
      <c r="V33" s="169" t="s">
        <v>33</v>
      </c>
      <c r="W33" s="169" t="s">
        <v>472</v>
      </c>
      <c r="X33" s="168" t="s">
        <v>441</v>
      </c>
      <c r="Y33" s="168" t="s">
        <v>473</v>
      </c>
      <c r="Z33" s="45">
        <v>62</v>
      </c>
      <c r="AA33" s="45">
        <v>70</v>
      </c>
      <c r="AB33" s="39" t="s">
        <v>476</v>
      </c>
    </row>
    <row r="34" spans="1:28" ht="12.75">
      <c r="A34" s="27" t="s">
        <v>477</v>
      </c>
      <c r="B34" s="28">
        <v>43680</v>
      </c>
      <c r="C34" s="29">
        <v>0.87</v>
      </c>
      <c r="D34" s="29">
        <v>0.7</v>
      </c>
      <c r="E34" s="30">
        <v>53</v>
      </c>
      <c r="F34" s="30">
        <v>645</v>
      </c>
      <c r="G34" s="30">
        <v>25</v>
      </c>
      <c r="H34" s="30">
        <v>1000</v>
      </c>
      <c r="I34" s="30">
        <v>877</v>
      </c>
      <c r="J34" s="29">
        <v>0.93</v>
      </c>
      <c r="K34" s="30">
        <v>37</v>
      </c>
      <c r="L34" s="31">
        <v>4.1500000000000004</v>
      </c>
      <c r="M34" s="32">
        <f t="shared" si="0"/>
        <v>858.02</v>
      </c>
      <c r="N34" s="32">
        <f t="shared" si="1"/>
        <v>901.7</v>
      </c>
      <c r="O34" s="35" t="s">
        <v>405</v>
      </c>
      <c r="P34" s="167" t="s">
        <v>439</v>
      </c>
      <c r="Q34" s="167" t="s">
        <v>470</v>
      </c>
      <c r="R34" s="168" t="s">
        <v>33</v>
      </c>
      <c r="S34" s="168" t="s">
        <v>33</v>
      </c>
      <c r="T34" s="168" t="s">
        <v>471</v>
      </c>
      <c r="U34" s="168" t="s">
        <v>33</v>
      </c>
      <c r="V34" s="169" t="s">
        <v>33</v>
      </c>
      <c r="W34" s="169" t="s">
        <v>472</v>
      </c>
      <c r="X34" s="168" t="s">
        <v>441</v>
      </c>
      <c r="Y34" s="168" t="s">
        <v>473</v>
      </c>
      <c r="Z34" s="45">
        <v>62</v>
      </c>
      <c r="AA34" s="45">
        <v>70</v>
      </c>
      <c r="AB34" s="39" t="s">
        <v>478</v>
      </c>
    </row>
    <row r="35" spans="1:28" ht="12.75">
      <c r="A35" s="27" t="s">
        <v>479</v>
      </c>
      <c r="B35" s="28">
        <v>38580</v>
      </c>
      <c r="C35" s="29">
        <v>0.86</v>
      </c>
      <c r="D35" s="29">
        <v>0.7</v>
      </c>
      <c r="E35" s="30">
        <v>53</v>
      </c>
      <c r="F35" s="30">
        <v>620</v>
      </c>
      <c r="G35" s="30">
        <v>25</v>
      </c>
      <c r="H35" s="30">
        <v>800</v>
      </c>
      <c r="I35" s="30">
        <v>877</v>
      </c>
      <c r="J35" s="29">
        <v>0.91</v>
      </c>
      <c r="K35" s="30" t="s">
        <v>33</v>
      </c>
      <c r="L35" s="31">
        <v>3.6</v>
      </c>
      <c r="M35" s="32"/>
      <c r="N35" s="32"/>
      <c r="O35" s="35" t="s">
        <v>405</v>
      </c>
      <c r="P35" s="167" t="s">
        <v>439</v>
      </c>
      <c r="Q35" s="34" t="s">
        <v>480</v>
      </c>
      <c r="R35" s="168" t="s">
        <v>33</v>
      </c>
      <c r="S35" s="168" t="s">
        <v>33</v>
      </c>
      <c r="T35" s="168" t="s">
        <v>407</v>
      </c>
      <c r="U35" s="168" t="s">
        <v>481</v>
      </c>
      <c r="V35" s="169" t="s">
        <v>33</v>
      </c>
      <c r="W35" s="169" t="s">
        <v>482</v>
      </c>
      <c r="X35" s="168" t="s">
        <v>441</v>
      </c>
      <c r="Y35" s="30"/>
      <c r="Z35" s="45">
        <v>80</v>
      </c>
      <c r="AA35" s="45">
        <v>70</v>
      </c>
      <c r="AB35" s="39" t="s">
        <v>483</v>
      </c>
    </row>
    <row r="36" spans="1:28" ht="12.75">
      <c r="A36" s="27" t="s">
        <v>484</v>
      </c>
      <c r="B36" s="28">
        <v>40000</v>
      </c>
      <c r="C36" s="29">
        <v>0.86</v>
      </c>
      <c r="D36" s="29">
        <v>0.88</v>
      </c>
      <c r="E36" s="30">
        <v>53</v>
      </c>
      <c r="F36" s="30">
        <v>725</v>
      </c>
      <c r="G36" s="30">
        <v>20</v>
      </c>
      <c r="H36" s="30">
        <v>1000</v>
      </c>
      <c r="I36" s="30">
        <v>888</v>
      </c>
      <c r="J36" s="29">
        <v>0.91</v>
      </c>
      <c r="K36" s="30">
        <v>36</v>
      </c>
      <c r="L36" s="31">
        <v>5.0999999999999996</v>
      </c>
      <c r="M36" s="32">
        <f t="shared" ref="M36:M66" si="2">(-B36*0.001)+(K36*2)+(-L36*10)+(C36*100)+(D36*100)+(E36)+(F36*0.1)+(G36*2)+(H36*0.1)+(I36*0.1)+(J36*100)+(Z36*2)+(AA36*2)</f>
        <v>864.3</v>
      </c>
      <c r="N36" s="32">
        <f t="shared" ref="N36:N66" si="3">(K36*2)+(-L36*10)+(C36*100)+(D36*100)+(E36)+(F36*0.1)+(G36*2)+(H36*0.1)+(I36*0.1)+(J36*100)+(Z36*2)+(AA36*2)</f>
        <v>904.3</v>
      </c>
      <c r="O36" s="35" t="s">
        <v>405</v>
      </c>
      <c r="P36" s="167" t="s">
        <v>439</v>
      </c>
      <c r="Q36" s="167"/>
      <c r="R36" s="168" t="s">
        <v>33</v>
      </c>
      <c r="S36" s="168" t="s">
        <v>33</v>
      </c>
      <c r="T36" s="168" t="s">
        <v>407</v>
      </c>
      <c r="U36" s="168" t="s">
        <v>33</v>
      </c>
      <c r="V36" s="169" t="s">
        <v>33</v>
      </c>
      <c r="W36" s="169" t="s">
        <v>440</v>
      </c>
      <c r="X36" s="168" t="s">
        <v>441</v>
      </c>
      <c r="Y36" s="30"/>
      <c r="Z36" s="45">
        <v>62</v>
      </c>
      <c r="AA36" s="45">
        <v>70</v>
      </c>
      <c r="AB36" s="39" t="s">
        <v>485</v>
      </c>
    </row>
    <row r="37" spans="1:28" ht="12.75">
      <c r="A37" s="27" t="s">
        <v>486</v>
      </c>
      <c r="B37" s="28">
        <v>33860</v>
      </c>
      <c r="C37" s="29">
        <v>0.73</v>
      </c>
      <c r="D37" s="29">
        <v>0.72</v>
      </c>
      <c r="E37" s="30">
        <v>40</v>
      </c>
      <c r="F37" s="30">
        <v>600</v>
      </c>
      <c r="G37" s="30">
        <v>30</v>
      </c>
      <c r="H37" s="30">
        <v>900</v>
      </c>
      <c r="I37" s="30">
        <v>601</v>
      </c>
      <c r="J37" s="29">
        <v>0.92</v>
      </c>
      <c r="K37" s="30">
        <v>50</v>
      </c>
      <c r="L37" s="31">
        <v>3.6</v>
      </c>
      <c r="M37" s="32">
        <f t="shared" si="2"/>
        <v>767.24</v>
      </c>
      <c r="N37" s="32">
        <f t="shared" si="3"/>
        <v>801.1</v>
      </c>
      <c r="O37" s="170" t="s">
        <v>405</v>
      </c>
      <c r="P37" s="34" t="s">
        <v>470</v>
      </c>
      <c r="Q37" s="35"/>
      <c r="R37" s="44" t="s">
        <v>33</v>
      </c>
      <c r="S37" s="44" t="s">
        <v>33</v>
      </c>
      <c r="T37" s="36" t="s">
        <v>46</v>
      </c>
      <c r="U37" s="36" t="s">
        <v>33</v>
      </c>
      <c r="V37" s="37" t="s">
        <v>33</v>
      </c>
      <c r="W37" s="37" t="s">
        <v>260</v>
      </c>
      <c r="X37" s="41" t="s">
        <v>473</v>
      </c>
      <c r="Y37" s="36"/>
      <c r="Z37" s="38">
        <v>55</v>
      </c>
      <c r="AA37" s="38">
        <v>40</v>
      </c>
      <c r="AB37" s="39" t="s">
        <v>487</v>
      </c>
    </row>
    <row r="38" spans="1:28" ht="12.75">
      <c r="A38" s="27" t="s">
        <v>488</v>
      </c>
      <c r="B38" s="28">
        <v>38980</v>
      </c>
      <c r="C38" s="29">
        <v>0.79</v>
      </c>
      <c r="D38" s="29">
        <v>0.72</v>
      </c>
      <c r="E38" s="30">
        <v>40</v>
      </c>
      <c r="F38" s="30">
        <v>630</v>
      </c>
      <c r="G38" s="30">
        <v>30</v>
      </c>
      <c r="H38" s="30">
        <v>900</v>
      </c>
      <c r="I38" s="30">
        <v>601</v>
      </c>
      <c r="J38" s="29">
        <v>0.93</v>
      </c>
      <c r="K38" s="30">
        <v>50</v>
      </c>
      <c r="L38" s="31">
        <v>2.76</v>
      </c>
      <c r="M38" s="32">
        <f t="shared" si="2"/>
        <v>780.52</v>
      </c>
      <c r="N38" s="32">
        <f t="shared" si="3"/>
        <v>819.5</v>
      </c>
      <c r="O38" s="170" t="s">
        <v>405</v>
      </c>
      <c r="P38" s="34" t="s">
        <v>470</v>
      </c>
      <c r="Q38" s="34"/>
      <c r="R38" s="44" t="s">
        <v>33</v>
      </c>
      <c r="S38" s="44" t="s">
        <v>33</v>
      </c>
      <c r="T38" s="41" t="s">
        <v>46</v>
      </c>
      <c r="U38" s="41" t="s">
        <v>33</v>
      </c>
      <c r="V38" s="42" t="s">
        <v>33</v>
      </c>
      <c r="W38" s="42" t="s">
        <v>260</v>
      </c>
      <c r="X38" s="41" t="s">
        <v>473</v>
      </c>
      <c r="Y38" s="41"/>
      <c r="Z38" s="43">
        <v>55</v>
      </c>
      <c r="AA38" s="43">
        <v>40</v>
      </c>
      <c r="AB38" s="39" t="s">
        <v>489</v>
      </c>
    </row>
    <row r="39" spans="1:28" ht="12.75">
      <c r="A39" s="27" t="s">
        <v>490</v>
      </c>
      <c r="B39" s="28">
        <v>26550</v>
      </c>
      <c r="C39" s="29">
        <v>0.68</v>
      </c>
      <c r="D39" s="29">
        <v>0.8</v>
      </c>
      <c r="E39" s="30">
        <v>39</v>
      </c>
      <c r="F39" s="30">
        <v>600</v>
      </c>
      <c r="G39" s="30">
        <v>30</v>
      </c>
      <c r="H39" s="30">
        <v>900</v>
      </c>
      <c r="I39" s="30">
        <v>563</v>
      </c>
      <c r="J39" s="29">
        <v>0.92</v>
      </c>
      <c r="K39" s="30">
        <v>50</v>
      </c>
      <c r="L39" s="31">
        <v>3.2</v>
      </c>
      <c r="M39" s="32">
        <f t="shared" si="2"/>
        <v>776.75</v>
      </c>
      <c r="N39" s="32">
        <f t="shared" si="3"/>
        <v>803.3</v>
      </c>
      <c r="O39" s="170" t="s">
        <v>405</v>
      </c>
      <c r="P39" s="34" t="s">
        <v>470</v>
      </c>
      <c r="Q39" s="34"/>
      <c r="R39" s="36" t="s">
        <v>33</v>
      </c>
      <c r="S39" s="36" t="s">
        <v>33</v>
      </c>
      <c r="T39" s="36" t="s">
        <v>46</v>
      </c>
      <c r="U39" s="41" t="s">
        <v>33</v>
      </c>
      <c r="V39" s="42" t="s">
        <v>33</v>
      </c>
      <c r="W39" s="42" t="s">
        <v>260</v>
      </c>
      <c r="X39" s="41" t="s">
        <v>473</v>
      </c>
      <c r="Y39" s="41"/>
      <c r="Z39" s="43">
        <v>55</v>
      </c>
      <c r="AA39" s="43">
        <v>40</v>
      </c>
      <c r="AB39" s="39" t="s">
        <v>491</v>
      </c>
    </row>
    <row r="40" spans="1:28" ht="12.75">
      <c r="A40" s="27" t="s">
        <v>492</v>
      </c>
      <c r="B40" s="28">
        <v>66550</v>
      </c>
      <c r="C40" s="29">
        <v>0.77</v>
      </c>
      <c r="D40" s="29">
        <v>0.8</v>
      </c>
      <c r="E40" s="30">
        <v>39</v>
      </c>
      <c r="F40" s="30">
        <v>600</v>
      </c>
      <c r="G40" s="30">
        <v>30</v>
      </c>
      <c r="H40" s="30">
        <v>900</v>
      </c>
      <c r="I40" s="30">
        <v>563</v>
      </c>
      <c r="J40" s="29">
        <v>0.92</v>
      </c>
      <c r="K40" s="30">
        <v>55</v>
      </c>
      <c r="L40" s="31">
        <v>2.5</v>
      </c>
      <c r="M40" s="32">
        <f t="shared" si="2"/>
        <v>762.75</v>
      </c>
      <c r="N40" s="32">
        <f t="shared" si="3"/>
        <v>829.3</v>
      </c>
      <c r="O40" s="170" t="s">
        <v>405</v>
      </c>
      <c r="P40" s="34" t="s">
        <v>470</v>
      </c>
      <c r="Q40" s="35"/>
      <c r="R40" s="44" t="s">
        <v>33</v>
      </c>
      <c r="S40" s="44" t="s">
        <v>33</v>
      </c>
      <c r="T40" s="36" t="s">
        <v>46</v>
      </c>
      <c r="U40" s="36" t="s">
        <v>33</v>
      </c>
      <c r="V40" s="37" t="s">
        <v>33</v>
      </c>
      <c r="W40" s="37" t="s">
        <v>260</v>
      </c>
      <c r="X40" s="41" t="s">
        <v>473</v>
      </c>
      <c r="Y40" s="36"/>
      <c r="Z40" s="38">
        <v>55</v>
      </c>
      <c r="AA40" s="38">
        <v>40</v>
      </c>
      <c r="AB40" s="39" t="s">
        <v>493</v>
      </c>
    </row>
    <row r="41" spans="1:28" ht="12.75">
      <c r="A41" s="27" t="s">
        <v>494</v>
      </c>
      <c r="B41" s="28">
        <v>22650</v>
      </c>
      <c r="C41" s="29">
        <v>0.67</v>
      </c>
      <c r="D41" s="29">
        <v>0.72</v>
      </c>
      <c r="E41" s="30">
        <v>40</v>
      </c>
      <c r="F41" s="30">
        <v>600</v>
      </c>
      <c r="G41" s="30">
        <v>30</v>
      </c>
      <c r="H41" s="30">
        <v>900</v>
      </c>
      <c r="I41" s="30">
        <v>601</v>
      </c>
      <c r="J41" s="29">
        <v>0.93</v>
      </c>
      <c r="K41" s="30">
        <v>46</v>
      </c>
      <c r="L41" s="31">
        <v>3.3</v>
      </c>
      <c r="M41" s="32">
        <f t="shared" si="2"/>
        <v>768.45</v>
      </c>
      <c r="N41" s="32">
        <f t="shared" si="3"/>
        <v>791.1</v>
      </c>
      <c r="O41" s="170" t="s">
        <v>405</v>
      </c>
      <c r="P41" s="34" t="s">
        <v>470</v>
      </c>
      <c r="Q41" s="35"/>
      <c r="R41" s="36" t="s">
        <v>33</v>
      </c>
      <c r="S41" s="36" t="s">
        <v>33</v>
      </c>
      <c r="T41" s="36" t="s">
        <v>46</v>
      </c>
      <c r="U41" s="36" t="s">
        <v>33</v>
      </c>
      <c r="V41" s="37" t="s">
        <v>33</v>
      </c>
      <c r="W41" s="37" t="s">
        <v>260</v>
      </c>
      <c r="X41" s="41" t="s">
        <v>473</v>
      </c>
      <c r="Y41" s="36"/>
      <c r="Z41" s="38">
        <v>55</v>
      </c>
      <c r="AA41" s="38">
        <v>40</v>
      </c>
      <c r="AB41" s="39" t="s">
        <v>495</v>
      </c>
    </row>
    <row r="42" spans="1:28" ht="12.75">
      <c r="A42" s="27" t="s">
        <v>496</v>
      </c>
      <c r="B42" s="28">
        <v>8780</v>
      </c>
      <c r="C42" s="29">
        <v>0.7</v>
      </c>
      <c r="D42" s="29">
        <v>0.72</v>
      </c>
      <c r="E42" s="30">
        <v>40</v>
      </c>
      <c r="F42" s="30">
        <v>600</v>
      </c>
      <c r="G42" s="30">
        <v>30</v>
      </c>
      <c r="H42" s="30">
        <v>900</v>
      </c>
      <c r="I42" s="30">
        <v>601</v>
      </c>
      <c r="J42" s="29">
        <v>0.92</v>
      </c>
      <c r="K42" s="30">
        <v>34</v>
      </c>
      <c r="L42" s="31">
        <v>3.3</v>
      </c>
      <c r="M42" s="32">
        <f t="shared" si="2"/>
        <v>760.32</v>
      </c>
      <c r="N42" s="32">
        <f t="shared" si="3"/>
        <v>769.1</v>
      </c>
      <c r="O42" s="170" t="s">
        <v>405</v>
      </c>
      <c r="P42" s="34" t="s">
        <v>470</v>
      </c>
      <c r="Q42" s="35"/>
      <c r="R42" s="36" t="s">
        <v>33</v>
      </c>
      <c r="S42" s="36" t="s">
        <v>33</v>
      </c>
      <c r="T42" s="36" t="s">
        <v>46</v>
      </c>
      <c r="U42" s="36" t="s">
        <v>33</v>
      </c>
      <c r="V42" s="37" t="s">
        <v>33</v>
      </c>
      <c r="W42" s="37" t="s">
        <v>260</v>
      </c>
      <c r="X42" s="41" t="s">
        <v>473</v>
      </c>
      <c r="Y42" s="36"/>
      <c r="Z42" s="38">
        <v>55</v>
      </c>
      <c r="AA42" s="38">
        <v>40</v>
      </c>
      <c r="AB42" s="39" t="s">
        <v>497</v>
      </c>
    </row>
    <row r="43" spans="1:28" ht="12.75">
      <c r="A43" s="27" t="s">
        <v>498</v>
      </c>
      <c r="B43" s="28">
        <v>28780</v>
      </c>
      <c r="C43" s="29">
        <v>0.7</v>
      </c>
      <c r="D43" s="29">
        <v>0.72</v>
      </c>
      <c r="E43" s="30">
        <v>40</v>
      </c>
      <c r="F43" s="30">
        <v>600</v>
      </c>
      <c r="G43" s="30">
        <v>30</v>
      </c>
      <c r="H43" s="30">
        <v>900</v>
      </c>
      <c r="I43" s="30">
        <v>601</v>
      </c>
      <c r="J43" s="29">
        <v>0.92</v>
      </c>
      <c r="K43" s="30">
        <v>44</v>
      </c>
      <c r="L43" s="31">
        <v>3.3</v>
      </c>
      <c r="M43" s="32">
        <f t="shared" si="2"/>
        <v>760.32</v>
      </c>
      <c r="N43" s="32">
        <f t="shared" si="3"/>
        <v>789.1</v>
      </c>
      <c r="O43" s="170" t="s">
        <v>405</v>
      </c>
      <c r="P43" s="34" t="s">
        <v>470</v>
      </c>
      <c r="Q43" s="35"/>
      <c r="R43" s="36" t="s">
        <v>33</v>
      </c>
      <c r="S43" s="36" t="s">
        <v>33</v>
      </c>
      <c r="T43" s="36" t="s">
        <v>46</v>
      </c>
      <c r="U43" s="36" t="s">
        <v>33</v>
      </c>
      <c r="V43" s="37" t="s">
        <v>33</v>
      </c>
      <c r="W43" s="37" t="s">
        <v>260</v>
      </c>
      <c r="X43" s="41" t="s">
        <v>473</v>
      </c>
      <c r="Y43" s="36"/>
      <c r="Z43" s="38">
        <v>55</v>
      </c>
      <c r="AA43" s="38">
        <v>40</v>
      </c>
      <c r="AB43" s="39" t="s">
        <v>499</v>
      </c>
    </row>
    <row r="44" spans="1:28" ht="12.75">
      <c r="A44" s="27" t="s">
        <v>500</v>
      </c>
      <c r="B44" s="28">
        <v>8780</v>
      </c>
      <c r="C44" s="29">
        <v>0.7</v>
      </c>
      <c r="D44" s="29">
        <v>0.72</v>
      </c>
      <c r="E44" s="30">
        <v>40</v>
      </c>
      <c r="F44" s="30">
        <v>600</v>
      </c>
      <c r="G44" s="30">
        <v>30</v>
      </c>
      <c r="H44" s="30">
        <v>900</v>
      </c>
      <c r="I44" s="30">
        <v>601</v>
      </c>
      <c r="J44" s="29">
        <v>0.92</v>
      </c>
      <c r="K44" s="30">
        <v>34</v>
      </c>
      <c r="L44" s="31">
        <v>3.3</v>
      </c>
      <c r="M44" s="32">
        <f t="shared" si="2"/>
        <v>760.32</v>
      </c>
      <c r="N44" s="32">
        <f t="shared" si="3"/>
        <v>769.1</v>
      </c>
      <c r="O44" s="170" t="s">
        <v>405</v>
      </c>
      <c r="P44" s="34" t="s">
        <v>470</v>
      </c>
      <c r="Q44" s="35"/>
      <c r="R44" s="36" t="s">
        <v>33</v>
      </c>
      <c r="S44" s="36" t="s">
        <v>33</v>
      </c>
      <c r="T44" s="36" t="s">
        <v>46</v>
      </c>
      <c r="U44" s="36" t="s">
        <v>33</v>
      </c>
      <c r="V44" s="37" t="s">
        <v>33</v>
      </c>
      <c r="W44" s="37" t="s">
        <v>260</v>
      </c>
      <c r="X44" s="41" t="s">
        <v>473</v>
      </c>
      <c r="Y44" s="36"/>
      <c r="Z44" s="38">
        <v>55</v>
      </c>
      <c r="AA44" s="38">
        <v>40</v>
      </c>
      <c r="AB44" s="39" t="s">
        <v>501</v>
      </c>
    </row>
    <row r="45" spans="1:28" ht="12.75">
      <c r="A45" s="27" t="s">
        <v>502</v>
      </c>
      <c r="B45" s="28">
        <v>28780</v>
      </c>
      <c r="C45" s="29">
        <v>0.7</v>
      </c>
      <c r="D45" s="29">
        <v>0.72</v>
      </c>
      <c r="E45" s="30">
        <v>40</v>
      </c>
      <c r="F45" s="30">
        <v>600</v>
      </c>
      <c r="G45" s="30">
        <v>30</v>
      </c>
      <c r="H45" s="30">
        <v>900</v>
      </c>
      <c r="I45" s="30">
        <v>601</v>
      </c>
      <c r="J45" s="29">
        <v>0.92</v>
      </c>
      <c r="K45" s="30">
        <v>44</v>
      </c>
      <c r="L45" s="31">
        <v>3.3</v>
      </c>
      <c r="M45" s="32">
        <f t="shared" si="2"/>
        <v>760.32</v>
      </c>
      <c r="N45" s="32">
        <f t="shared" si="3"/>
        <v>789.1</v>
      </c>
      <c r="O45" s="170" t="s">
        <v>405</v>
      </c>
      <c r="P45" s="34" t="s">
        <v>470</v>
      </c>
      <c r="Q45" s="35"/>
      <c r="R45" s="36" t="s">
        <v>33</v>
      </c>
      <c r="S45" s="36" t="s">
        <v>33</v>
      </c>
      <c r="T45" s="36" t="s">
        <v>46</v>
      </c>
      <c r="U45" s="36" t="s">
        <v>33</v>
      </c>
      <c r="V45" s="37" t="s">
        <v>33</v>
      </c>
      <c r="W45" s="37" t="s">
        <v>260</v>
      </c>
      <c r="X45" s="41" t="s">
        <v>473</v>
      </c>
      <c r="Y45" s="36"/>
      <c r="Z45" s="38">
        <v>55</v>
      </c>
      <c r="AA45" s="38">
        <v>40</v>
      </c>
      <c r="AB45" s="39" t="s">
        <v>503</v>
      </c>
    </row>
    <row r="46" spans="1:28" ht="12.75">
      <c r="A46" s="27" t="s">
        <v>504</v>
      </c>
      <c r="B46" s="28">
        <v>26540</v>
      </c>
      <c r="C46" s="29">
        <v>0.69</v>
      </c>
      <c r="D46" s="29">
        <v>0.72</v>
      </c>
      <c r="E46" s="30">
        <v>40</v>
      </c>
      <c r="F46" s="30">
        <v>620</v>
      </c>
      <c r="G46" s="30">
        <v>30</v>
      </c>
      <c r="H46" s="30">
        <v>900</v>
      </c>
      <c r="I46" s="30">
        <v>601</v>
      </c>
      <c r="J46" s="29">
        <v>0.92</v>
      </c>
      <c r="K46" s="30">
        <v>44</v>
      </c>
      <c r="L46" s="31">
        <v>3.3</v>
      </c>
      <c r="M46" s="32">
        <f t="shared" si="2"/>
        <v>763.56000000000006</v>
      </c>
      <c r="N46" s="32">
        <f t="shared" si="3"/>
        <v>790.1</v>
      </c>
      <c r="O46" s="170" t="s">
        <v>405</v>
      </c>
      <c r="P46" s="34" t="s">
        <v>470</v>
      </c>
      <c r="Q46" s="35"/>
      <c r="R46" s="36" t="s">
        <v>33</v>
      </c>
      <c r="S46" s="36" t="s">
        <v>33</v>
      </c>
      <c r="T46" s="36" t="s">
        <v>46</v>
      </c>
      <c r="U46" s="36" t="s">
        <v>33</v>
      </c>
      <c r="V46" s="37" t="s">
        <v>33</v>
      </c>
      <c r="W46" s="37" t="s">
        <v>260</v>
      </c>
      <c r="X46" s="41" t="s">
        <v>473</v>
      </c>
      <c r="Y46" s="36"/>
      <c r="Z46" s="38">
        <v>55</v>
      </c>
      <c r="AA46" s="38">
        <v>40</v>
      </c>
      <c r="AB46" s="39" t="s">
        <v>505</v>
      </c>
    </row>
    <row r="47" spans="1:28" ht="12.75">
      <c r="A47" s="27" t="s">
        <v>506</v>
      </c>
      <c r="B47" s="28">
        <v>22650</v>
      </c>
      <c r="C47" s="29">
        <v>0.67</v>
      </c>
      <c r="D47" s="29">
        <v>0.72</v>
      </c>
      <c r="E47" s="30">
        <v>40</v>
      </c>
      <c r="F47" s="30">
        <v>600</v>
      </c>
      <c r="G47" s="30">
        <v>30</v>
      </c>
      <c r="H47" s="30">
        <v>900</v>
      </c>
      <c r="I47" s="30">
        <v>601</v>
      </c>
      <c r="J47" s="29">
        <v>0.93</v>
      </c>
      <c r="K47" s="30">
        <v>46</v>
      </c>
      <c r="L47" s="31">
        <v>3.2</v>
      </c>
      <c r="M47" s="32">
        <f t="shared" si="2"/>
        <v>769.45</v>
      </c>
      <c r="N47" s="32">
        <f t="shared" si="3"/>
        <v>792.1</v>
      </c>
      <c r="O47" s="170" t="s">
        <v>405</v>
      </c>
      <c r="P47" s="34" t="s">
        <v>470</v>
      </c>
      <c r="Q47" s="35"/>
      <c r="R47" s="36" t="s">
        <v>33</v>
      </c>
      <c r="S47" s="36" t="s">
        <v>33</v>
      </c>
      <c r="T47" s="36" t="s">
        <v>46</v>
      </c>
      <c r="U47" s="36" t="s">
        <v>33</v>
      </c>
      <c r="V47" s="37" t="s">
        <v>33</v>
      </c>
      <c r="W47" s="37" t="s">
        <v>260</v>
      </c>
      <c r="X47" s="41" t="s">
        <v>473</v>
      </c>
      <c r="Y47" s="36"/>
      <c r="Z47" s="38">
        <v>55</v>
      </c>
      <c r="AA47" s="38">
        <v>40</v>
      </c>
      <c r="AB47" s="39" t="s">
        <v>507</v>
      </c>
    </row>
    <row r="48" spans="1:28" ht="12.75">
      <c r="A48" s="27" t="s">
        <v>508</v>
      </c>
      <c r="B48" s="28">
        <v>75930</v>
      </c>
      <c r="C48" s="29">
        <v>0.78</v>
      </c>
      <c r="D48" s="29">
        <v>0.76</v>
      </c>
      <c r="E48" s="30">
        <v>39</v>
      </c>
      <c r="F48" s="30">
        <v>600</v>
      </c>
      <c r="G48" s="30">
        <v>30</v>
      </c>
      <c r="H48" s="30">
        <v>1000</v>
      </c>
      <c r="I48" s="30">
        <v>689</v>
      </c>
      <c r="J48" s="29">
        <v>0.92</v>
      </c>
      <c r="K48" s="30">
        <v>66</v>
      </c>
      <c r="L48" s="31">
        <v>3.5</v>
      </c>
      <c r="M48" s="32">
        <f t="shared" si="2"/>
        <v>796.97</v>
      </c>
      <c r="N48" s="32">
        <f t="shared" si="3"/>
        <v>872.9</v>
      </c>
      <c r="O48" s="170" t="s">
        <v>405</v>
      </c>
      <c r="P48" s="34" t="s">
        <v>470</v>
      </c>
      <c r="Q48" s="35" t="s">
        <v>509</v>
      </c>
      <c r="R48" s="44" t="s">
        <v>52</v>
      </c>
      <c r="S48" s="44" t="s">
        <v>510</v>
      </c>
      <c r="T48" s="36" t="s">
        <v>46</v>
      </c>
      <c r="U48" s="36" t="s">
        <v>33</v>
      </c>
      <c r="V48" s="37" t="s">
        <v>511</v>
      </c>
      <c r="W48" s="37" t="s">
        <v>260</v>
      </c>
      <c r="X48" s="41" t="s">
        <v>473</v>
      </c>
      <c r="Y48" s="36" t="s">
        <v>512</v>
      </c>
      <c r="Z48" s="38">
        <v>55</v>
      </c>
      <c r="AA48" s="38">
        <v>46</v>
      </c>
      <c r="AB48" s="39" t="s">
        <v>513</v>
      </c>
    </row>
    <row r="49" spans="1:28" ht="12.75">
      <c r="A49" s="27" t="s">
        <v>514</v>
      </c>
      <c r="B49" s="28">
        <v>96880</v>
      </c>
      <c r="C49" s="29">
        <v>0.78</v>
      </c>
      <c r="D49" s="29">
        <v>0.76</v>
      </c>
      <c r="E49" s="30">
        <v>40</v>
      </c>
      <c r="F49" s="30">
        <v>700</v>
      </c>
      <c r="G49" s="30">
        <v>30</v>
      </c>
      <c r="H49" s="30">
        <v>1000</v>
      </c>
      <c r="I49" s="30">
        <v>689</v>
      </c>
      <c r="J49" s="29">
        <v>0.92</v>
      </c>
      <c r="K49" s="30">
        <v>66</v>
      </c>
      <c r="L49" s="31">
        <v>3.4</v>
      </c>
      <c r="M49" s="32">
        <f t="shared" si="2"/>
        <v>788.02</v>
      </c>
      <c r="N49" s="32">
        <f t="shared" si="3"/>
        <v>884.9</v>
      </c>
      <c r="O49" s="170" t="s">
        <v>405</v>
      </c>
      <c r="P49" s="34" t="s">
        <v>470</v>
      </c>
      <c r="Q49" s="35" t="s">
        <v>509</v>
      </c>
      <c r="R49" s="36" t="s">
        <v>52</v>
      </c>
      <c r="S49" s="36" t="s">
        <v>510</v>
      </c>
      <c r="T49" s="36" t="s">
        <v>46</v>
      </c>
      <c r="U49" s="36" t="s">
        <v>33</v>
      </c>
      <c r="V49" s="37" t="s">
        <v>511</v>
      </c>
      <c r="W49" s="37" t="s">
        <v>260</v>
      </c>
      <c r="X49" s="36" t="s">
        <v>473</v>
      </c>
      <c r="Y49" s="36" t="s">
        <v>512</v>
      </c>
      <c r="Z49" s="38">
        <v>55</v>
      </c>
      <c r="AA49" s="38">
        <v>46</v>
      </c>
      <c r="AB49" s="39" t="s">
        <v>515</v>
      </c>
    </row>
    <row r="50" spans="1:28" ht="12.75">
      <c r="A50" s="27" t="s">
        <v>516</v>
      </c>
      <c r="B50" s="28">
        <v>35860</v>
      </c>
      <c r="C50" s="29">
        <v>0.77</v>
      </c>
      <c r="D50" s="29">
        <v>0.72</v>
      </c>
      <c r="E50" s="30">
        <v>40</v>
      </c>
      <c r="F50" s="30">
        <v>600</v>
      </c>
      <c r="G50" s="30">
        <v>40</v>
      </c>
      <c r="H50" s="30">
        <v>900</v>
      </c>
      <c r="I50" s="30">
        <v>622</v>
      </c>
      <c r="J50" s="29">
        <v>0.92</v>
      </c>
      <c r="K50" s="30">
        <v>55</v>
      </c>
      <c r="L50" s="31">
        <v>4.8</v>
      </c>
      <c r="M50" s="32">
        <f t="shared" si="2"/>
        <v>789.33999999999992</v>
      </c>
      <c r="N50" s="32">
        <f t="shared" si="3"/>
        <v>825.2</v>
      </c>
      <c r="O50" s="40" t="s">
        <v>517</v>
      </c>
      <c r="P50" s="34" t="s">
        <v>470</v>
      </c>
      <c r="Q50" s="34"/>
      <c r="R50" s="36" t="s">
        <v>33</v>
      </c>
      <c r="S50" s="36" t="s">
        <v>33</v>
      </c>
      <c r="T50" s="36" t="s">
        <v>46</v>
      </c>
      <c r="U50" s="41" t="s">
        <v>33</v>
      </c>
      <c r="V50" s="42" t="s">
        <v>33</v>
      </c>
      <c r="W50" s="42" t="s">
        <v>260</v>
      </c>
      <c r="X50" s="41" t="s">
        <v>473</v>
      </c>
      <c r="Y50" s="41"/>
      <c r="Z50" s="43">
        <v>55</v>
      </c>
      <c r="AA50" s="43">
        <v>40</v>
      </c>
      <c r="AB50" s="39" t="s">
        <v>518</v>
      </c>
    </row>
    <row r="51" spans="1:28" ht="12.75">
      <c r="A51" s="27" t="s">
        <v>519</v>
      </c>
      <c r="B51" s="28">
        <v>17880</v>
      </c>
      <c r="C51" s="29">
        <v>0.83</v>
      </c>
      <c r="D51" s="29">
        <v>0.65</v>
      </c>
      <c r="E51" s="30">
        <v>40</v>
      </c>
      <c r="F51" s="30">
        <v>700</v>
      </c>
      <c r="G51" s="30">
        <v>20</v>
      </c>
      <c r="H51" s="30">
        <v>900</v>
      </c>
      <c r="I51" s="30">
        <v>618</v>
      </c>
      <c r="J51" s="29">
        <v>0.82</v>
      </c>
      <c r="K51" s="30">
        <v>27</v>
      </c>
      <c r="L51" s="31">
        <v>3.86</v>
      </c>
      <c r="M51" s="32">
        <f t="shared" si="2"/>
        <v>837.31999999999994</v>
      </c>
      <c r="N51" s="32">
        <f t="shared" si="3"/>
        <v>855.2</v>
      </c>
      <c r="O51" s="170" t="s">
        <v>405</v>
      </c>
      <c r="P51" s="34" t="s">
        <v>470</v>
      </c>
      <c r="Q51" s="34" t="s">
        <v>480</v>
      </c>
      <c r="R51" s="36" t="s">
        <v>33</v>
      </c>
      <c r="S51" s="36" t="s">
        <v>33</v>
      </c>
      <c r="T51" s="36" t="s">
        <v>520</v>
      </c>
      <c r="U51" s="41" t="s">
        <v>481</v>
      </c>
      <c r="V51" s="42" t="s">
        <v>33</v>
      </c>
      <c r="W51" s="42" t="s">
        <v>521</v>
      </c>
      <c r="X51" s="41" t="s">
        <v>473</v>
      </c>
      <c r="Y51" s="41">
        <v>74</v>
      </c>
      <c r="Z51" s="43">
        <v>80</v>
      </c>
      <c r="AA51" s="43">
        <v>74</v>
      </c>
      <c r="AB51" s="39" t="s">
        <v>522</v>
      </c>
    </row>
    <row r="52" spans="1:28" ht="12.75">
      <c r="A52" s="27" t="s">
        <v>523</v>
      </c>
      <c r="B52" s="28">
        <v>55560</v>
      </c>
      <c r="C52" s="29">
        <v>0.81</v>
      </c>
      <c r="D52" s="29">
        <v>0.8</v>
      </c>
      <c r="E52" s="30">
        <v>35</v>
      </c>
      <c r="F52" s="30">
        <v>750</v>
      </c>
      <c r="G52" s="30">
        <v>30</v>
      </c>
      <c r="H52" s="30">
        <v>1000</v>
      </c>
      <c r="I52" s="30">
        <v>986</v>
      </c>
      <c r="J52" s="29">
        <v>0.92</v>
      </c>
      <c r="K52" s="30">
        <v>80</v>
      </c>
      <c r="L52" s="31">
        <v>4</v>
      </c>
      <c r="M52" s="32">
        <f t="shared" si="2"/>
        <v>882.04</v>
      </c>
      <c r="N52" s="32">
        <f t="shared" si="3"/>
        <v>937.6</v>
      </c>
      <c r="O52" s="35" t="s">
        <v>405</v>
      </c>
      <c r="P52" s="167" t="s">
        <v>509</v>
      </c>
      <c r="Q52" s="167"/>
      <c r="R52" s="168" t="s">
        <v>52</v>
      </c>
      <c r="S52" s="168" t="s">
        <v>510</v>
      </c>
      <c r="T52" s="168" t="s">
        <v>33</v>
      </c>
      <c r="U52" s="168" t="s">
        <v>33</v>
      </c>
      <c r="V52" s="169" t="s">
        <v>511</v>
      </c>
      <c r="W52" s="169"/>
      <c r="X52" s="30" t="s">
        <v>512</v>
      </c>
      <c r="Y52" s="30"/>
      <c r="Z52" s="45">
        <v>52</v>
      </c>
      <c r="AA52" s="45">
        <v>46</v>
      </c>
      <c r="AB52" s="39" t="s">
        <v>524</v>
      </c>
    </row>
    <row r="53" spans="1:28" ht="12.75">
      <c r="A53" s="27" t="s">
        <v>525</v>
      </c>
      <c r="B53" s="28">
        <v>85560</v>
      </c>
      <c r="C53" s="29">
        <v>0.81</v>
      </c>
      <c r="D53" s="29">
        <v>0.8</v>
      </c>
      <c r="E53" s="30">
        <v>35</v>
      </c>
      <c r="F53" s="30">
        <v>800</v>
      </c>
      <c r="G53" s="30">
        <v>30</v>
      </c>
      <c r="H53" s="30">
        <v>800</v>
      </c>
      <c r="I53" s="30">
        <v>1008</v>
      </c>
      <c r="J53" s="29">
        <v>0.92</v>
      </c>
      <c r="K53" s="30">
        <v>80</v>
      </c>
      <c r="L53" s="31">
        <v>3</v>
      </c>
      <c r="M53" s="32">
        <f t="shared" si="2"/>
        <v>849.24</v>
      </c>
      <c r="N53" s="32">
        <f t="shared" si="3"/>
        <v>934.8</v>
      </c>
      <c r="O53" s="35" t="s">
        <v>405</v>
      </c>
      <c r="P53" s="167" t="s">
        <v>509</v>
      </c>
      <c r="Q53" s="167"/>
      <c r="R53" s="168" t="s">
        <v>52</v>
      </c>
      <c r="S53" s="168" t="s">
        <v>510</v>
      </c>
      <c r="T53" s="168" t="s">
        <v>33</v>
      </c>
      <c r="U53" s="168" t="s">
        <v>33</v>
      </c>
      <c r="V53" s="169" t="s">
        <v>511</v>
      </c>
      <c r="W53" s="169"/>
      <c r="X53" s="30" t="s">
        <v>512</v>
      </c>
      <c r="Y53" s="30"/>
      <c r="Z53" s="45">
        <v>52</v>
      </c>
      <c r="AA53" s="45">
        <v>46</v>
      </c>
      <c r="AB53" s="39" t="s">
        <v>526</v>
      </c>
    </row>
    <row r="54" spans="1:28" ht="12.75">
      <c r="A54" s="27" t="s">
        <v>527</v>
      </c>
      <c r="B54" s="28">
        <v>55560</v>
      </c>
      <c r="C54" s="29">
        <v>0.81</v>
      </c>
      <c r="D54" s="29">
        <v>0.8</v>
      </c>
      <c r="E54" s="30">
        <v>34</v>
      </c>
      <c r="F54" s="30">
        <v>800</v>
      </c>
      <c r="G54" s="30">
        <v>30</v>
      </c>
      <c r="H54" s="30">
        <v>800</v>
      </c>
      <c r="I54" s="30">
        <v>1008</v>
      </c>
      <c r="J54" s="29">
        <v>0.92</v>
      </c>
      <c r="K54" s="30">
        <v>80</v>
      </c>
      <c r="L54" s="31">
        <v>3.7</v>
      </c>
      <c r="M54" s="32">
        <f t="shared" si="2"/>
        <v>871.24</v>
      </c>
      <c r="N54" s="32">
        <f t="shared" si="3"/>
        <v>926.8</v>
      </c>
      <c r="O54" s="35" t="s">
        <v>405</v>
      </c>
      <c r="P54" s="167" t="s">
        <v>509</v>
      </c>
      <c r="Q54" s="167"/>
      <c r="R54" s="168" t="s">
        <v>52</v>
      </c>
      <c r="S54" s="168" t="s">
        <v>510</v>
      </c>
      <c r="T54" s="168" t="s">
        <v>33</v>
      </c>
      <c r="U54" s="168" t="s">
        <v>33</v>
      </c>
      <c r="V54" s="169" t="s">
        <v>511</v>
      </c>
      <c r="W54" s="169"/>
      <c r="X54" s="30" t="s">
        <v>512</v>
      </c>
      <c r="Y54" s="30"/>
      <c r="Z54" s="45">
        <v>52</v>
      </c>
      <c r="AA54" s="45">
        <v>46</v>
      </c>
      <c r="AB54" s="39" t="s">
        <v>528</v>
      </c>
    </row>
    <row r="55" spans="1:28" ht="12.75">
      <c r="A55" s="27" t="s">
        <v>529</v>
      </c>
      <c r="B55" s="28">
        <v>33850</v>
      </c>
      <c r="C55" s="29">
        <v>0.77</v>
      </c>
      <c r="D55" s="29">
        <v>0.76</v>
      </c>
      <c r="E55" s="30">
        <v>35</v>
      </c>
      <c r="F55" s="30">
        <v>600</v>
      </c>
      <c r="G55" s="30">
        <v>30</v>
      </c>
      <c r="H55" s="30">
        <v>1000</v>
      </c>
      <c r="I55" s="30">
        <v>1008</v>
      </c>
      <c r="J55" s="29">
        <v>0.92</v>
      </c>
      <c r="K55" s="30">
        <v>64</v>
      </c>
      <c r="L55" s="31">
        <v>3.6</v>
      </c>
      <c r="M55" s="32">
        <f t="shared" si="2"/>
        <v>854.95</v>
      </c>
      <c r="N55" s="32">
        <f t="shared" si="3"/>
        <v>888.8</v>
      </c>
      <c r="O55" s="170" t="s">
        <v>405</v>
      </c>
      <c r="P55" s="34" t="s">
        <v>509</v>
      </c>
      <c r="Q55" s="34"/>
      <c r="R55" s="36" t="s">
        <v>52</v>
      </c>
      <c r="S55" s="36" t="s">
        <v>510</v>
      </c>
      <c r="T55" s="36" t="s">
        <v>33</v>
      </c>
      <c r="U55" s="36" t="s">
        <v>33</v>
      </c>
      <c r="V55" s="42" t="s">
        <v>511</v>
      </c>
      <c r="W55" s="42"/>
      <c r="X55" s="41" t="s">
        <v>512</v>
      </c>
      <c r="Y55" s="41"/>
      <c r="Z55" s="43">
        <v>52</v>
      </c>
      <c r="AA55" s="43">
        <v>46</v>
      </c>
      <c r="AB55" s="39" t="s">
        <v>530</v>
      </c>
    </row>
    <row r="56" spans="1:28" ht="12.75">
      <c r="A56" s="27" t="s">
        <v>531</v>
      </c>
      <c r="B56" s="28">
        <v>38380</v>
      </c>
      <c r="C56" s="29">
        <v>0.81</v>
      </c>
      <c r="D56" s="29">
        <v>0.76</v>
      </c>
      <c r="E56" s="30">
        <v>35</v>
      </c>
      <c r="F56" s="30">
        <v>645</v>
      </c>
      <c r="G56" s="30">
        <v>30</v>
      </c>
      <c r="H56" s="30">
        <v>1000</v>
      </c>
      <c r="I56" s="30">
        <v>1031</v>
      </c>
      <c r="J56" s="29">
        <v>0.95</v>
      </c>
      <c r="K56" s="30">
        <v>64</v>
      </c>
      <c r="L56" s="31">
        <v>3.75</v>
      </c>
      <c r="M56" s="32">
        <f t="shared" si="2"/>
        <v>862.72</v>
      </c>
      <c r="N56" s="32">
        <f t="shared" si="3"/>
        <v>901.1</v>
      </c>
      <c r="O56" s="170" t="s">
        <v>405</v>
      </c>
      <c r="P56" s="34" t="s">
        <v>509</v>
      </c>
      <c r="Q56" s="34"/>
      <c r="R56" s="44" t="s">
        <v>52</v>
      </c>
      <c r="S56" s="44" t="s">
        <v>510</v>
      </c>
      <c r="T56" s="44" t="s">
        <v>33</v>
      </c>
      <c r="U56" s="44" t="s">
        <v>33</v>
      </c>
      <c r="V56" s="42" t="s">
        <v>511</v>
      </c>
      <c r="W56" s="42"/>
      <c r="X56" s="41" t="s">
        <v>512</v>
      </c>
      <c r="Y56" s="41"/>
      <c r="Z56" s="43">
        <v>52</v>
      </c>
      <c r="AA56" s="43">
        <v>46</v>
      </c>
      <c r="AB56" s="39" t="s">
        <v>532</v>
      </c>
    </row>
    <row r="57" spans="1:28" ht="12.75">
      <c r="A57" s="27" t="s">
        <v>533</v>
      </c>
      <c r="B57" s="28">
        <v>26690</v>
      </c>
      <c r="C57" s="29">
        <v>0.76</v>
      </c>
      <c r="D57" s="29">
        <v>0.8</v>
      </c>
      <c r="E57" s="30">
        <v>34</v>
      </c>
      <c r="F57" s="30">
        <v>600</v>
      </c>
      <c r="G57" s="30">
        <v>30</v>
      </c>
      <c r="H57" s="30">
        <v>1000</v>
      </c>
      <c r="I57" s="30">
        <v>952</v>
      </c>
      <c r="J57" s="29">
        <v>0.92</v>
      </c>
      <c r="K57" s="30">
        <v>64</v>
      </c>
      <c r="L57" s="31">
        <v>3.2</v>
      </c>
      <c r="M57" s="32">
        <f t="shared" si="2"/>
        <v>876.51</v>
      </c>
      <c r="N57" s="32">
        <f t="shared" si="3"/>
        <v>903.2</v>
      </c>
      <c r="O57" s="170" t="s">
        <v>405</v>
      </c>
      <c r="P57" s="34" t="s">
        <v>509</v>
      </c>
      <c r="Q57" s="35" t="s">
        <v>534</v>
      </c>
      <c r="R57" s="44" t="s">
        <v>52</v>
      </c>
      <c r="S57" s="44" t="s">
        <v>535</v>
      </c>
      <c r="T57" s="36" t="s">
        <v>33</v>
      </c>
      <c r="U57" s="36" t="s">
        <v>33</v>
      </c>
      <c r="V57" s="37" t="s">
        <v>536</v>
      </c>
      <c r="W57" s="37"/>
      <c r="X57" s="41" t="s">
        <v>512</v>
      </c>
      <c r="Y57" s="36" t="s">
        <v>537</v>
      </c>
      <c r="Z57" s="38">
        <v>52</v>
      </c>
      <c r="AA57" s="38">
        <v>53</v>
      </c>
      <c r="AB57" s="39" t="s">
        <v>538</v>
      </c>
    </row>
    <row r="58" spans="1:28" ht="12.75">
      <c r="A58" s="27" t="s">
        <v>539</v>
      </c>
      <c r="B58" s="28">
        <v>24480</v>
      </c>
      <c r="C58" s="29">
        <v>0.78</v>
      </c>
      <c r="D58" s="29">
        <v>0.8</v>
      </c>
      <c r="E58" s="30">
        <v>35</v>
      </c>
      <c r="F58" s="30">
        <v>850</v>
      </c>
      <c r="G58" s="30">
        <v>45</v>
      </c>
      <c r="H58" s="30">
        <v>1000</v>
      </c>
      <c r="I58" s="30">
        <v>1020</v>
      </c>
      <c r="J58" s="29">
        <v>0.92</v>
      </c>
      <c r="K58" s="30">
        <v>73</v>
      </c>
      <c r="L58" s="31">
        <v>3.8</v>
      </c>
      <c r="M58" s="32">
        <f t="shared" si="2"/>
        <v>955.52</v>
      </c>
      <c r="N58" s="32">
        <f t="shared" si="3"/>
        <v>980</v>
      </c>
      <c r="O58" s="35" t="s">
        <v>405</v>
      </c>
      <c r="P58" s="34" t="s">
        <v>509</v>
      </c>
      <c r="Q58" s="167" t="s">
        <v>534</v>
      </c>
      <c r="R58" s="168" t="s">
        <v>52</v>
      </c>
      <c r="S58" s="168" t="s">
        <v>540</v>
      </c>
      <c r="T58" s="168" t="s">
        <v>33</v>
      </c>
      <c r="U58" s="168" t="s">
        <v>33</v>
      </c>
      <c r="V58" s="169" t="s">
        <v>541</v>
      </c>
      <c r="W58" s="169"/>
      <c r="X58" s="168" t="s">
        <v>537</v>
      </c>
      <c r="Y58" s="30" t="s">
        <v>512</v>
      </c>
      <c r="Z58" s="45">
        <v>52</v>
      </c>
      <c r="AA58" s="45">
        <v>53</v>
      </c>
      <c r="AB58" s="39" t="s">
        <v>542</v>
      </c>
    </row>
    <row r="59" spans="1:28" ht="12.75">
      <c r="A59" s="27" t="s">
        <v>543</v>
      </c>
      <c r="B59" s="28">
        <v>140820</v>
      </c>
      <c r="C59" s="29">
        <v>0.83</v>
      </c>
      <c r="D59" s="29">
        <v>0.8</v>
      </c>
      <c r="E59" s="30">
        <v>35</v>
      </c>
      <c r="F59" s="30">
        <v>770</v>
      </c>
      <c r="G59" s="30">
        <v>60</v>
      </c>
      <c r="H59" s="30">
        <v>1000</v>
      </c>
      <c r="I59" s="30">
        <v>986</v>
      </c>
      <c r="J59" s="29">
        <v>0.92</v>
      </c>
      <c r="K59" s="30">
        <v>98</v>
      </c>
      <c r="L59" s="31">
        <v>3.15</v>
      </c>
      <c r="M59" s="32">
        <f t="shared" si="2"/>
        <v>905.28000000000009</v>
      </c>
      <c r="N59" s="32">
        <f t="shared" si="3"/>
        <v>1046.0999999999999</v>
      </c>
      <c r="O59" s="35" t="s">
        <v>405</v>
      </c>
      <c r="P59" s="167" t="s">
        <v>509</v>
      </c>
      <c r="Q59" s="167"/>
      <c r="R59" s="168" t="s">
        <v>52</v>
      </c>
      <c r="S59" s="168" t="s">
        <v>510</v>
      </c>
      <c r="T59" s="168" t="s">
        <v>33</v>
      </c>
      <c r="U59" s="168" t="s">
        <v>33</v>
      </c>
      <c r="V59" s="169" t="s">
        <v>511</v>
      </c>
      <c r="W59" s="169"/>
      <c r="X59" s="30" t="s">
        <v>512</v>
      </c>
      <c r="Y59" s="30"/>
      <c r="Z59" s="45">
        <v>52</v>
      </c>
      <c r="AA59" s="45">
        <v>46</v>
      </c>
      <c r="AB59" s="39" t="s">
        <v>544</v>
      </c>
    </row>
    <row r="60" spans="1:28" ht="12.75">
      <c r="A60" s="27" t="s">
        <v>545</v>
      </c>
      <c r="B60" s="28">
        <v>44900</v>
      </c>
      <c r="C60" s="29">
        <v>0.79</v>
      </c>
      <c r="D60" s="29">
        <v>0.78</v>
      </c>
      <c r="E60" s="30">
        <v>35</v>
      </c>
      <c r="F60" s="30">
        <v>950</v>
      </c>
      <c r="G60" s="30">
        <v>30</v>
      </c>
      <c r="H60" s="30">
        <v>1000</v>
      </c>
      <c r="I60" s="30">
        <v>1031</v>
      </c>
      <c r="J60" s="29">
        <v>0.91</v>
      </c>
      <c r="K60" s="30">
        <v>80</v>
      </c>
      <c r="L60" s="31">
        <v>3.8</v>
      </c>
      <c r="M60" s="32">
        <f t="shared" si="2"/>
        <v>914.2</v>
      </c>
      <c r="N60" s="32">
        <f t="shared" si="3"/>
        <v>959.1</v>
      </c>
      <c r="O60" s="35" t="s">
        <v>405</v>
      </c>
      <c r="P60" s="167" t="s">
        <v>509</v>
      </c>
      <c r="Q60" s="167"/>
      <c r="R60" s="168" t="s">
        <v>52</v>
      </c>
      <c r="S60" s="168" t="s">
        <v>510</v>
      </c>
      <c r="T60" s="168" t="s">
        <v>33</v>
      </c>
      <c r="U60" s="168" t="s">
        <v>33</v>
      </c>
      <c r="V60" s="169" t="s">
        <v>511</v>
      </c>
      <c r="W60" s="169"/>
      <c r="X60" s="30" t="s">
        <v>512</v>
      </c>
      <c r="Y60" s="30"/>
      <c r="Z60" s="45">
        <v>52</v>
      </c>
      <c r="AA60" s="45">
        <v>46</v>
      </c>
      <c r="AB60" s="39" t="s">
        <v>546</v>
      </c>
    </row>
    <row r="61" spans="1:28" ht="12.75">
      <c r="A61" s="27" t="s">
        <v>547</v>
      </c>
      <c r="B61" s="28">
        <v>45880</v>
      </c>
      <c r="C61" s="29">
        <v>0.84</v>
      </c>
      <c r="D61" s="29">
        <v>0.8</v>
      </c>
      <c r="E61" s="30">
        <v>35</v>
      </c>
      <c r="F61" s="30">
        <v>850</v>
      </c>
      <c r="G61" s="30">
        <v>30</v>
      </c>
      <c r="H61" s="30">
        <v>1000</v>
      </c>
      <c r="I61" s="30">
        <v>1031</v>
      </c>
      <c r="J61" s="29">
        <v>0.92</v>
      </c>
      <c r="K61" s="30">
        <v>80</v>
      </c>
      <c r="L61" s="31">
        <v>3.8</v>
      </c>
      <c r="M61" s="32">
        <f t="shared" si="2"/>
        <v>911.22</v>
      </c>
      <c r="N61" s="32">
        <f t="shared" si="3"/>
        <v>957.1</v>
      </c>
      <c r="O61" s="35" t="s">
        <v>405</v>
      </c>
      <c r="P61" s="167" t="s">
        <v>509</v>
      </c>
      <c r="Q61" s="167"/>
      <c r="R61" s="168" t="s">
        <v>52</v>
      </c>
      <c r="S61" s="168" t="s">
        <v>510</v>
      </c>
      <c r="T61" s="168" t="s">
        <v>33</v>
      </c>
      <c r="U61" s="168" t="s">
        <v>33</v>
      </c>
      <c r="V61" s="169" t="s">
        <v>511</v>
      </c>
      <c r="W61" s="169"/>
      <c r="X61" s="30" t="s">
        <v>512</v>
      </c>
      <c r="Y61" s="30"/>
      <c r="Z61" s="45">
        <v>52</v>
      </c>
      <c r="AA61" s="45">
        <v>46</v>
      </c>
      <c r="AB61" s="39" t="s">
        <v>548</v>
      </c>
    </row>
    <row r="62" spans="1:28" ht="12.75">
      <c r="A62" s="27" t="s">
        <v>549</v>
      </c>
      <c r="B62" s="28">
        <v>53650</v>
      </c>
      <c r="C62" s="29">
        <v>0.86</v>
      </c>
      <c r="D62" s="29">
        <v>0.8</v>
      </c>
      <c r="E62" s="30">
        <v>35</v>
      </c>
      <c r="F62" s="30">
        <v>860</v>
      </c>
      <c r="G62" s="30">
        <v>30</v>
      </c>
      <c r="H62" s="30">
        <v>1000</v>
      </c>
      <c r="I62" s="30">
        <v>1132</v>
      </c>
      <c r="J62" s="29">
        <v>0.93</v>
      </c>
      <c r="K62" s="30">
        <v>88</v>
      </c>
      <c r="L62" s="31">
        <v>4</v>
      </c>
      <c r="M62" s="32">
        <f t="shared" si="2"/>
        <v>931.55000000000007</v>
      </c>
      <c r="N62" s="32">
        <f t="shared" si="3"/>
        <v>985.2</v>
      </c>
      <c r="O62" s="35" t="s">
        <v>405</v>
      </c>
      <c r="P62" s="167" t="s">
        <v>509</v>
      </c>
      <c r="Q62" s="167"/>
      <c r="R62" s="168" t="s">
        <v>52</v>
      </c>
      <c r="S62" s="168" t="s">
        <v>510</v>
      </c>
      <c r="T62" s="168" t="s">
        <v>33</v>
      </c>
      <c r="U62" s="168" t="s">
        <v>33</v>
      </c>
      <c r="V62" s="169" t="s">
        <v>511</v>
      </c>
      <c r="W62" s="169"/>
      <c r="X62" s="30" t="s">
        <v>512</v>
      </c>
      <c r="Y62" s="30"/>
      <c r="Z62" s="45">
        <v>52</v>
      </c>
      <c r="AA62" s="45">
        <v>46</v>
      </c>
      <c r="AB62" s="39" t="s">
        <v>550</v>
      </c>
    </row>
    <row r="63" spans="1:28" ht="12.75">
      <c r="A63" s="27" t="s">
        <v>551</v>
      </c>
      <c r="B63" s="28">
        <v>49350</v>
      </c>
      <c r="C63" s="29">
        <v>0.85</v>
      </c>
      <c r="D63" s="29">
        <v>0.8</v>
      </c>
      <c r="E63" s="30">
        <v>35</v>
      </c>
      <c r="F63" s="30">
        <v>875</v>
      </c>
      <c r="G63" s="30">
        <v>30</v>
      </c>
      <c r="H63" s="30">
        <v>1000</v>
      </c>
      <c r="I63" s="30">
        <v>1031</v>
      </c>
      <c r="J63" s="29">
        <v>0.94</v>
      </c>
      <c r="K63" s="30">
        <v>80</v>
      </c>
      <c r="L63" s="31">
        <v>3.9</v>
      </c>
      <c r="M63" s="32">
        <f t="shared" si="2"/>
        <v>912.25</v>
      </c>
      <c r="N63" s="32">
        <f t="shared" si="3"/>
        <v>961.6</v>
      </c>
      <c r="O63" s="35" t="s">
        <v>405</v>
      </c>
      <c r="P63" s="167" t="s">
        <v>509</v>
      </c>
      <c r="Q63" s="167"/>
      <c r="R63" s="168" t="s">
        <v>52</v>
      </c>
      <c r="S63" s="168" t="s">
        <v>510</v>
      </c>
      <c r="T63" s="168" t="s">
        <v>33</v>
      </c>
      <c r="U63" s="168" t="s">
        <v>33</v>
      </c>
      <c r="V63" s="169" t="s">
        <v>511</v>
      </c>
      <c r="W63" s="169"/>
      <c r="X63" s="30" t="s">
        <v>512</v>
      </c>
      <c r="Y63" s="30"/>
      <c r="Z63" s="45">
        <v>52</v>
      </c>
      <c r="AA63" s="45">
        <v>46</v>
      </c>
      <c r="AB63" s="39" t="s">
        <v>552</v>
      </c>
    </row>
    <row r="64" spans="1:28" ht="12.75">
      <c r="A64" s="27" t="s">
        <v>553</v>
      </c>
      <c r="B64" s="28">
        <v>48550</v>
      </c>
      <c r="C64" s="29">
        <v>0.8</v>
      </c>
      <c r="D64" s="29">
        <v>0.8</v>
      </c>
      <c r="E64" s="30">
        <v>35</v>
      </c>
      <c r="F64" s="30">
        <v>895</v>
      </c>
      <c r="G64" s="30">
        <v>30</v>
      </c>
      <c r="H64" s="30">
        <v>1000</v>
      </c>
      <c r="I64" s="30">
        <v>1031</v>
      </c>
      <c r="J64" s="29">
        <v>0.94</v>
      </c>
      <c r="K64" s="30">
        <v>69</v>
      </c>
      <c r="L64" s="31">
        <v>3.8</v>
      </c>
      <c r="M64" s="32">
        <f t="shared" si="2"/>
        <v>889.05</v>
      </c>
      <c r="N64" s="32">
        <f t="shared" si="3"/>
        <v>937.6</v>
      </c>
      <c r="O64" s="35" t="s">
        <v>405</v>
      </c>
      <c r="P64" s="167" t="s">
        <v>509</v>
      </c>
      <c r="Q64" s="167"/>
      <c r="R64" s="168" t="s">
        <v>52</v>
      </c>
      <c r="S64" s="168" t="s">
        <v>510</v>
      </c>
      <c r="T64" s="168" t="s">
        <v>33</v>
      </c>
      <c r="U64" s="168" t="s">
        <v>33</v>
      </c>
      <c r="V64" s="169" t="s">
        <v>511</v>
      </c>
      <c r="W64" s="169"/>
      <c r="X64" s="30" t="s">
        <v>512</v>
      </c>
      <c r="Y64" s="30"/>
      <c r="Z64" s="45">
        <v>52</v>
      </c>
      <c r="AA64" s="45">
        <v>46</v>
      </c>
      <c r="AB64" s="39" t="s">
        <v>554</v>
      </c>
    </row>
    <row r="65" spans="1:28" ht="12.75">
      <c r="A65" s="27" t="s">
        <v>555</v>
      </c>
      <c r="B65" s="28">
        <v>27000</v>
      </c>
      <c r="C65" s="29">
        <v>0.86</v>
      </c>
      <c r="D65" s="29">
        <v>0.73</v>
      </c>
      <c r="E65" s="30">
        <v>35</v>
      </c>
      <c r="F65" s="30">
        <v>650</v>
      </c>
      <c r="G65" s="30">
        <v>30</v>
      </c>
      <c r="H65" s="30">
        <v>1000</v>
      </c>
      <c r="I65" s="30">
        <v>1020</v>
      </c>
      <c r="J65" s="29">
        <v>0.92</v>
      </c>
      <c r="K65" s="30">
        <v>79</v>
      </c>
      <c r="L65" s="31">
        <v>4.0599999999999996</v>
      </c>
      <c r="M65" s="32">
        <f t="shared" si="2"/>
        <v>899.4</v>
      </c>
      <c r="N65" s="32">
        <f t="shared" si="3"/>
        <v>926.4</v>
      </c>
      <c r="O65" s="170" t="s">
        <v>405</v>
      </c>
      <c r="P65" s="34" t="s">
        <v>509</v>
      </c>
      <c r="Q65" s="34"/>
      <c r="R65" s="36" t="s">
        <v>52</v>
      </c>
      <c r="S65" s="36" t="s">
        <v>510</v>
      </c>
      <c r="T65" s="36" t="s">
        <v>33</v>
      </c>
      <c r="U65" s="36" t="s">
        <v>33</v>
      </c>
      <c r="V65" s="42" t="s">
        <v>511</v>
      </c>
      <c r="W65" s="42"/>
      <c r="X65" s="41" t="s">
        <v>512</v>
      </c>
      <c r="Y65" s="41"/>
      <c r="Z65" s="43">
        <v>52</v>
      </c>
      <c r="AA65" s="43">
        <v>46</v>
      </c>
      <c r="AB65" s="39" t="s">
        <v>556</v>
      </c>
    </row>
    <row r="66" spans="1:28" ht="12.75">
      <c r="A66" s="27" t="s">
        <v>557</v>
      </c>
      <c r="B66" s="28">
        <v>48850</v>
      </c>
      <c r="C66" s="29">
        <v>0.82</v>
      </c>
      <c r="D66" s="29">
        <v>0.71</v>
      </c>
      <c r="E66" s="30">
        <v>35</v>
      </c>
      <c r="F66" s="30">
        <v>750</v>
      </c>
      <c r="G66" s="30">
        <v>30</v>
      </c>
      <c r="H66" s="30">
        <v>1000</v>
      </c>
      <c r="I66" s="30">
        <v>1025</v>
      </c>
      <c r="J66" s="29">
        <v>0.93</v>
      </c>
      <c r="K66" s="30">
        <v>77</v>
      </c>
      <c r="L66" s="31">
        <v>3.77</v>
      </c>
      <c r="M66" s="32">
        <f t="shared" si="2"/>
        <v>881.95</v>
      </c>
      <c r="N66" s="32">
        <f t="shared" si="3"/>
        <v>930.8</v>
      </c>
      <c r="O66" s="35" t="s">
        <v>405</v>
      </c>
      <c r="P66" s="167" t="s">
        <v>509</v>
      </c>
      <c r="Q66" s="167"/>
      <c r="R66" s="168" t="s">
        <v>52</v>
      </c>
      <c r="S66" s="168" t="s">
        <v>510</v>
      </c>
      <c r="T66" s="168" t="s">
        <v>33</v>
      </c>
      <c r="U66" s="168" t="s">
        <v>33</v>
      </c>
      <c r="V66" s="169" t="s">
        <v>511</v>
      </c>
      <c r="W66" s="169"/>
      <c r="X66" s="30" t="s">
        <v>512</v>
      </c>
      <c r="Y66" s="30"/>
      <c r="Z66" s="45">
        <v>52</v>
      </c>
      <c r="AA66" s="45">
        <v>46</v>
      </c>
      <c r="AB66" s="39" t="s">
        <v>558</v>
      </c>
    </row>
    <row r="67" spans="1:28" ht="12.75">
      <c r="A67" s="27" t="s">
        <v>557</v>
      </c>
      <c r="B67" s="28">
        <v>48850</v>
      </c>
      <c r="C67" s="29">
        <v>0.83</v>
      </c>
      <c r="D67" s="29">
        <v>0.75</v>
      </c>
      <c r="E67" s="30">
        <v>35</v>
      </c>
      <c r="F67" s="30">
        <v>700</v>
      </c>
      <c r="G67" s="30">
        <v>30</v>
      </c>
      <c r="H67" s="30">
        <v>1000</v>
      </c>
      <c r="I67" s="30">
        <v>1020</v>
      </c>
      <c r="J67" s="29">
        <v>0.91</v>
      </c>
      <c r="K67" s="30">
        <v>67</v>
      </c>
      <c r="L67" s="31">
        <v>4.34</v>
      </c>
      <c r="M67" s="32" t="s">
        <v>33</v>
      </c>
      <c r="N67" s="32" t="s">
        <v>33</v>
      </c>
      <c r="O67" s="35" t="s">
        <v>405</v>
      </c>
      <c r="P67" s="167" t="s">
        <v>509</v>
      </c>
      <c r="Q67" s="167"/>
      <c r="R67" s="168" t="s">
        <v>52</v>
      </c>
      <c r="S67" s="168" t="s">
        <v>510</v>
      </c>
      <c r="T67" s="168" t="s">
        <v>33</v>
      </c>
      <c r="U67" s="168" t="s">
        <v>33</v>
      </c>
      <c r="V67" s="169" t="s">
        <v>511</v>
      </c>
      <c r="W67" s="169"/>
      <c r="X67" s="30" t="s">
        <v>512</v>
      </c>
      <c r="Y67" s="30"/>
      <c r="Z67" s="45">
        <v>52</v>
      </c>
      <c r="AA67" s="45">
        <v>46</v>
      </c>
      <c r="AB67" s="39" t="s">
        <v>559</v>
      </c>
    </row>
    <row r="68" spans="1:28" ht="12.75">
      <c r="A68" s="27" t="s">
        <v>560</v>
      </c>
      <c r="B68" s="28">
        <v>39857</v>
      </c>
      <c r="C68" s="29">
        <v>0.8</v>
      </c>
      <c r="D68" s="29">
        <v>0.82</v>
      </c>
      <c r="E68" s="30">
        <v>35</v>
      </c>
      <c r="F68" s="30">
        <v>750</v>
      </c>
      <c r="G68" s="30">
        <v>30</v>
      </c>
      <c r="H68" s="30">
        <v>1000</v>
      </c>
      <c r="I68" s="30">
        <v>1025</v>
      </c>
      <c r="J68" s="29">
        <v>0.92</v>
      </c>
      <c r="K68" s="30">
        <v>76</v>
      </c>
      <c r="L68" s="31">
        <v>2.89</v>
      </c>
      <c r="M68" s="32">
        <f>(-B68*0.001)+(K68*2)+(-L68*10)+(C68*100)+(D68*100)+(E68)+(F68*0.1)+(G68*2)+(H68*0.1)+(I68*0.1)+(J68*100)+(Z68*2)+(AA68*2)</f>
        <v>905.74299999999994</v>
      </c>
      <c r="N68" s="32">
        <f>(K68*2)+(-L68*10)+(C68*100)+(D68*100)+(E68)+(F68*0.1)+(G68*2)+(H68*0.1)+(I68*0.1)+(J68*100)+(Z68*2)+(AA68*2)</f>
        <v>945.6</v>
      </c>
      <c r="O68" s="35" t="s">
        <v>405</v>
      </c>
      <c r="P68" s="167" t="s">
        <v>509</v>
      </c>
      <c r="Q68" s="167"/>
      <c r="R68" s="168" t="s">
        <v>52</v>
      </c>
      <c r="S68" s="168" t="s">
        <v>510</v>
      </c>
      <c r="T68" s="168" t="s">
        <v>33</v>
      </c>
      <c r="U68" s="168" t="s">
        <v>33</v>
      </c>
      <c r="V68" s="169" t="s">
        <v>511</v>
      </c>
      <c r="W68" s="169"/>
      <c r="X68" s="30" t="s">
        <v>512</v>
      </c>
      <c r="Y68" s="30"/>
      <c r="Z68" s="45">
        <v>52</v>
      </c>
      <c r="AA68" s="45">
        <v>46</v>
      </c>
      <c r="AB68" s="39" t="s">
        <v>561</v>
      </c>
    </row>
    <row r="69" spans="1:28" ht="12.75">
      <c r="A69" s="27" t="s">
        <v>562</v>
      </c>
      <c r="B69" s="28">
        <v>43580</v>
      </c>
      <c r="C69" s="29">
        <v>0.83</v>
      </c>
      <c r="D69" s="29">
        <v>0.75</v>
      </c>
      <c r="E69" s="30">
        <v>35</v>
      </c>
      <c r="F69" s="30">
        <v>700</v>
      </c>
      <c r="G69" s="30">
        <v>30</v>
      </c>
      <c r="H69" s="30">
        <v>1000</v>
      </c>
      <c r="I69" s="30">
        <v>1020</v>
      </c>
      <c r="J69" s="29">
        <v>0.91</v>
      </c>
      <c r="K69" s="30" t="s">
        <v>33</v>
      </c>
      <c r="L69" s="31">
        <v>4.4400000000000004</v>
      </c>
      <c r="M69" s="32" t="s">
        <v>33</v>
      </c>
      <c r="N69" s="32" t="s">
        <v>33</v>
      </c>
      <c r="O69" s="35" t="s">
        <v>405</v>
      </c>
      <c r="P69" s="167" t="s">
        <v>509</v>
      </c>
      <c r="Q69" s="167"/>
      <c r="R69" s="168" t="s">
        <v>52</v>
      </c>
      <c r="S69" s="168" t="s">
        <v>510</v>
      </c>
      <c r="T69" s="168" t="s">
        <v>33</v>
      </c>
      <c r="U69" s="168" t="s">
        <v>33</v>
      </c>
      <c r="V69" s="169" t="s">
        <v>511</v>
      </c>
      <c r="W69" s="169"/>
      <c r="X69" s="30" t="s">
        <v>512</v>
      </c>
      <c r="Y69" s="30"/>
      <c r="Z69" s="45">
        <v>52</v>
      </c>
      <c r="AA69" s="45">
        <v>46</v>
      </c>
      <c r="AB69" s="39" t="s">
        <v>563</v>
      </c>
    </row>
    <row r="70" spans="1:28" ht="12.75">
      <c r="A70" s="27" t="s">
        <v>564</v>
      </c>
      <c r="B70" s="28">
        <v>51980</v>
      </c>
      <c r="C70" s="29">
        <v>0.86</v>
      </c>
      <c r="D70" s="29">
        <v>0.77</v>
      </c>
      <c r="E70" s="30">
        <v>35</v>
      </c>
      <c r="F70" s="30">
        <v>800</v>
      </c>
      <c r="G70" s="30">
        <v>30</v>
      </c>
      <c r="H70" s="30">
        <v>1000</v>
      </c>
      <c r="I70" s="30">
        <v>1020</v>
      </c>
      <c r="J70" s="29">
        <v>0.93</v>
      </c>
      <c r="K70" s="30" t="s">
        <v>33</v>
      </c>
      <c r="L70" s="31">
        <v>3.72</v>
      </c>
      <c r="M70" s="32" t="s">
        <v>33</v>
      </c>
      <c r="N70" s="32" t="s">
        <v>33</v>
      </c>
      <c r="O70" s="35" t="s">
        <v>405</v>
      </c>
      <c r="P70" s="167" t="s">
        <v>509</v>
      </c>
      <c r="Q70" s="167"/>
      <c r="R70" s="168" t="s">
        <v>52</v>
      </c>
      <c r="S70" s="168" t="s">
        <v>510</v>
      </c>
      <c r="T70" s="168" t="s">
        <v>33</v>
      </c>
      <c r="U70" s="168" t="s">
        <v>33</v>
      </c>
      <c r="V70" s="169" t="s">
        <v>511</v>
      </c>
      <c r="W70" s="169"/>
      <c r="X70" s="30" t="s">
        <v>512</v>
      </c>
      <c r="Y70" s="30"/>
      <c r="Z70" s="45">
        <v>52</v>
      </c>
      <c r="AA70" s="45">
        <v>46</v>
      </c>
      <c r="AB70" s="39" t="s">
        <v>565</v>
      </c>
    </row>
    <row r="71" spans="1:28" ht="12.75">
      <c r="A71" s="27" t="s">
        <v>566</v>
      </c>
      <c r="B71" s="28">
        <v>43580</v>
      </c>
      <c r="C71" s="29">
        <v>0.83</v>
      </c>
      <c r="D71" s="29">
        <v>0.75</v>
      </c>
      <c r="E71" s="30">
        <v>35</v>
      </c>
      <c r="F71" s="30">
        <v>750</v>
      </c>
      <c r="G71" s="30">
        <v>30</v>
      </c>
      <c r="H71" s="30">
        <v>1000</v>
      </c>
      <c r="I71" s="30">
        <v>1025</v>
      </c>
      <c r="J71" s="29">
        <v>0.93</v>
      </c>
      <c r="K71" s="30">
        <v>77</v>
      </c>
      <c r="L71" s="31">
        <v>3.42</v>
      </c>
      <c r="M71" s="32">
        <f>(-B71*0.001)+(K71*2)+(-L71*10)+(C71*100)+(D71*100)+(E71)+(F71*0.1)+(G71*2)+(H71*0.1)+(I71*0.1)+(J71*100)+(Z71*2)+(AA71*2)</f>
        <v>895.72</v>
      </c>
      <c r="N71" s="32">
        <f>(K71*2)+(-L71*10)+(C71*100)+(D71*100)+(E71)+(F71*0.1)+(G71*2)+(H71*0.1)+(I71*0.1)+(J71*100)+(Z71*2)+(AA71*2)</f>
        <v>939.3</v>
      </c>
      <c r="O71" s="35" t="s">
        <v>405</v>
      </c>
      <c r="P71" s="167" t="s">
        <v>509</v>
      </c>
      <c r="Q71" s="167"/>
      <c r="R71" s="168" t="s">
        <v>52</v>
      </c>
      <c r="S71" s="168" t="s">
        <v>510</v>
      </c>
      <c r="T71" s="168" t="s">
        <v>33</v>
      </c>
      <c r="U71" s="168" t="s">
        <v>33</v>
      </c>
      <c r="V71" s="169" t="s">
        <v>511</v>
      </c>
      <c r="W71" s="169"/>
      <c r="X71" s="30" t="s">
        <v>512</v>
      </c>
      <c r="Y71" s="30"/>
      <c r="Z71" s="45">
        <v>52</v>
      </c>
      <c r="AA71" s="45">
        <v>46</v>
      </c>
      <c r="AB71" s="39" t="s">
        <v>567</v>
      </c>
    </row>
    <row r="72" spans="1:28" ht="12.75">
      <c r="A72" s="27" t="s">
        <v>566</v>
      </c>
      <c r="B72" s="28">
        <v>43580</v>
      </c>
      <c r="C72" s="29">
        <v>0.83</v>
      </c>
      <c r="D72" s="29">
        <v>0.75</v>
      </c>
      <c r="E72" s="30">
        <v>35</v>
      </c>
      <c r="F72" s="30">
        <v>700</v>
      </c>
      <c r="G72" s="30">
        <v>30</v>
      </c>
      <c r="H72" s="30">
        <v>1000</v>
      </c>
      <c r="I72" s="30">
        <v>1020</v>
      </c>
      <c r="J72" s="29">
        <v>0.91</v>
      </c>
      <c r="K72" s="30">
        <v>67</v>
      </c>
      <c r="L72" s="31">
        <v>4.1100000000000003</v>
      </c>
      <c r="M72" s="32" t="s">
        <v>33</v>
      </c>
      <c r="N72" s="32" t="s">
        <v>33</v>
      </c>
      <c r="O72" s="35" t="s">
        <v>405</v>
      </c>
      <c r="P72" s="167" t="s">
        <v>509</v>
      </c>
      <c r="Q72" s="167"/>
      <c r="R72" s="168" t="s">
        <v>52</v>
      </c>
      <c r="S72" s="168" t="s">
        <v>510</v>
      </c>
      <c r="T72" s="168" t="s">
        <v>33</v>
      </c>
      <c r="U72" s="168" t="s">
        <v>33</v>
      </c>
      <c r="V72" s="169" t="s">
        <v>511</v>
      </c>
      <c r="W72" s="169"/>
      <c r="X72" s="30" t="s">
        <v>512</v>
      </c>
      <c r="Y72" s="30"/>
      <c r="Z72" s="45">
        <v>52</v>
      </c>
      <c r="AA72" s="45">
        <v>46</v>
      </c>
      <c r="AB72" s="39" t="s">
        <v>568</v>
      </c>
    </row>
    <row r="73" spans="1:28" ht="12.75">
      <c r="A73" s="27" t="s">
        <v>566</v>
      </c>
      <c r="B73" s="28">
        <v>51980</v>
      </c>
      <c r="C73" s="29">
        <v>0.85</v>
      </c>
      <c r="D73" s="29">
        <v>0.75</v>
      </c>
      <c r="E73" s="30">
        <v>35</v>
      </c>
      <c r="F73" s="30">
        <v>700</v>
      </c>
      <c r="G73" s="30">
        <v>30</v>
      </c>
      <c r="H73" s="30">
        <v>1000</v>
      </c>
      <c r="I73" s="30">
        <v>1020</v>
      </c>
      <c r="J73" s="29">
        <v>0.91</v>
      </c>
      <c r="K73" s="30" t="s">
        <v>33</v>
      </c>
      <c r="L73" s="31">
        <v>4.4400000000000004</v>
      </c>
      <c r="M73" s="32" t="s">
        <v>33</v>
      </c>
      <c r="N73" s="32" t="s">
        <v>33</v>
      </c>
      <c r="O73" s="35" t="s">
        <v>405</v>
      </c>
      <c r="P73" s="167" t="s">
        <v>509</v>
      </c>
      <c r="Q73" s="167"/>
      <c r="R73" s="168" t="s">
        <v>52</v>
      </c>
      <c r="S73" s="168" t="s">
        <v>510</v>
      </c>
      <c r="T73" s="168" t="s">
        <v>33</v>
      </c>
      <c r="U73" s="168" t="s">
        <v>33</v>
      </c>
      <c r="V73" s="169" t="s">
        <v>511</v>
      </c>
      <c r="W73" s="169"/>
      <c r="X73" s="30" t="s">
        <v>512</v>
      </c>
      <c r="Y73" s="30"/>
      <c r="Z73" s="45">
        <v>52</v>
      </c>
      <c r="AA73" s="45">
        <v>46</v>
      </c>
      <c r="AB73" s="39" t="s">
        <v>569</v>
      </c>
    </row>
    <row r="74" spans="1:28" ht="12.75">
      <c r="A74" s="27" t="s">
        <v>570</v>
      </c>
      <c r="B74" s="28">
        <v>66919</v>
      </c>
      <c r="C74" s="29">
        <v>0.81</v>
      </c>
      <c r="D74" s="29">
        <v>0.78</v>
      </c>
      <c r="E74" s="30">
        <v>35</v>
      </c>
      <c r="F74" s="30">
        <v>800</v>
      </c>
      <c r="G74" s="30">
        <v>30</v>
      </c>
      <c r="H74" s="30">
        <v>1000</v>
      </c>
      <c r="I74" s="30">
        <v>1025</v>
      </c>
      <c r="J74" s="29">
        <v>0.92</v>
      </c>
      <c r="K74" s="30">
        <v>53</v>
      </c>
      <c r="L74" s="31">
        <v>3</v>
      </c>
      <c r="M74" s="32">
        <f t="shared" ref="M74:M158" si="4">(-B74*0.001)+(K74*2)+(-L74*10)+(C74*100)+(D74*100)+(E74)+(F74*0.1)+(G74*2)+(H74*0.1)+(I74*0.1)+(J74*100)+(Z74*2)+(AA74*2)</f>
        <v>833.58100000000002</v>
      </c>
      <c r="N74" s="32">
        <f t="shared" ref="N74:N158" si="5">(K74*2)+(-L74*10)+(C74*100)+(D74*100)+(E74)+(F74*0.1)+(G74*2)+(H74*0.1)+(I74*0.1)+(J74*100)+(Z74*2)+(AA74*2)</f>
        <v>900.5</v>
      </c>
      <c r="O74" s="170" t="s">
        <v>405</v>
      </c>
      <c r="P74" s="34" t="s">
        <v>509</v>
      </c>
      <c r="Q74" s="35"/>
      <c r="R74" s="44" t="s">
        <v>52</v>
      </c>
      <c r="S74" s="44" t="s">
        <v>510</v>
      </c>
      <c r="T74" s="36" t="s">
        <v>33</v>
      </c>
      <c r="U74" s="36" t="s">
        <v>33</v>
      </c>
      <c r="V74" s="37" t="s">
        <v>511</v>
      </c>
      <c r="W74" s="37"/>
      <c r="X74" s="41" t="s">
        <v>512</v>
      </c>
      <c r="Y74" s="36"/>
      <c r="Z74" s="38">
        <v>52</v>
      </c>
      <c r="AA74" s="38">
        <v>46</v>
      </c>
      <c r="AB74" s="39" t="s">
        <v>571</v>
      </c>
    </row>
    <row r="75" spans="1:28" ht="12.75">
      <c r="A75" s="27" t="s">
        <v>572</v>
      </c>
      <c r="B75" s="28">
        <v>31580</v>
      </c>
      <c r="C75" s="29">
        <v>0.79</v>
      </c>
      <c r="D75" s="29">
        <v>0.7</v>
      </c>
      <c r="E75" s="30">
        <v>33</v>
      </c>
      <c r="F75" s="30">
        <v>700</v>
      </c>
      <c r="G75" s="30">
        <v>35</v>
      </c>
      <c r="H75" s="30">
        <v>1000</v>
      </c>
      <c r="I75" s="30">
        <v>796</v>
      </c>
      <c r="J75" s="29">
        <v>0.92</v>
      </c>
      <c r="K75" s="30">
        <v>57</v>
      </c>
      <c r="L75" s="31">
        <v>2.8</v>
      </c>
      <c r="M75" s="32">
        <f t="shared" si="4"/>
        <v>844.02</v>
      </c>
      <c r="N75" s="32">
        <f t="shared" si="5"/>
        <v>875.6</v>
      </c>
      <c r="O75" s="170" t="s">
        <v>405</v>
      </c>
      <c r="P75" s="34" t="s">
        <v>509</v>
      </c>
      <c r="Q75" s="35"/>
      <c r="R75" s="36" t="s">
        <v>52</v>
      </c>
      <c r="S75" s="36" t="s">
        <v>510</v>
      </c>
      <c r="T75" s="36" t="s">
        <v>33</v>
      </c>
      <c r="U75" s="36" t="s">
        <v>33</v>
      </c>
      <c r="V75" s="37" t="s">
        <v>511</v>
      </c>
      <c r="W75" s="37"/>
      <c r="X75" s="41" t="s">
        <v>512</v>
      </c>
      <c r="Y75" s="36"/>
      <c r="Z75" s="38">
        <v>52</v>
      </c>
      <c r="AA75" s="38">
        <v>46</v>
      </c>
      <c r="AB75" s="39" t="s">
        <v>573</v>
      </c>
    </row>
    <row r="76" spans="1:28" ht="12.75">
      <c r="A76" s="27" t="s">
        <v>574</v>
      </c>
      <c r="B76" s="28">
        <v>49580</v>
      </c>
      <c r="C76" s="29">
        <v>0.83</v>
      </c>
      <c r="D76" s="29">
        <v>0.8</v>
      </c>
      <c r="E76" s="30">
        <v>34</v>
      </c>
      <c r="F76" s="30">
        <v>850</v>
      </c>
      <c r="G76" s="30">
        <v>30</v>
      </c>
      <c r="H76" s="30">
        <v>1000</v>
      </c>
      <c r="I76" s="30">
        <v>986</v>
      </c>
      <c r="J76" s="29">
        <v>0.92</v>
      </c>
      <c r="K76" s="30">
        <v>80</v>
      </c>
      <c r="L76" s="31">
        <v>3.74</v>
      </c>
      <c r="M76" s="32">
        <f t="shared" si="4"/>
        <v>901.62</v>
      </c>
      <c r="N76" s="32">
        <f t="shared" si="5"/>
        <v>951.2</v>
      </c>
      <c r="O76" s="35" t="s">
        <v>405</v>
      </c>
      <c r="P76" s="167" t="s">
        <v>509</v>
      </c>
      <c r="Q76" s="167"/>
      <c r="R76" s="168" t="s">
        <v>52</v>
      </c>
      <c r="S76" s="168" t="s">
        <v>510</v>
      </c>
      <c r="T76" s="168" t="s">
        <v>33</v>
      </c>
      <c r="U76" s="168" t="s">
        <v>33</v>
      </c>
      <c r="V76" s="169" t="s">
        <v>511</v>
      </c>
      <c r="W76" s="169"/>
      <c r="X76" s="30" t="s">
        <v>512</v>
      </c>
      <c r="Y76" s="30"/>
      <c r="Z76" s="45">
        <v>52</v>
      </c>
      <c r="AA76" s="45">
        <v>46</v>
      </c>
      <c r="AB76" s="39" t="s">
        <v>575</v>
      </c>
    </row>
    <row r="77" spans="1:28" ht="12.75">
      <c r="A77" s="27" t="s">
        <v>576</v>
      </c>
      <c r="B77" s="28">
        <v>135680</v>
      </c>
      <c r="C77" s="29">
        <v>0.83</v>
      </c>
      <c r="D77" s="29">
        <v>0.8</v>
      </c>
      <c r="E77" s="30">
        <v>37</v>
      </c>
      <c r="F77" s="30">
        <v>900</v>
      </c>
      <c r="G77" s="30">
        <v>30</v>
      </c>
      <c r="H77" s="30">
        <v>1000</v>
      </c>
      <c r="I77" s="30">
        <v>986</v>
      </c>
      <c r="J77" s="29">
        <v>0.92</v>
      </c>
      <c r="K77" s="30">
        <v>101</v>
      </c>
      <c r="L77" s="31">
        <v>4.3</v>
      </c>
      <c r="M77" s="32">
        <f t="shared" si="4"/>
        <v>859.92</v>
      </c>
      <c r="N77" s="32">
        <f t="shared" si="5"/>
        <v>995.6</v>
      </c>
      <c r="O77" s="35" t="s">
        <v>405</v>
      </c>
      <c r="P77" s="167" t="s">
        <v>509</v>
      </c>
      <c r="Q77" s="167"/>
      <c r="R77" s="168" t="s">
        <v>52</v>
      </c>
      <c r="S77" s="168" t="s">
        <v>510</v>
      </c>
      <c r="T77" s="168" t="s">
        <v>33</v>
      </c>
      <c r="U77" s="168" t="s">
        <v>33</v>
      </c>
      <c r="V77" s="169" t="s">
        <v>511</v>
      </c>
      <c r="W77" s="169"/>
      <c r="X77" s="30" t="s">
        <v>512</v>
      </c>
      <c r="Y77" s="30"/>
      <c r="Z77" s="45">
        <v>52</v>
      </c>
      <c r="AA77" s="45">
        <v>46</v>
      </c>
      <c r="AB77" s="39" t="s">
        <v>577</v>
      </c>
    </row>
    <row r="78" spans="1:28" ht="12.75">
      <c r="A78" s="27" t="s">
        <v>578</v>
      </c>
      <c r="B78" s="28">
        <v>33860</v>
      </c>
      <c r="C78" s="29">
        <v>0.85</v>
      </c>
      <c r="D78" s="29">
        <v>0.79</v>
      </c>
      <c r="E78" s="30">
        <v>35</v>
      </c>
      <c r="F78" s="30">
        <v>680</v>
      </c>
      <c r="G78" s="30">
        <v>30</v>
      </c>
      <c r="H78" s="30">
        <v>1000</v>
      </c>
      <c r="I78" s="30">
        <v>1042</v>
      </c>
      <c r="J78" s="29">
        <v>0.92</v>
      </c>
      <c r="K78" s="30">
        <v>61</v>
      </c>
      <c r="L78" s="31">
        <v>3.88</v>
      </c>
      <c r="M78" s="32">
        <f t="shared" si="4"/>
        <v>882.54000000000008</v>
      </c>
      <c r="N78" s="32">
        <f t="shared" si="5"/>
        <v>916.4</v>
      </c>
      <c r="O78" s="170" t="s">
        <v>405</v>
      </c>
      <c r="P78" s="34" t="s">
        <v>509</v>
      </c>
      <c r="Q78" s="34" t="s">
        <v>534</v>
      </c>
      <c r="R78" s="36" t="s">
        <v>52</v>
      </c>
      <c r="S78" s="36" t="s">
        <v>535</v>
      </c>
      <c r="T78" s="36" t="s">
        <v>33</v>
      </c>
      <c r="U78" s="41" t="s">
        <v>33</v>
      </c>
      <c r="V78" s="37" t="s">
        <v>536</v>
      </c>
      <c r="W78" s="42"/>
      <c r="X78" s="41" t="s">
        <v>512</v>
      </c>
      <c r="Y78" s="41" t="s">
        <v>537</v>
      </c>
      <c r="Z78" s="43">
        <v>52</v>
      </c>
      <c r="AA78" s="43">
        <v>53</v>
      </c>
      <c r="AB78" s="39" t="s">
        <v>579</v>
      </c>
    </row>
    <row r="79" spans="1:28" ht="12.75">
      <c r="A79" s="27" t="s">
        <v>580</v>
      </c>
      <c r="B79" s="28">
        <v>35680</v>
      </c>
      <c r="C79" s="29">
        <v>0.86</v>
      </c>
      <c r="D79" s="29">
        <v>0.79</v>
      </c>
      <c r="E79" s="30">
        <v>35</v>
      </c>
      <c r="F79" s="30">
        <v>700</v>
      </c>
      <c r="G79" s="30">
        <v>30</v>
      </c>
      <c r="H79" s="30">
        <v>1000</v>
      </c>
      <c r="I79" s="30">
        <v>1042</v>
      </c>
      <c r="J79" s="29">
        <v>0.92</v>
      </c>
      <c r="K79" s="30">
        <v>61</v>
      </c>
      <c r="L79" s="31">
        <v>3.9</v>
      </c>
      <c r="M79" s="32">
        <f t="shared" si="4"/>
        <v>883.52</v>
      </c>
      <c r="N79" s="32">
        <f t="shared" si="5"/>
        <v>919.2</v>
      </c>
      <c r="O79" s="170" t="s">
        <v>405</v>
      </c>
      <c r="P79" s="34" t="s">
        <v>509</v>
      </c>
      <c r="Q79" s="35" t="s">
        <v>534</v>
      </c>
      <c r="R79" s="44" t="s">
        <v>52</v>
      </c>
      <c r="S79" s="44" t="s">
        <v>535</v>
      </c>
      <c r="T79" s="44" t="s">
        <v>33</v>
      </c>
      <c r="U79" s="44" t="s">
        <v>33</v>
      </c>
      <c r="V79" s="37" t="s">
        <v>536</v>
      </c>
      <c r="W79" s="37"/>
      <c r="X79" s="36" t="s">
        <v>512</v>
      </c>
      <c r="Y79" s="36" t="s">
        <v>537</v>
      </c>
      <c r="Z79" s="38">
        <v>52</v>
      </c>
      <c r="AA79" s="38">
        <v>53</v>
      </c>
      <c r="AB79" s="39" t="s">
        <v>581</v>
      </c>
    </row>
    <row r="80" spans="1:28" ht="12.75">
      <c r="A80" s="27" t="s">
        <v>582</v>
      </c>
      <c r="B80" s="28">
        <v>40580</v>
      </c>
      <c r="C80" s="29">
        <v>0.89</v>
      </c>
      <c r="D80" s="29">
        <v>0.79</v>
      </c>
      <c r="E80" s="30">
        <v>35</v>
      </c>
      <c r="F80" s="30">
        <v>693</v>
      </c>
      <c r="G80" s="30">
        <v>30</v>
      </c>
      <c r="H80" s="30">
        <v>1000</v>
      </c>
      <c r="I80" s="30">
        <v>1148</v>
      </c>
      <c r="J80" s="29">
        <v>0.91</v>
      </c>
      <c r="K80" s="30">
        <v>61</v>
      </c>
      <c r="L80" s="31">
        <v>4.05</v>
      </c>
      <c r="M80" s="32">
        <f t="shared" si="4"/>
        <v>889.02</v>
      </c>
      <c r="N80" s="32">
        <f t="shared" si="5"/>
        <v>929.59999999999991</v>
      </c>
      <c r="O80" s="35" t="s">
        <v>405</v>
      </c>
      <c r="P80" s="167" t="s">
        <v>509</v>
      </c>
      <c r="Q80" s="167" t="s">
        <v>534</v>
      </c>
      <c r="R80" s="168" t="s">
        <v>52</v>
      </c>
      <c r="S80" s="168" t="s">
        <v>535</v>
      </c>
      <c r="T80" s="168" t="s">
        <v>33</v>
      </c>
      <c r="U80" s="168" t="s">
        <v>33</v>
      </c>
      <c r="V80" s="37" t="s">
        <v>536</v>
      </c>
      <c r="W80" s="169"/>
      <c r="X80" s="30" t="s">
        <v>512</v>
      </c>
      <c r="Y80" s="168" t="s">
        <v>537</v>
      </c>
      <c r="Z80" s="45">
        <v>52</v>
      </c>
      <c r="AA80" s="45">
        <v>53</v>
      </c>
      <c r="AB80" s="39" t="s">
        <v>583</v>
      </c>
    </row>
    <row r="81" spans="1:28" ht="12.75">
      <c r="A81" s="27" t="s">
        <v>584</v>
      </c>
      <c r="B81" s="28">
        <v>38980</v>
      </c>
      <c r="C81" s="29">
        <v>0.87</v>
      </c>
      <c r="D81" s="29">
        <v>0.79</v>
      </c>
      <c r="E81" s="30">
        <v>35</v>
      </c>
      <c r="F81" s="30">
        <v>730</v>
      </c>
      <c r="G81" s="30">
        <v>30</v>
      </c>
      <c r="H81" s="30">
        <v>1000</v>
      </c>
      <c r="I81" s="30">
        <v>1042</v>
      </c>
      <c r="J81" s="29">
        <v>0.93</v>
      </c>
      <c r="K81" s="30">
        <v>61</v>
      </c>
      <c r="L81" s="31">
        <v>4</v>
      </c>
      <c r="M81" s="32">
        <f t="shared" si="4"/>
        <v>884.22</v>
      </c>
      <c r="N81" s="32">
        <f t="shared" si="5"/>
        <v>923.2</v>
      </c>
      <c r="O81" s="35" t="s">
        <v>405</v>
      </c>
      <c r="P81" s="167" t="s">
        <v>509</v>
      </c>
      <c r="Q81" s="167" t="s">
        <v>534</v>
      </c>
      <c r="R81" s="168" t="s">
        <v>52</v>
      </c>
      <c r="S81" s="168" t="s">
        <v>535</v>
      </c>
      <c r="T81" s="168" t="s">
        <v>33</v>
      </c>
      <c r="U81" s="168" t="s">
        <v>33</v>
      </c>
      <c r="V81" s="37" t="s">
        <v>536</v>
      </c>
      <c r="W81" s="169"/>
      <c r="X81" s="30" t="s">
        <v>512</v>
      </c>
      <c r="Y81" s="168" t="s">
        <v>537</v>
      </c>
      <c r="Z81" s="45">
        <v>52</v>
      </c>
      <c r="AA81" s="45">
        <v>53</v>
      </c>
      <c r="AB81" s="39" t="s">
        <v>585</v>
      </c>
    </row>
    <row r="82" spans="1:28" ht="12.75">
      <c r="A82" s="27" t="s">
        <v>586</v>
      </c>
      <c r="B82" s="28">
        <v>33860</v>
      </c>
      <c r="C82" s="29">
        <v>0.85</v>
      </c>
      <c r="D82" s="29">
        <v>0.79</v>
      </c>
      <c r="E82" s="30">
        <v>35</v>
      </c>
      <c r="F82" s="30">
        <v>680</v>
      </c>
      <c r="G82" s="30">
        <v>30</v>
      </c>
      <c r="H82" s="30">
        <v>1000</v>
      </c>
      <c r="I82" s="30">
        <v>1087</v>
      </c>
      <c r="J82" s="29">
        <v>0.92</v>
      </c>
      <c r="K82" s="30">
        <v>43</v>
      </c>
      <c r="L82" s="31">
        <v>3.5</v>
      </c>
      <c r="M82" s="32">
        <f t="shared" si="4"/>
        <v>840.84</v>
      </c>
      <c r="N82" s="32">
        <f t="shared" si="5"/>
        <v>874.7</v>
      </c>
      <c r="O82" s="170" t="s">
        <v>405</v>
      </c>
      <c r="P82" s="34" t="s">
        <v>509</v>
      </c>
      <c r="Q82" s="35"/>
      <c r="R82" s="36" t="s">
        <v>52</v>
      </c>
      <c r="S82" s="36" t="s">
        <v>510</v>
      </c>
      <c r="T82" s="36" t="s">
        <v>33</v>
      </c>
      <c r="U82" s="36" t="s">
        <v>33</v>
      </c>
      <c r="V82" s="37" t="s">
        <v>511</v>
      </c>
      <c r="W82" s="37"/>
      <c r="X82" s="41" t="s">
        <v>512</v>
      </c>
      <c r="Y82" s="36"/>
      <c r="Z82" s="38">
        <v>52</v>
      </c>
      <c r="AA82" s="38">
        <v>46</v>
      </c>
      <c r="AB82" s="39" t="s">
        <v>587</v>
      </c>
    </row>
    <row r="83" spans="1:28" ht="12.75">
      <c r="A83" s="27" t="s">
        <v>588</v>
      </c>
      <c r="B83" s="28">
        <v>36980</v>
      </c>
      <c r="C83" s="29">
        <v>0.88</v>
      </c>
      <c r="D83" s="29">
        <v>0.79</v>
      </c>
      <c r="E83" s="30">
        <v>35</v>
      </c>
      <c r="F83" s="30">
        <v>665</v>
      </c>
      <c r="G83" s="30">
        <v>30</v>
      </c>
      <c r="H83" s="30">
        <v>1000</v>
      </c>
      <c r="I83" s="30">
        <v>1042</v>
      </c>
      <c r="J83" s="29">
        <v>0.91</v>
      </c>
      <c r="K83" s="30">
        <v>61</v>
      </c>
      <c r="L83" s="31">
        <v>4.1500000000000004</v>
      </c>
      <c r="M83" s="32">
        <f t="shared" si="4"/>
        <v>877.22</v>
      </c>
      <c r="N83" s="32">
        <f t="shared" si="5"/>
        <v>914.2</v>
      </c>
      <c r="O83" s="170" t="s">
        <v>405</v>
      </c>
      <c r="P83" s="34" t="s">
        <v>509</v>
      </c>
      <c r="Q83" s="35" t="s">
        <v>534</v>
      </c>
      <c r="R83" s="36" t="s">
        <v>52</v>
      </c>
      <c r="S83" s="36" t="s">
        <v>535</v>
      </c>
      <c r="T83" s="36" t="s">
        <v>33</v>
      </c>
      <c r="U83" s="36" t="s">
        <v>33</v>
      </c>
      <c r="V83" s="37" t="s">
        <v>536</v>
      </c>
      <c r="W83" s="37"/>
      <c r="X83" s="41" t="s">
        <v>512</v>
      </c>
      <c r="Y83" s="36" t="s">
        <v>537</v>
      </c>
      <c r="Z83" s="38">
        <v>52</v>
      </c>
      <c r="AA83" s="38">
        <v>53</v>
      </c>
      <c r="AB83" s="39" t="s">
        <v>589</v>
      </c>
    </row>
    <row r="84" spans="1:28" ht="12.75">
      <c r="A84" s="27" t="s">
        <v>590</v>
      </c>
      <c r="B84" s="28">
        <v>35860</v>
      </c>
      <c r="C84" s="29">
        <v>0.87</v>
      </c>
      <c r="D84" s="29">
        <v>0.79</v>
      </c>
      <c r="E84" s="30">
        <v>35</v>
      </c>
      <c r="F84" s="30">
        <v>635</v>
      </c>
      <c r="G84" s="30">
        <v>30</v>
      </c>
      <c r="H84" s="30">
        <v>1000</v>
      </c>
      <c r="I84" s="30">
        <v>1042</v>
      </c>
      <c r="J84" s="29">
        <v>0.92</v>
      </c>
      <c r="K84" s="30">
        <v>61</v>
      </c>
      <c r="L84" s="31">
        <v>4.13</v>
      </c>
      <c r="M84" s="32">
        <f t="shared" si="4"/>
        <v>875.54000000000008</v>
      </c>
      <c r="N84" s="32">
        <f t="shared" si="5"/>
        <v>911.4</v>
      </c>
      <c r="O84" s="170" t="s">
        <v>405</v>
      </c>
      <c r="P84" s="34" t="s">
        <v>509</v>
      </c>
      <c r="Q84" s="34" t="s">
        <v>534</v>
      </c>
      <c r="R84" s="36" t="s">
        <v>52</v>
      </c>
      <c r="S84" s="36" t="s">
        <v>535</v>
      </c>
      <c r="T84" s="36" t="s">
        <v>33</v>
      </c>
      <c r="U84" s="36" t="s">
        <v>33</v>
      </c>
      <c r="V84" s="37" t="s">
        <v>536</v>
      </c>
      <c r="W84" s="42"/>
      <c r="X84" s="41" t="s">
        <v>512</v>
      </c>
      <c r="Y84" s="41" t="s">
        <v>537</v>
      </c>
      <c r="Z84" s="43">
        <v>52</v>
      </c>
      <c r="AA84" s="43">
        <v>53</v>
      </c>
      <c r="AB84" s="39" t="s">
        <v>591</v>
      </c>
    </row>
    <row r="85" spans="1:28" ht="12.75">
      <c r="A85" s="27" t="s">
        <v>592</v>
      </c>
      <c r="B85" s="28">
        <v>41560</v>
      </c>
      <c r="C85" s="29">
        <v>0.9</v>
      </c>
      <c r="D85" s="29">
        <v>0.82</v>
      </c>
      <c r="E85" s="30">
        <v>35</v>
      </c>
      <c r="F85" s="30">
        <v>620</v>
      </c>
      <c r="G85" s="30">
        <v>30</v>
      </c>
      <c r="H85" s="30">
        <v>1000</v>
      </c>
      <c r="I85" s="30">
        <v>1042</v>
      </c>
      <c r="J85" s="29">
        <v>0.92</v>
      </c>
      <c r="K85" s="30">
        <v>61</v>
      </c>
      <c r="L85" s="31">
        <v>3.48</v>
      </c>
      <c r="M85" s="32">
        <f t="shared" si="4"/>
        <v>880.84</v>
      </c>
      <c r="N85" s="32">
        <f t="shared" si="5"/>
        <v>922.40000000000009</v>
      </c>
      <c r="O85" s="35" t="s">
        <v>405</v>
      </c>
      <c r="P85" s="167" t="s">
        <v>509</v>
      </c>
      <c r="Q85" s="167" t="s">
        <v>534</v>
      </c>
      <c r="R85" s="168" t="s">
        <v>52</v>
      </c>
      <c r="S85" s="168" t="s">
        <v>535</v>
      </c>
      <c r="T85" s="168" t="s">
        <v>33</v>
      </c>
      <c r="U85" s="168" t="s">
        <v>33</v>
      </c>
      <c r="V85" s="37" t="s">
        <v>536</v>
      </c>
      <c r="W85" s="169"/>
      <c r="X85" s="30" t="s">
        <v>512</v>
      </c>
      <c r="Y85" s="168" t="s">
        <v>537</v>
      </c>
      <c r="Z85" s="45">
        <v>52</v>
      </c>
      <c r="AA85" s="45">
        <v>53</v>
      </c>
      <c r="AB85" s="39" t="s">
        <v>593</v>
      </c>
    </row>
    <row r="86" spans="1:28" ht="12.75">
      <c r="A86" s="27" t="s">
        <v>594</v>
      </c>
      <c r="B86" s="28">
        <v>38580</v>
      </c>
      <c r="C86" s="29">
        <v>0.89</v>
      </c>
      <c r="D86" s="29">
        <v>0.79</v>
      </c>
      <c r="E86" s="30">
        <v>35</v>
      </c>
      <c r="F86" s="30">
        <v>650</v>
      </c>
      <c r="G86" s="30">
        <v>30</v>
      </c>
      <c r="H86" s="30">
        <v>1000</v>
      </c>
      <c r="I86" s="30">
        <v>1042</v>
      </c>
      <c r="J86" s="29">
        <v>0.91</v>
      </c>
      <c r="K86" s="30">
        <v>61</v>
      </c>
      <c r="L86" s="31">
        <v>4.1500000000000004</v>
      </c>
      <c r="M86" s="32">
        <f t="shared" si="4"/>
        <v>875.12</v>
      </c>
      <c r="N86" s="32">
        <f t="shared" si="5"/>
        <v>913.7</v>
      </c>
      <c r="O86" s="170" t="s">
        <v>405</v>
      </c>
      <c r="P86" s="34" t="s">
        <v>509</v>
      </c>
      <c r="Q86" s="35" t="s">
        <v>534</v>
      </c>
      <c r="R86" s="36" t="s">
        <v>52</v>
      </c>
      <c r="S86" s="36" t="s">
        <v>535</v>
      </c>
      <c r="T86" s="36" t="s">
        <v>33</v>
      </c>
      <c r="U86" s="36" t="s">
        <v>33</v>
      </c>
      <c r="V86" s="37" t="s">
        <v>536</v>
      </c>
      <c r="W86" s="37"/>
      <c r="X86" s="41" t="s">
        <v>512</v>
      </c>
      <c r="Y86" s="36" t="s">
        <v>537</v>
      </c>
      <c r="Z86" s="38">
        <v>52</v>
      </c>
      <c r="AA86" s="38">
        <v>53</v>
      </c>
      <c r="AB86" s="39" t="s">
        <v>595</v>
      </c>
    </row>
    <row r="87" spans="1:28" ht="12.75">
      <c r="A87" s="27" t="s">
        <v>596</v>
      </c>
      <c r="B87" s="28">
        <v>53860</v>
      </c>
      <c r="C87" s="29">
        <v>0.85</v>
      </c>
      <c r="D87" s="29">
        <v>0.79</v>
      </c>
      <c r="E87" s="30">
        <v>35</v>
      </c>
      <c r="F87" s="30">
        <v>680</v>
      </c>
      <c r="G87" s="30">
        <v>30</v>
      </c>
      <c r="H87" s="30">
        <v>1000</v>
      </c>
      <c r="I87" s="30">
        <v>1087</v>
      </c>
      <c r="J87" s="29">
        <v>0.92</v>
      </c>
      <c r="K87" s="30">
        <v>45</v>
      </c>
      <c r="L87" s="31">
        <v>3.5</v>
      </c>
      <c r="M87" s="32">
        <f t="shared" si="4"/>
        <v>824.84</v>
      </c>
      <c r="N87" s="32">
        <f t="shared" si="5"/>
        <v>878.7</v>
      </c>
      <c r="O87" s="170" t="s">
        <v>405</v>
      </c>
      <c r="P87" s="34" t="s">
        <v>509</v>
      </c>
      <c r="Q87" s="34"/>
      <c r="R87" s="36" t="s">
        <v>52</v>
      </c>
      <c r="S87" s="36" t="s">
        <v>510</v>
      </c>
      <c r="T87" s="36" t="s">
        <v>33</v>
      </c>
      <c r="U87" s="36" t="s">
        <v>33</v>
      </c>
      <c r="V87" s="42" t="s">
        <v>511</v>
      </c>
      <c r="W87" s="42"/>
      <c r="X87" s="41" t="s">
        <v>512</v>
      </c>
      <c r="Y87" s="41"/>
      <c r="Z87" s="43">
        <v>52</v>
      </c>
      <c r="AA87" s="43">
        <v>46</v>
      </c>
      <c r="AB87" s="39" t="s">
        <v>597</v>
      </c>
    </row>
    <row r="88" spans="1:28" ht="12.75">
      <c r="A88" s="27" t="s">
        <v>598</v>
      </c>
      <c r="B88" s="28">
        <v>78330</v>
      </c>
      <c r="C88" s="29">
        <v>0.85</v>
      </c>
      <c r="D88" s="29">
        <v>0.79</v>
      </c>
      <c r="E88" s="30">
        <v>35</v>
      </c>
      <c r="F88" s="30">
        <v>680</v>
      </c>
      <c r="G88" s="30">
        <v>30</v>
      </c>
      <c r="H88" s="30">
        <v>1000</v>
      </c>
      <c r="I88" s="30">
        <v>1087</v>
      </c>
      <c r="J88" s="29">
        <v>0.92</v>
      </c>
      <c r="K88" s="30">
        <v>61</v>
      </c>
      <c r="L88" s="31">
        <v>3.8</v>
      </c>
      <c r="M88" s="32">
        <f t="shared" si="4"/>
        <v>829.37</v>
      </c>
      <c r="N88" s="32">
        <f t="shared" si="5"/>
        <v>907.7</v>
      </c>
      <c r="O88" s="170" t="s">
        <v>405</v>
      </c>
      <c r="P88" s="34" t="s">
        <v>509</v>
      </c>
      <c r="Q88" s="35"/>
      <c r="R88" s="36" t="s">
        <v>52</v>
      </c>
      <c r="S88" s="36" t="s">
        <v>510</v>
      </c>
      <c r="T88" s="36" t="s">
        <v>33</v>
      </c>
      <c r="U88" s="36" t="s">
        <v>33</v>
      </c>
      <c r="V88" s="37" t="s">
        <v>511</v>
      </c>
      <c r="W88" s="37"/>
      <c r="X88" s="41" t="s">
        <v>512</v>
      </c>
      <c r="Y88" s="36"/>
      <c r="Z88" s="38">
        <v>52</v>
      </c>
      <c r="AA88" s="38">
        <v>46</v>
      </c>
      <c r="AB88" s="39" t="s">
        <v>599</v>
      </c>
    </row>
    <row r="89" spans="1:28" ht="12.75">
      <c r="A89" s="27" t="s">
        <v>600</v>
      </c>
      <c r="B89" s="28">
        <v>26480</v>
      </c>
      <c r="C89" s="29">
        <v>0.78</v>
      </c>
      <c r="D89" s="29">
        <v>0.78</v>
      </c>
      <c r="E89" s="30">
        <v>33</v>
      </c>
      <c r="F89" s="30">
        <v>930</v>
      </c>
      <c r="G89" s="30">
        <v>30</v>
      </c>
      <c r="H89" s="30">
        <v>1000</v>
      </c>
      <c r="I89" s="30">
        <v>932</v>
      </c>
      <c r="J89" s="29">
        <v>0.91</v>
      </c>
      <c r="K89" s="30">
        <v>61</v>
      </c>
      <c r="L89" s="31">
        <v>3.1</v>
      </c>
      <c r="M89" s="32">
        <f t="shared" si="4"/>
        <v>886.72</v>
      </c>
      <c r="N89" s="32">
        <f t="shared" si="5"/>
        <v>913.2</v>
      </c>
      <c r="O89" s="170" t="s">
        <v>405</v>
      </c>
      <c r="P89" s="34" t="s">
        <v>509</v>
      </c>
      <c r="Q89" s="35"/>
      <c r="R89" s="44" t="s">
        <v>52</v>
      </c>
      <c r="S89" s="44" t="s">
        <v>510</v>
      </c>
      <c r="T89" s="44" t="s">
        <v>33</v>
      </c>
      <c r="U89" s="36" t="s">
        <v>33</v>
      </c>
      <c r="V89" s="37" t="s">
        <v>511</v>
      </c>
      <c r="W89" s="37"/>
      <c r="X89" s="44" t="s">
        <v>512</v>
      </c>
      <c r="Y89" s="36"/>
      <c r="Z89" s="38">
        <v>52</v>
      </c>
      <c r="AA89" s="45">
        <v>46</v>
      </c>
      <c r="AB89" s="39" t="s">
        <v>601</v>
      </c>
    </row>
    <row r="90" spans="1:28" ht="12.75">
      <c r="A90" s="27" t="s">
        <v>602</v>
      </c>
      <c r="B90" s="28">
        <v>36880</v>
      </c>
      <c r="C90" s="29">
        <v>0.82</v>
      </c>
      <c r="D90" s="29">
        <v>0.79</v>
      </c>
      <c r="E90" s="30">
        <v>33</v>
      </c>
      <c r="F90" s="30">
        <v>920</v>
      </c>
      <c r="G90" s="30">
        <v>30</v>
      </c>
      <c r="H90" s="30">
        <v>1000</v>
      </c>
      <c r="I90" s="30">
        <v>932</v>
      </c>
      <c r="J90" s="29">
        <v>0.93</v>
      </c>
      <c r="K90" s="30">
        <v>61</v>
      </c>
      <c r="L90" s="31">
        <v>2.41</v>
      </c>
      <c r="M90" s="32">
        <f t="shared" si="4"/>
        <v>889.22</v>
      </c>
      <c r="N90" s="32">
        <f t="shared" si="5"/>
        <v>926.1</v>
      </c>
      <c r="O90" s="35" t="s">
        <v>405</v>
      </c>
      <c r="P90" s="167" t="s">
        <v>509</v>
      </c>
      <c r="Q90" s="167"/>
      <c r="R90" s="168" t="s">
        <v>52</v>
      </c>
      <c r="S90" s="168" t="s">
        <v>510</v>
      </c>
      <c r="T90" s="168" t="s">
        <v>33</v>
      </c>
      <c r="U90" s="168" t="s">
        <v>33</v>
      </c>
      <c r="V90" s="169" t="s">
        <v>511</v>
      </c>
      <c r="W90" s="169"/>
      <c r="X90" s="30" t="s">
        <v>512</v>
      </c>
      <c r="Y90" s="30"/>
      <c r="Z90" s="45">
        <v>52</v>
      </c>
      <c r="AA90" s="45">
        <v>46</v>
      </c>
      <c r="AB90" s="39" t="s">
        <v>603</v>
      </c>
    </row>
    <row r="91" spans="1:28" ht="12.75">
      <c r="A91" s="27" t="s">
        <v>604</v>
      </c>
      <c r="B91" s="28">
        <v>33550</v>
      </c>
      <c r="C91" s="29">
        <v>0.81</v>
      </c>
      <c r="D91" s="29">
        <v>0.78</v>
      </c>
      <c r="E91" s="30">
        <v>33</v>
      </c>
      <c r="F91" s="30">
        <v>945</v>
      </c>
      <c r="G91" s="30">
        <v>30</v>
      </c>
      <c r="H91" s="30">
        <v>1000</v>
      </c>
      <c r="I91" s="30">
        <v>932</v>
      </c>
      <c r="J91" s="29">
        <v>0.93</v>
      </c>
      <c r="K91" s="30">
        <v>61</v>
      </c>
      <c r="L91" s="31">
        <v>3.1</v>
      </c>
      <c r="M91" s="32">
        <f t="shared" si="4"/>
        <v>886.15</v>
      </c>
      <c r="N91" s="32">
        <f t="shared" si="5"/>
        <v>919.7</v>
      </c>
      <c r="O91" s="35" t="s">
        <v>405</v>
      </c>
      <c r="P91" s="167" t="s">
        <v>509</v>
      </c>
      <c r="Q91" s="167"/>
      <c r="R91" s="168" t="s">
        <v>52</v>
      </c>
      <c r="S91" s="168" t="s">
        <v>510</v>
      </c>
      <c r="T91" s="168" t="s">
        <v>33</v>
      </c>
      <c r="U91" s="168" t="s">
        <v>33</v>
      </c>
      <c r="V91" s="169" t="s">
        <v>511</v>
      </c>
      <c r="W91" s="169"/>
      <c r="X91" s="30" t="s">
        <v>512</v>
      </c>
      <c r="Y91" s="30"/>
      <c r="Z91" s="45">
        <v>52</v>
      </c>
      <c r="AA91" s="45">
        <v>46</v>
      </c>
      <c r="AB91" s="39" t="s">
        <v>605</v>
      </c>
    </row>
    <row r="92" spans="1:28" ht="12.75">
      <c r="A92" s="27" t="s">
        <v>606</v>
      </c>
      <c r="B92" s="28">
        <v>35880</v>
      </c>
      <c r="C92" s="29">
        <v>0.73</v>
      </c>
      <c r="D92" s="29">
        <v>0.71</v>
      </c>
      <c r="E92" s="30">
        <v>35</v>
      </c>
      <c r="F92" s="30">
        <v>700</v>
      </c>
      <c r="G92" s="30">
        <v>30</v>
      </c>
      <c r="H92" s="30">
        <v>1000</v>
      </c>
      <c r="I92" s="30">
        <v>1020</v>
      </c>
      <c r="J92" s="29">
        <v>0.91</v>
      </c>
      <c r="K92" s="30">
        <v>89</v>
      </c>
      <c r="L92" s="31">
        <v>3.51</v>
      </c>
      <c r="M92" s="32">
        <f t="shared" si="4"/>
        <v>905.02</v>
      </c>
      <c r="N92" s="32">
        <f t="shared" si="5"/>
        <v>940.9</v>
      </c>
      <c r="O92" s="170" t="s">
        <v>405</v>
      </c>
      <c r="P92" s="34" t="s">
        <v>509</v>
      </c>
      <c r="Q92" s="34"/>
      <c r="R92" s="44" t="s">
        <v>52</v>
      </c>
      <c r="S92" s="44" t="s">
        <v>510</v>
      </c>
      <c r="T92" s="44" t="s">
        <v>33</v>
      </c>
      <c r="U92" s="44" t="s">
        <v>33</v>
      </c>
      <c r="V92" s="62" t="s">
        <v>511</v>
      </c>
      <c r="W92" s="62"/>
      <c r="X92" s="44" t="s">
        <v>512</v>
      </c>
      <c r="Y92" s="44"/>
      <c r="Z92" s="45">
        <v>52</v>
      </c>
      <c r="AA92" s="45">
        <v>46</v>
      </c>
      <c r="AB92" s="39" t="s">
        <v>607</v>
      </c>
    </row>
    <row r="93" spans="1:28" ht="12.75">
      <c r="A93" s="27" t="s">
        <v>608</v>
      </c>
      <c r="B93" s="28">
        <v>35690</v>
      </c>
      <c r="C93" s="29">
        <v>0.86</v>
      </c>
      <c r="D93" s="29">
        <v>0.71</v>
      </c>
      <c r="E93" s="30">
        <v>35</v>
      </c>
      <c r="F93" s="30">
        <v>670</v>
      </c>
      <c r="G93" s="30">
        <v>30</v>
      </c>
      <c r="H93" s="30">
        <v>1000</v>
      </c>
      <c r="I93" s="30">
        <v>1020</v>
      </c>
      <c r="J93" s="29">
        <v>0.92</v>
      </c>
      <c r="K93" s="30">
        <v>62</v>
      </c>
      <c r="L93" s="31">
        <v>3.09</v>
      </c>
      <c r="M93" s="32">
        <f t="shared" si="4"/>
        <v>866.41</v>
      </c>
      <c r="N93" s="32">
        <f t="shared" si="5"/>
        <v>902.1</v>
      </c>
      <c r="O93" s="170" t="s">
        <v>405</v>
      </c>
      <c r="P93" s="34" t="s">
        <v>509</v>
      </c>
      <c r="Q93" s="35"/>
      <c r="R93" s="36" t="s">
        <v>52</v>
      </c>
      <c r="S93" s="36" t="s">
        <v>510</v>
      </c>
      <c r="T93" s="36" t="s">
        <v>33</v>
      </c>
      <c r="U93" s="36" t="s">
        <v>33</v>
      </c>
      <c r="V93" s="37" t="s">
        <v>511</v>
      </c>
      <c r="W93" s="37"/>
      <c r="X93" s="41" t="s">
        <v>512</v>
      </c>
      <c r="Y93" s="36"/>
      <c r="Z93" s="38">
        <v>52</v>
      </c>
      <c r="AA93" s="38">
        <v>46</v>
      </c>
      <c r="AB93" s="39" t="s">
        <v>609</v>
      </c>
    </row>
    <row r="94" spans="1:28" ht="12.75">
      <c r="A94" s="27" t="s">
        <v>610</v>
      </c>
      <c r="B94" s="28">
        <v>91640</v>
      </c>
      <c r="C94" s="29">
        <v>0.83</v>
      </c>
      <c r="D94" s="29">
        <v>0.8</v>
      </c>
      <c r="E94" s="30">
        <v>34</v>
      </c>
      <c r="F94" s="30">
        <v>950</v>
      </c>
      <c r="G94" s="30">
        <v>60</v>
      </c>
      <c r="H94" s="30">
        <v>800</v>
      </c>
      <c r="I94" s="30">
        <v>852</v>
      </c>
      <c r="J94" s="29">
        <v>0.92</v>
      </c>
      <c r="K94" s="30">
        <v>67</v>
      </c>
      <c r="L94" s="31">
        <v>2.95</v>
      </c>
      <c r="M94" s="32">
        <f t="shared" si="4"/>
        <v>878.06000000000006</v>
      </c>
      <c r="N94" s="32">
        <f t="shared" si="5"/>
        <v>969.7</v>
      </c>
      <c r="O94" s="35" t="s">
        <v>405</v>
      </c>
      <c r="P94" s="167" t="s">
        <v>509</v>
      </c>
      <c r="Q94" s="167"/>
      <c r="R94" s="168" t="s">
        <v>52</v>
      </c>
      <c r="S94" s="168" t="s">
        <v>510</v>
      </c>
      <c r="T94" s="168" t="s">
        <v>33</v>
      </c>
      <c r="U94" s="168" t="s">
        <v>33</v>
      </c>
      <c r="V94" s="169" t="s">
        <v>511</v>
      </c>
      <c r="W94" s="169"/>
      <c r="X94" s="30" t="s">
        <v>512</v>
      </c>
      <c r="Y94" s="30"/>
      <c r="Z94" s="45">
        <v>52</v>
      </c>
      <c r="AA94" s="45">
        <v>46</v>
      </c>
      <c r="AB94" s="39" t="s">
        <v>611</v>
      </c>
    </row>
    <row r="95" spans="1:28" ht="12.75">
      <c r="A95" s="27" t="s">
        <v>612</v>
      </c>
      <c r="B95" s="28">
        <v>61230</v>
      </c>
      <c r="C95" s="29">
        <v>0.83</v>
      </c>
      <c r="D95" s="29">
        <v>0.8</v>
      </c>
      <c r="E95" s="30">
        <v>34</v>
      </c>
      <c r="F95" s="30">
        <v>770</v>
      </c>
      <c r="G95" s="30">
        <v>40</v>
      </c>
      <c r="H95" s="30">
        <v>1000</v>
      </c>
      <c r="I95" s="30">
        <v>986</v>
      </c>
      <c r="J95" s="29">
        <v>0.92</v>
      </c>
      <c r="K95" s="30">
        <v>67</v>
      </c>
      <c r="L95" s="31">
        <v>3</v>
      </c>
      <c r="M95" s="32">
        <f t="shared" si="4"/>
        <v>883.37</v>
      </c>
      <c r="N95" s="32">
        <f t="shared" si="5"/>
        <v>944.6</v>
      </c>
      <c r="O95" s="35" t="s">
        <v>405</v>
      </c>
      <c r="P95" s="167" t="s">
        <v>509</v>
      </c>
      <c r="Q95" s="167"/>
      <c r="R95" s="168" t="s">
        <v>52</v>
      </c>
      <c r="S95" s="168" t="s">
        <v>510</v>
      </c>
      <c r="T95" s="168" t="s">
        <v>33</v>
      </c>
      <c r="U95" s="168" t="s">
        <v>33</v>
      </c>
      <c r="V95" s="169" t="s">
        <v>511</v>
      </c>
      <c r="W95" s="169"/>
      <c r="X95" s="30" t="s">
        <v>512</v>
      </c>
      <c r="Y95" s="30"/>
      <c r="Z95" s="45">
        <v>52</v>
      </c>
      <c r="AA95" s="45">
        <v>46</v>
      </c>
      <c r="AB95" s="39" t="s">
        <v>613</v>
      </c>
    </row>
    <row r="96" spans="1:28" ht="12.75">
      <c r="A96" s="27" t="s">
        <v>614</v>
      </c>
      <c r="B96" s="28">
        <v>29560</v>
      </c>
      <c r="C96" s="29">
        <v>0.79</v>
      </c>
      <c r="D96" s="29">
        <v>0.8</v>
      </c>
      <c r="E96" s="30">
        <v>34</v>
      </c>
      <c r="F96" s="30">
        <v>770</v>
      </c>
      <c r="G96" s="30">
        <v>30</v>
      </c>
      <c r="H96" s="30">
        <v>1000</v>
      </c>
      <c r="I96" s="30">
        <v>986</v>
      </c>
      <c r="J96" s="29">
        <v>0.92</v>
      </c>
      <c r="K96" s="30">
        <v>80</v>
      </c>
      <c r="L96" s="31">
        <v>2.52</v>
      </c>
      <c r="M96" s="32">
        <f t="shared" si="4"/>
        <v>921.84</v>
      </c>
      <c r="N96" s="32">
        <f t="shared" si="5"/>
        <v>951.4</v>
      </c>
      <c r="O96" s="35" t="s">
        <v>405</v>
      </c>
      <c r="P96" s="167" t="s">
        <v>509</v>
      </c>
      <c r="Q96" s="167"/>
      <c r="R96" s="168" t="s">
        <v>52</v>
      </c>
      <c r="S96" s="168" t="s">
        <v>510</v>
      </c>
      <c r="T96" s="168" t="s">
        <v>33</v>
      </c>
      <c r="U96" s="168" t="s">
        <v>33</v>
      </c>
      <c r="V96" s="169" t="s">
        <v>511</v>
      </c>
      <c r="W96" s="169"/>
      <c r="X96" s="30" t="s">
        <v>512</v>
      </c>
      <c r="Y96" s="30"/>
      <c r="Z96" s="45">
        <v>52</v>
      </c>
      <c r="AA96" s="45">
        <v>46</v>
      </c>
      <c r="AB96" s="39" t="s">
        <v>615</v>
      </c>
    </row>
    <row r="97" spans="1:28" ht="12.75">
      <c r="A97" s="27" t="s">
        <v>616</v>
      </c>
      <c r="B97" s="28">
        <v>38680</v>
      </c>
      <c r="C97" s="29">
        <v>0.82</v>
      </c>
      <c r="D97" s="29">
        <v>0.81</v>
      </c>
      <c r="E97" s="30">
        <v>34</v>
      </c>
      <c r="F97" s="30">
        <v>830</v>
      </c>
      <c r="G97" s="30">
        <v>30</v>
      </c>
      <c r="H97" s="30">
        <v>1000</v>
      </c>
      <c r="I97" s="30">
        <v>986</v>
      </c>
      <c r="J97" s="29">
        <v>0.92</v>
      </c>
      <c r="K97" s="30">
        <v>80</v>
      </c>
      <c r="L97" s="31">
        <v>3.2</v>
      </c>
      <c r="M97" s="32">
        <f t="shared" si="4"/>
        <v>915.92</v>
      </c>
      <c r="N97" s="32">
        <f t="shared" si="5"/>
        <v>954.6</v>
      </c>
      <c r="O97" s="35" t="s">
        <v>405</v>
      </c>
      <c r="P97" s="167" t="s">
        <v>509</v>
      </c>
      <c r="Q97" s="167"/>
      <c r="R97" s="168" t="s">
        <v>52</v>
      </c>
      <c r="S97" s="168" t="s">
        <v>510</v>
      </c>
      <c r="T97" s="168" t="s">
        <v>33</v>
      </c>
      <c r="U97" s="168" t="s">
        <v>33</v>
      </c>
      <c r="V97" s="169" t="s">
        <v>511</v>
      </c>
      <c r="W97" s="169"/>
      <c r="X97" s="30" t="s">
        <v>512</v>
      </c>
      <c r="Y97" s="30"/>
      <c r="Z97" s="45">
        <v>52</v>
      </c>
      <c r="AA97" s="45">
        <v>46</v>
      </c>
      <c r="AB97" s="39" t="s">
        <v>617</v>
      </c>
    </row>
    <row r="98" spans="1:28" ht="12.75">
      <c r="A98" s="27" t="s">
        <v>618</v>
      </c>
      <c r="B98" s="28">
        <v>35980</v>
      </c>
      <c r="C98" s="29">
        <v>0.81</v>
      </c>
      <c r="D98" s="29">
        <v>0.8</v>
      </c>
      <c r="E98" s="30">
        <v>34</v>
      </c>
      <c r="F98" s="30">
        <v>820</v>
      </c>
      <c r="G98" s="30">
        <v>30</v>
      </c>
      <c r="H98" s="30">
        <v>1000</v>
      </c>
      <c r="I98" s="30">
        <v>986</v>
      </c>
      <c r="J98" s="29">
        <v>0.93</v>
      </c>
      <c r="K98" s="30">
        <v>96</v>
      </c>
      <c r="L98" s="31">
        <v>3.25</v>
      </c>
      <c r="M98" s="32">
        <f t="shared" si="4"/>
        <v>948.12</v>
      </c>
      <c r="N98" s="32">
        <f t="shared" si="5"/>
        <v>984.1</v>
      </c>
      <c r="O98" s="35" t="s">
        <v>405</v>
      </c>
      <c r="P98" s="167" t="s">
        <v>509</v>
      </c>
      <c r="Q98" s="167"/>
      <c r="R98" s="168" t="s">
        <v>52</v>
      </c>
      <c r="S98" s="168" t="s">
        <v>510</v>
      </c>
      <c r="T98" s="168" t="s">
        <v>33</v>
      </c>
      <c r="U98" s="168" t="s">
        <v>33</v>
      </c>
      <c r="V98" s="169" t="s">
        <v>511</v>
      </c>
      <c r="W98" s="169"/>
      <c r="X98" s="30" t="s">
        <v>512</v>
      </c>
      <c r="Y98" s="30"/>
      <c r="Z98" s="45">
        <v>52</v>
      </c>
      <c r="AA98" s="45">
        <v>46</v>
      </c>
      <c r="AB98" s="39" t="s">
        <v>619</v>
      </c>
    </row>
    <row r="99" spans="1:28" ht="12.75">
      <c r="A99" s="27" t="s">
        <v>620</v>
      </c>
      <c r="B99" s="28">
        <v>33350</v>
      </c>
      <c r="C99" s="29">
        <v>0.79</v>
      </c>
      <c r="D99" s="29">
        <v>0.8</v>
      </c>
      <c r="E99" s="30">
        <v>34</v>
      </c>
      <c r="F99" s="30">
        <v>850</v>
      </c>
      <c r="G99" s="30">
        <v>30</v>
      </c>
      <c r="H99" s="30">
        <v>1000</v>
      </c>
      <c r="I99" s="30">
        <v>986</v>
      </c>
      <c r="J99" s="29">
        <v>0.93</v>
      </c>
      <c r="K99" s="30">
        <v>80</v>
      </c>
      <c r="L99" s="31">
        <v>3.1</v>
      </c>
      <c r="M99" s="32">
        <f t="shared" si="4"/>
        <v>921.25</v>
      </c>
      <c r="N99" s="32">
        <f t="shared" si="5"/>
        <v>954.6</v>
      </c>
      <c r="O99" s="35" t="s">
        <v>405</v>
      </c>
      <c r="P99" s="167" t="s">
        <v>509</v>
      </c>
      <c r="Q99" s="167"/>
      <c r="R99" s="168" t="s">
        <v>52</v>
      </c>
      <c r="S99" s="168" t="s">
        <v>510</v>
      </c>
      <c r="T99" s="168" t="s">
        <v>33</v>
      </c>
      <c r="U99" s="168" t="s">
        <v>33</v>
      </c>
      <c r="V99" s="169" t="s">
        <v>511</v>
      </c>
      <c r="W99" s="169"/>
      <c r="X99" s="30" t="s">
        <v>512</v>
      </c>
      <c r="Y99" s="30"/>
      <c r="Z99" s="45">
        <v>52</v>
      </c>
      <c r="AA99" s="45">
        <v>46</v>
      </c>
      <c r="AB99" s="39" t="s">
        <v>621</v>
      </c>
    </row>
    <row r="100" spans="1:28" ht="12.75">
      <c r="A100" s="27" t="s">
        <v>622</v>
      </c>
      <c r="B100" s="28">
        <v>35560</v>
      </c>
      <c r="C100" s="29">
        <v>0.81</v>
      </c>
      <c r="D100" s="29">
        <v>0.8</v>
      </c>
      <c r="E100" s="30">
        <v>34</v>
      </c>
      <c r="F100" s="30">
        <v>750</v>
      </c>
      <c r="G100" s="30">
        <v>30</v>
      </c>
      <c r="H100" s="30">
        <v>1000</v>
      </c>
      <c r="I100" s="30">
        <v>986</v>
      </c>
      <c r="J100" s="29">
        <v>0.92</v>
      </c>
      <c r="K100" s="30">
        <v>80</v>
      </c>
      <c r="L100" s="31">
        <v>3.02</v>
      </c>
      <c r="M100" s="32">
        <f t="shared" si="4"/>
        <v>910.84</v>
      </c>
      <c r="N100" s="32">
        <f t="shared" si="5"/>
        <v>946.4</v>
      </c>
      <c r="O100" s="35" t="s">
        <v>405</v>
      </c>
      <c r="P100" s="167" t="s">
        <v>509</v>
      </c>
      <c r="Q100" s="167"/>
      <c r="R100" s="168" t="s">
        <v>52</v>
      </c>
      <c r="S100" s="168" t="s">
        <v>510</v>
      </c>
      <c r="T100" s="168" t="s">
        <v>33</v>
      </c>
      <c r="U100" s="168" t="s">
        <v>33</v>
      </c>
      <c r="V100" s="169" t="s">
        <v>511</v>
      </c>
      <c r="W100" s="169"/>
      <c r="X100" s="30" t="s">
        <v>512</v>
      </c>
      <c r="Y100" s="30"/>
      <c r="Z100" s="45">
        <v>52</v>
      </c>
      <c r="AA100" s="45">
        <v>46</v>
      </c>
      <c r="AB100" s="39" t="s">
        <v>623</v>
      </c>
    </row>
    <row r="101" spans="1:28" ht="12.75">
      <c r="A101" s="27" t="s">
        <v>624</v>
      </c>
      <c r="B101" s="28">
        <v>29230</v>
      </c>
      <c r="C101" s="29">
        <v>0.83</v>
      </c>
      <c r="D101" s="29">
        <v>0.8</v>
      </c>
      <c r="E101" s="30">
        <v>34</v>
      </c>
      <c r="F101" s="30">
        <v>770</v>
      </c>
      <c r="G101" s="30">
        <v>30</v>
      </c>
      <c r="H101" s="30">
        <v>1000</v>
      </c>
      <c r="I101" s="30">
        <v>986</v>
      </c>
      <c r="J101" s="29">
        <v>0.92</v>
      </c>
      <c r="K101" s="30">
        <v>61</v>
      </c>
      <c r="L101" s="31">
        <v>2.6</v>
      </c>
      <c r="M101" s="32">
        <f t="shared" si="4"/>
        <v>887.37</v>
      </c>
      <c r="N101" s="32">
        <f t="shared" si="5"/>
        <v>916.6</v>
      </c>
      <c r="O101" s="35" t="s">
        <v>405</v>
      </c>
      <c r="P101" s="167" t="s">
        <v>509</v>
      </c>
      <c r="Q101" s="167"/>
      <c r="R101" s="168" t="s">
        <v>52</v>
      </c>
      <c r="S101" s="168" t="s">
        <v>510</v>
      </c>
      <c r="T101" s="168" t="s">
        <v>33</v>
      </c>
      <c r="U101" s="168" t="s">
        <v>33</v>
      </c>
      <c r="V101" s="169" t="s">
        <v>511</v>
      </c>
      <c r="W101" s="169"/>
      <c r="X101" s="30" t="s">
        <v>512</v>
      </c>
      <c r="Y101" s="30"/>
      <c r="Z101" s="45">
        <v>52</v>
      </c>
      <c r="AA101" s="45">
        <v>46</v>
      </c>
      <c r="AB101" s="39" t="s">
        <v>625</v>
      </c>
    </row>
    <row r="102" spans="1:28" ht="12.75">
      <c r="A102" s="27" t="s">
        <v>626</v>
      </c>
      <c r="B102" s="28">
        <v>89580</v>
      </c>
      <c r="C102" s="29">
        <v>0.83</v>
      </c>
      <c r="D102" s="29">
        <v>0.8</v>
      </c>
      <c r="E102" s="30">
        <v>36</v>
      </c>
      <c r="F102" s="30">
        <v>850</v>
      </c>
      <c r="G102" s="30">
        <v>20</v>
      </c>
      <c r="H102" s="30">
        <v>1000</v>
      </c>
      <c r="I102" s="30">
        <v>986</v>
      </c>
      <c r="J102" s="29">
        <v>0.92</v>
      </c>
      <c r="K102" s="30">
        <v>93</v>
      </c>
      <c r="L102" s="31">
        <v>2.95</v>
      </c>
      <c r="M102" s="32">
        <f t="shared" si="4"/>
        <v>877.52</v>
      </c>
      <c r="N102" s="32">
        <f t="shared" si="5"/>
        <v>967.1</v>
      </c>
      <c r="O102" s="35" t="s">
        <v>405</v>
      </c>
      <c r="P102" s="167" t="s">
        <v>509</v>
      </c>
      <c r="Q102" s="167"/>
      <c r="R102" s="168" t="s">
        <v>52</v>
      </c>
      <c r="S102" s="168" t="s">
        <v>510</v>
      </c>
      <c r="T102" s="168" t="s">
        <v>33</v>
      </c>
      <c r="U102" s="168" t="s">
        <v>33</v>
      </c>
      <c r="V102" s="169" t="s">
        <v>511</v>
      </c>
      <c r="W102" s="169"/>
      <c r="X102" s="30" t="s">
        <v>512</v>
      </c>
      <c r="Y102" s="30"/>
      <c r="Z102" s="45">
        <v>52</v>
      </c>
      <c r="AA102" s="45">
        <v>46</v>
      </c>
      <c r="AB102" s="39" t="s">
        <v>627</v>
      </c>
    </row>
    <row r="103" spans="1:28" ht="12.75">
      <c r="A103" s="27" t="s">
        <v>628</v>
      </c>
      <c r="B103" s="28">
        <v>45860</v>
      </c>
      <c r="C103" s="29">
        <v>0.85</v>
      </c>
      <c r="D103" s="29">
        <v>0.75</v>
      </c>
      <c r="E103" s="30">
        <v>35</v>
      </c>
      <c r="F103" s="30">
        <v>750</v>
      </c>
      <c r="G103" s="30">
        <v>30</v>
      </c>
      <c r="H103" s="30">
        <v>1000</v>
      </c>
      <c r="I103" s="30">
        <v>1020</v>
      </c>
      <c r="J103" s="29">
        <v>0.91</v>
      </c>
      <c r="K103" s="30">
        <v>65</v>
      </c>
      <c r="L103" s="31">
        <v>4.2</v>
      </c>
      <c r="M103" s="32">
        <f t="shared" si="4"/>
        <v>861.14</v>
      </c>
      <c r="N103" s="32">
        <f t="shared" si="5"/>
        <v>907</v>
      </c>
      <c r="O103" s="170" t="s">
        <v>405</v>
      </c>
      <c r="P103" s="34" t="s">
        <v>509</v>
      </c>
      <c r="Q103" s="35"/>
      <c r="R103" s="36" t="s">
        <v>52</v>
      </c>
      <c r="S103" s="36" t="s">
        <v>510</v>
      </c>
      <c r="T103" s="36" t="s">
        <v>33</v>
      </c>
      <c r="U103" s="36" t="s">
        <v>33</v>
      </c>
      <c r="V103" s="37" t="s">
        <v>511</v>
      </c>
      <c r="W103" s="37"/>
      <c r="X103" s="41" t="s">
        <v>512</v>
      </c>
      <c r="Y103" s="36"/>
      <c r="Z103" s="38">
        <v>52</v>
      </c>
      <c r="AA103" s="38">
        <v>46</v>
      </c>
      <c r="AB103" s="39" t="s">
        <v>629</v>
      </c>
    </row>
    <row r="104" spans="1:28" ht="12.75">
      <c r="A104" s="27" t="s">
        <v>630</v>
      </c>
      <c r="B104" s="28">
        <v>43580</v>
      </c>
      <c r="C104" s="29">
        <v>0.83</v>
      </c>
      <c r="D104" s="29">
        <v>0.75</v>
      </c>
      <c r="E104" s="30">
        <v>35</v>
      </c>
      <c r="F104" s="30">
        <v>700</v>
      </c>
      <c r="G104" s="30">
        <v>30</v>
      </c>
      <c r="H104" s="30">
        <v>1000</v>
      </c>
      <c r="I104" s="30">
        <v>1020</v>
      </c>
      <c r="J104" s="29">
        <v>0.91</v>
      </c>
      <c r="K104" s="30">
        <v>55</v>
      </c>
      <c r="L104" s="31">
        <v>4.0999999999999996</v>
      </c>
      <c r="M104" s="32">
        <f t="shared" si="4"/>
        <v>837.42000000000007</v>
      </c>
      <c r="N104" s="32">
        <f t="shared" si="5"/>
        <v>881</v>
      </c>
      <c r="O104" s="170" t="s">
        <v>405</v>
      </c>
      <c r="P104" s="34" t="s">
        <v>509</v>
      </c>
      <c r="Q104" s="34"/>
      <c r="R104" s="36" t="s">
        <v>52</v>
      </c>
      <c r="S104" s="36" t="s">
        <v>510</v>
      </c>
      <c r="T104" s="36" t="s">
        <v>33</v>
      </c>
      <c r="U104" s="41" t="s">
        <v>33</v>
      </c>
      <c r="V104" s="42" t="s">
        <v>511</v>
      </c>
      <c r="W104" s="42"/>
      <c r="X104" s="41" t="s">
        <v>512</v>
      </c>
      <c r="Y104" s="41"/>
      <c r="Z104" s="43">
        <v>52</v>
      </c>
      <c r="AA104" s="43">
        <v>46</v>
      </c>
      <c r="AB104" s="39" t="s">
        <v>631</v>
      </c>
    </row>
    <row r="105" spans="1:28" ht="12.75">
      <c r="A105" s="27" t="s">
        <v>632</v>
      </c>
      <c r="B105" s="28">
        <v>50860</v>
      </c>
      <c r="C105" s="29">
        <v>0.86</v>
      </c>
      <c r="D105" s="29">
        <v>0.77</v>
      </c>
      <c r="E105" s="30">
        <v>35</v>
      </c>
      <c r="F105" s="30">
        <v>755</v>
      </c>
      <c r="G105" s="30">
        <v>30</v>
      </c>
      <c r="H105" s="30">
        <v>1000</v>
      </c>
      <c r="I105" s="30">
        <v>1020</v>
      </c>
      <c r="J105" s="29">
        <v>0.91</v>
      </c>
      <c r="K105" s="30">
        <v>55</v>
      </c>
      <c r="L105" s="31">
        <v>4.3</v>
      </c>
      <c r="M105" s="32">
        <f t="shared" si="4"/>
        <v>838.64</v>
      </c>
      <c r="N105" s="32">
        <f t="shared" si="5"/>
        <v>889.5</v>
      </c>
      <c r="O105" s="170" t="s">
        <v>405</v>
      </c>
      <c r="P105" s="34" t="s">
        <v>509</v>
      </c>
      <c r="Q105" s="34"/>
      <c r="R105" s="36" t="s">
        <v>52</v>
      </c>
      <c r="S105" s="36" t="s">
        <v>510</v>
      </c>
      <c r="T105" s="36" t="s">
        <v>33</v>
      </c>
      <c r="U105" s="36" t="s">
        <v>33</v>
      </c>
      <c r="V105" s="42" t="s">
        <v>511</v>
      </c>
      <c r="W105" s="42"/>
      <c r="X105" s="41" t="s">
        <v>512</v>
      </c>
      <c r="Y105" s="41"/>
      <c r="Z105" s="43">
        <v>52</v>
      </c>
      <c r="AA105" s="43">
        <v>46</v>
      </c>
      <c r="AB105" s="39" t="s">
        <v>633</v>
      </c>
    </row>
    <row r="106" spans="1:28" ht="12.75">
      <c r="A106" s="27" t="s">
        <v>634</v>
      </c>
      <c r="B106" s="28">
        <v>51980</v>
      </c>
      <c r="C106" s="29">
        <v>0.85</v>
      </c>
      <c r="D106" s="29">
        <v>0.77</v>
      </c>
      <c r="E106" s="30">
        <v>35</v>
      </c>
      <c r="F106" s="30">
        <v>800</v>
      </c>
      <c r="G106" s="30">
        <v>30</v>
      </c>
      <c r="H106" s="30">
        <v>1000</v>
      </c>
      <c r="I106" s="30">
        <v>1020</v>
      </c>
      <c r="J106" s="29">
        <v>0.93</v>
      </c>
      <c r="K106" s="30">
        <v>67</v>
      </c>
      <c r="L106" s="31">
        <v>3.38</v>
      </c>
      <c r="M106" s="32">
        <f t="shared" si="4"/>
        <v>876.22</v>
      </c>
      <c r="N106" s="32">
        <f t="shared" si="5"/>
        <v>928.2</v>
      </c>
      <c r="O106" s="170" t="s">
        <v>405</v>
      </c>
      <c r="P106" s="119" t="s">
        <v>509</v>
      </c>
      <c r="Q106" s="34"/>
      <c r="R106" s="36" t="s">
        <v>52</v>
      </c>
      <c r="S106" s="36" t="s">
        <v>510</v>
      </c>
      <c r="T106" s="36" t="s">
        <v>33</v>
      </c>
      <c r="U106" s="36" t="s">
        <v>33</v>
      </c>
      <c r="V106" s="37" t="s">
        <v>511</v>
      </c>
      <c r="W106" s="37"/>
      <c r="X106" s="41" t="s">
        <v>512</v>
      </c>
      <c r="Y106" s="41"/>
      <c r="Z106" s="43">
        <v>52</v>
      </c>
      <c r="AA106" s="43">
        <v>46</v>
      </c>
      <c r="AB106" s="39" t="s">
        <v>635</v>
      </c>
    </row>
    <row r="107" spans="1:28" ht="12.75">
      <c r="A107" s="27" t="s">
        <v>636</v>
      </c>
      <c r="B107" s="28">
        <v>32580</v>
      </c>
      <c r="C107" s="29">
        <v>0.76</v>
      </c>
      <c r="D107" s="29">
        <v>0.83</v>
      </c>
      <c r="E107" s="30">
        <v>33</v>
      </c>
      <c r="F107" s="30">
        <v>780</v>
      </c>
      <c r="G107" s="30">
        <v>30</v>
      </c>
      <c r="H107" s="30">
        <v>900</v>
      </c>
      <c r="I107" s="30">
        <v>818</v>
      </c>
      <c r="J107" s="29">
        <v>0.91</v>
      </c>
      <c r="K107" s="30">
        <v>57</v>
      </c>
      <c r="L107" s="31">
        <v>3.2</v>
      </c>
      <c r="M107" s="32">
        <f t="shared" si="4"/>
        <v>838.22</v>
      </c>
      <c r="N107" s="32">
        <f t="shared" si="5"/>
        <v>870.8</v>
      </c>
      <c r="O107" s="170" t="s">
        <v>405</v>
      </c>
      <c r="P107" s="34" t="s">
        <v>509</v>
      </c>
      <c r="Q107" s="34"/>
      <c r="R107" s="36" t="s">
        <v>52</v>
      </c>
      <c r="S107" s="36" t="s">
        <v>510</v>
      </c>
      <c r="T107" s="36" t="s">
        <v>33</v>
      </c>
      <c r="U107" s="41" t="s">
        <v>33</v>
      </c>
      <c r="V107" s="42" t="s">
        <v>511</v>
      </c>
      <c r="W107" s="42"/>
      <c r="X107" s="41" t="s">
        <v>512</v>
      </c>
      <c r="Y107" s="41"/>
      <c r="Z107" s="43">
        <v>52</v>
      </c>
      <c r="AA107" s="43">
        <v>46</v>
      </c>
      <c r="AB107" s="39" t="s">
        <v>637</v>
      </c>
    </row>
    <row r="108" spans="1:28" ht="12.75">
      <c r="A108" s="27" t="s">
        <v>638</v>
      </c>
      <c r="B108" s="28">
        <v>40680</v>
      </c>
      <c r="C108" s="29">
        <v>0.79</v>
      </c>
      <c r="D108" s="29">
        <v>0.84</v>
      </c>
      <c r="E108" s="30">
        <v>35</v>
      </c>
      <c r="F108" s="30">
        <v>680</v>
      </c>
      <c r="G108" s="30">
        <v>30</v>
      </c>
      <c r="H108" s="30">
        <v>1000</v>
      </c>
      <c r="I108" s="30">
        <v>1042</v>
      </c>
      <c r="J108" s="29">
        <v>0.92</v>
      </c>
      <c r="K108" s="30">
        <v>53</v>
      </c>
      <c r="L108" s="31">
        <v>3.3</v>
      </c>
      <c r="M108" s="32">
        <f t="shared" si="4"/>
        <v>850.52</v>
      </c>
      <c r="N108" s="32">
        <f t="shared" si="5"/>
        <v>891.2</v>
      </c>
      <c r="O108" s="170" t="s">
        <v>405</v>
      </c>
      <c r="P108" s="34" t="s">
        <v>509</v>
      </c>
      <c r="Q108" s="35"/>
      <c r="R108" s="44" t="s">
        <v>52</v>
      </c>
      <c r="S108" s="44" t="s">
        <v>510</v>
      </c>
      <c r="T108" s="36" t="s">
        <v>33</v>
      </c>
      <c r="U108" s="36" t="s">
        <v>33</v>
      </c>
      <c r="V108" s="37" t="s">
        <v>511</v>
      </c>
      <c r="W108" s="37"/>
      <c r="X108" s="41" t="s">
        <v>512</v>
      </c>
      <c r="Y108" s="36"/>
      <c r="Z108" s="38">
        <v>52</v>
      </c>
      <c r="AA108" s="38">
        <v>46</v>
      </c>
      <c r="AB108" s="39" t="s">
        <v>639</v>
      </c>
    </row>
    <row r="109" spans="1:28" ht="12.75">
      <c r="A109" s="27" t="s">
        <v>640</v>
      </c>
      <c r="B109" s="28">
        <v>33600</v>
      </c>
      <c r="C109" s="29">
        <v>0.85</v>
      </c>
      <c r="D109" s="29">
        <v>0.88</v>
      </c>
      <c r="E109" s="30">
        <v>35</v>
      </c>
      <c r="F109" s="30">
        <v>680</v>
      </c>
      <c r="G109" s="30">
        <v>30</v>
      </c>
      <c r="H109" s="30">
        <v>1000</v>
      </c>
      <c r="I109" s="30">
        <v>1042</v>
      </c>
      <c r="J109" s="29">
        <v>0.91</v>
      </c>
      <c r="K109" s="30">
        <v>52</v>
      </c>
      <c r="L109" s="31">
        <v>3.6</v>
      </c>
      <c r="M109" s="32">
        <f t="shared" si="4"/>
        <v>861.6</v>
      </c>
      <c r="N109" s="32">
        <f t="shared" si="5"/>
        <v>895.2</v>
      </c>
      <c r="O109" s="170" t="s">
        <v>405</v>
      </c>
      <c r="P109" s="34" t="s">
        <v>509</v>
      </c>
      <c r="Q109" s="34"/>
      <c r="R109" s="44" t="s">
        <v>52</v>
      </c>
      <c r="S109" s="44" t="s">
        <v>510</v>
      </c>
      <c r="T109" s="44" t="s">
        <v>33</v>
      </c>
      <c r="U109" s="44" t="s">
        <v>33</v>
      </c>
      <c r="V109" s="42" t="s">
        <v>511</v>
      </c>
      <c r="W109" s="42"/>
      <c r="X109" s="41" t="s">
        <v>512</v>
      </c>
      <c r="Y109" s="41"/>
      <c r="Z109" s="43">
        <v>52</v>
      </c>
      <c r="AA109" s="43">
        <v>46</v>
      </c>
      <c r="AB109" s="39" t="s">
        <v>641</v>
      </c>
    </row>
    <row r="110" spans="1:28" ht="12.75">
      <c r="A110" s="27" t="s">
        <v>642</v>
      </c>
      <c r="B110" s="28">
        <v>43600</v>
      </c>
      <c r="C110" s="29">
        <v>0.85</v>
      </c>
      <c r="D110" s="29">
        <v>0.88</v>
      </c>
      <c r="E110" s="30">
        <v>34</v>
      </c>
      <c r="F110" s="30">
        <v>880</v>
      </c>
      <c r="G110" s="30">
        <v>30</v>
      </c>
      <c r="H110" s="30">
        <v>1000</v>
      </c>
      <c r="I110" s="30">
        <v>1008</v>
      </c>
      <c r="J110" s="29">
        <v>0.91</v>
      </c>
      <c r="K110" s="30">
        <v>56</v>
      </c>
      <c r="L110" s="31">
        <v>3.2</v>
      </c>
      <c r="M110" s="32">
        <f t="shared" si="4"/>
        <v>879.2</v>
      </c>
      <c r="N110" s="32">
        <f t="shared" si="5"/>
        <v>922.8</v>
      </c>
      <c r="O110" s="35" t="s">
        <v>405</v>
      </c>
      <c r="P110" s="167" t="s">
        <v>509</v>
      </c>
      <c r="Q110" s="167"/>
      <c r="R110" s="168" t="s">
        <v>52</v>
      </c>
      <c r="S110" s="168" t="s">
        <v>510</v>
      </c>
      <c r="T110" s="168" t="s">
        <v>33</v>
      </c>
      <c r="U110" s="168" t="s">
        <v>33</v>
      </c>
      <c r="V110" s="169" t="s">
        <v>511</v>
      </c>
      <c r="W110" s="169"/>
      <c r="X110" s="30" t="s">
        <v>512</v>
      </c>
      <c r="Y110" s="30"/>
      <c r="Z110" s="45">
        <v>52</v>
      </c>
      <c r="AA110" s="45">
        <v>46</v>
      </c>
      <c r="AB110" s="39" t="s">
        <v>643</v>
      </c>
    </row>
    <row r="111" spans="1:28" ht="12.75">
      <c r="A111" s="27" t="s">
        <v>644</v>
      </c>
      <c r="B111" s="28">
        <v>42580</v>
      </c>
      <c r="C111" s="29">
        <v>0.79</v>
      </c>
      <c r="D111" s="29">
        <v>0.84</v>
      </c>
      <c r="E111" s="30">
        <v>35</v>
      </c>
      <c r="F111" s="30">
        <v>700</v>
      </c>
      <c r="G111" s="30">
        <v>30</v>
      </c>
      <c r="H111" s="30">
        <v>1000</v>
      </c>
      <c r="I111" s="30">
        <v>1042</v>
      </c>
      <c r="J111" s="29">
        <v>0.92</v>
      </c>
      <c r="K111" s="30">
        <v>53</v>
      </c>
      <c r="L111" s="31">
        <v>3.3</v>
      </c>
      <c r="M111" s="32">
        <f t="shared" si="4"/>
        <v>850.62</v>
      </c>
      <c r="N111" s="32">
        <f t="shared" si="5"/>
        <v>893.2</v>
      </c>
      <c r="O111" s="170" t="s">
        <v>405</v>
      </c>
      <c r="P111" s="34" t="s">
        <v>509</v>
      </c>
      <c r="Q111" s="35"/>
      <c r="R111" s="44" t="s">
        <v>52</v>
      </c>
      <c r="S111" s="44" t="s">
        <v>510</v>
      </c>
      <c r="T111" s="36" t="s">
        <v>33</v>
      </c>
      <c r="U111" s="36" t="s">
        <v>33</v>
      </c>
      <c r="V111" s="37" t="s">
        <v>511</v>
      </c>
      <c r="W111" s="37"/>
      <c r="X111" s="41" t="s">
        <v>512</v>
      </c>
      <c r="Y111" s="36"/>
      <c r="Z111" s="38">
        <v>52</v>
      </c>
      <c r="AA111" s="38">
        <v>46</v>
      </c>
      <c r="AB111" s="39" t="s">
        <v>645</v>
      </c>
    </row>
    <row r="112" spans="1:28" ht="12.75">
      <c r="A112" s="27" t="s">
        <v>646</v>
      </c>
      <c r="B112" s="28">
        <v>45690</v>
      </c>
      <c r="C112" s="29">
        <v>0.8</v>
      </c>
      <c r="D112" s="29">
        <v>0.84</v>
      </c>
      <c r="E112" s="30">
        <v>35</v>
      </c>
      <c r="F112" s="30">
        <v>700</v>
      </c>
      <c r="G112" s="30">
        <v>30</v>
      </c>
      <c r="H112" s="30">
        <v>1000</v>
      </c>
      <c r="I112" s="30">
        <v>1042</v>
      </c>
      <c r="J112" s="29">
        <v>0.92</v>
      </c>
      <c r="K112" s="30">
        <v>53</v>
      </c>
      <c r="L112" s="31">
        <v>3</v>
      </c>
      <c r="M112" s="32">
        <f t="shared" si="4"/>
        <v>851.51</v>
      </c>
      <c r="N112" s="32">
        <f t="shared" si="5"/>
        <v>897.2</v>
      </c>
      <c r="O112" s="170" t="s">
        <v>405</v>
      </c>
      <c r="P112" s="34" t="s">
        <v>509</v>
      </c>
      <c r="Q112" s="35"/>
      <c r="R112" s="36" t="s">
        <v>52</v>
      </c>
      <c r="S112" s="36" t="s">
        <v>510</v>
      </c>
      <c r="T112" s="36" t="s">
        <v>33</v>
      </c>
      <c r="U112" s="36" t="s">
        <v>33</v>
      </c>
      <c r="V112" s="37" t="s">
        <v>511</v>
      </c>
      <c r="W112" s="37"/>
      <c r="X112" s="41" t="s">
        <v>512</v>
      </c>
      <c r="Y112" s="36"/>
      <c r="Z112" s="38">
        <v>52</v>
      </c>
      <c r="AA112" s="38">
        <v>46</v>
      </c>
      <c r="AB112" s="39" t="s">
        <v>647</v>
      </c>
    </row>
    <row r="113" spans="1:28" ht="12.75">
      <c r="A113" s="27" t="s">
        <v>648</v>
      </c>
      <c r="B113" s="28">
        <v>53600</v>
      </c>
      <c r="C113" s="29">
        <v>0.85</v>
      </c>
      <c r="D113" s="29">
        <v>0.88</v>
      </c>
      <c r="E113" s="30">
        <v>35</v>
      </c>
      <c r="F113" s="30">
        <v>680</v>
      </c>
      <c r="G113" s="30">
        <v>30</v>
      </c>
      <c r="H113" s="30">
        <v>1000</v>
      </c>
      <c r="I113" s="30">
        <v>1042</v>
      </c>
      <c r="J113" s="29">
        <v>0.91</v>
      </c>
      <c r="K113" s="30">
        <v>52</v>
      </c>
      <c r="L113" s="31">
        <v>3.9</v>
      </c>
      <c r="M113" s="32">
        <f t="shared" si="4"/>
        <v>838.6</v>
      </c>
      <c r="N113" s="32">
        <f t="shared" si="5"/>
        <v>892.2</v>
      </c>
      <c r="O113" s="170" t="s">
        <v>405</v>
      </c>
      <c r="P113" s="34" t="s">
        <v>509</v>
      </c>
      <c r="Q113" s="35"/>
      <c r="R113" s="36" t="s">
        <v>52</v>
      </c>
      <c r="S113" s="36" t="s">
        <v>510</v>
      </c>
      <c r="T113" s="36" t="s">
        <v>33</v>
      </c>
      <c r="U113" s="36" t="s">
        <v>33</v>
      </c>
      <c r="V113" s="37" t="s">
        <v>511</v>
      </c>
      <c r="W113" s="37"/>
      <c r="X113" s="41" t="s">
        <v>512</v>
      </c>
      <c r="Y113" s="36"/>
      <c r="Z113" s="38">
        <v>52</v>
      </c>
      <c r="AA113" s="38">
        <v>46</v>
      </c>
      <c r="AB113" s="39" t="s">
        <v>649</v>
      </c>
    </row>
    <row r="114" spans="1:28" ht="12.75">
      <c r="A114" s="27" t="s">
        <v>650</v>
      </c>
      <c r="B114" s="28">
        <v>73600</v>
      </c>
      <c r="C114" s="29">
        <v>0.85</v>
      </c>
      <c r="D114" s="29">
        <v>0.88</v>
      </c>
      <c r="E114" s="30">
        <v>35</v>
      </c>
      <c r="F114" s="30">
        <v>780</v>
      </c>
      <c r="G114" s="30">
        <v>30</v>
      </c>
      <c r="H114" s="30">
        <v>1000</v>
      </c>
      <c r="I114" s="30">
        <v>1008</v>
      </c>
      <c r="J114" s="29">
        <v>0.91</v>
      </c>
      <c r="K114" s="30">
        <v>56</v>
      </c>
      <c r="L114" s="31">
        <v>4.5</v>
      </c>
      <c r="M114" s="32">
        <f t="shared" si="4"/>
        <v>827.2</v>
      </c>
      <c r="N114" s="32">
        <f t="shared" si="5"/>
        <v>900.8</v>
      </c>
      <c r="O114" s="170" t="s">
        <v>405</v>
      </c>
      <c r="P114" s="34" t="s">
        <v>509</v>
      </c>
      <c r="Q114" s="34"/>
      <c r="R114" s="36" t="s">
        <v>52</v>
      </c>
      <c r="S114" s="36" t="s">
        <v>510</v>
      </c>
      <c r="T114" s="36" t="s">
        <v>33</v>
      </c>
      <c r="U114" s="41" t="s">
        <v>33</v>
      </c>
      <c r="V114" s="42" t="s">
        <v>511</v>
      </c>
      <c r="W114" s="42"/>
      <c r="X114" s="41" t="s">
        <v>512</v>
      </c>
      <c r="Y114" s="41"/>
      <c r="Z114" s="43">
        <v>52</v>
      </c>
      <c r="AA114" s="43">
        <v>46</v>
      </c>
      <c r="AB114" s="39" t="s">
        <v>651</v>
      </c>
    </row>
    <row r="115" spans="1:28" ht="12.75">
      <c r="A115" s="27" t="s">
        <v>652</v>
      </c>
      <c r="B115" s="28">
        <v>54180</v>
      </c>
      <c r="C115" s="29">
        <v>0.82</v>
      </c>
      <c r="D115" s="29">
        <v>0.84</v>
      </c>
      <c r="E115" s="30">
        <v>35</v>
      </c>
      <c r="F115" s="30">
        <v>720</v>
      </c>
      <c r="G115" s="30">
        <v>30</v>
      </c>
      <c r="H115" s="30">
        <v>1000</v>
      </c>
      <c r="I115" s="30">
        <v>1042</v>
      </c>
      <c r="J115" s="29">
        <v>0.93</v>
      </c>
      <c r="K115" s="30">
        <v>58</v>
      </c>
      <c r="L115" s="31">
        <v>3.5</v>
      </c>
      <c r="M115" s="32">
        <f t="shared" si="4"/>
        <v>853.02</v>
      </c>
      <c r="N115" s="32">
        <f t="shared" si="5"/>
        <v>907.2</v>
      </c>
      <c r="O115" s="170" t="s">
        <v>405</v>
      </c>
      <c r="P115" s="34" t="s">
        <v>509</v>
      </c>
      <c r="Q115" s="34"/>
      <c r="R115" s="36" t="s">
        <v>52</v>
      </c>
      <c r="S115" s="36" t="s">
        <v>510</v>
      </c>
      <c r="T115" s="36" t="s">
        <v>33</v>
      </c>
      <c r="U115" s="36" t="s">
        <v>33</v>
      </c>
      <c r="V115" s="42" t="s">
        <v>511</v>
      </c>
      <c r="W115" s="42"/>
      <c r="X115" s="41" t="s">
        <v>512</v>
      </c>
      <c r="Y115" s="41"/>
      <c r="Z115" s="43">
        <v>52</v>
      </c>
      <c r="AA115" s="43">
        <v>46</v>
      </c>
      <c r="AB115" s="39" t="s">
        <v>653</v>
      </c>
    </row>
    <row r="116" spans="1:28" ht="12.75">
      <c r="A116" s="27" t="s">
        <v>654</v>
      </c>
      <c r="B116" s="28">
        <v>43880</v>
      </c>
      <c r="C116" s="29">
        <v>0.8</v>
      </c>
      <c r="D116" s="29">
        <v>0.71</v>
      </c>
      <c r="E116" s="30">
        <v>35</v>
      </c>
      <c r="F116" s="30">
        <v>750</v>
      </c>
      <c r="G116" s="30">
        <v>30</v>
      </c>
      <c r="H116" s="30">
        <v>1000</v>
      </c>
      <c r="I116" s="30">
        <v>1025</v>
      </c>
      <c r="J116" s="29">
        <v>1</v>
      </c>
      <c r="K116" s="30">
        <v>80</v>
      </c>
      <c r="L116" s="31">
        <v>3.77</v>
      </c>
      <c r="M116" s="32">
        <f t="shared" si="4"/>
        <v>897.92000000000007</v>
      </c>
      <c r="N116" s="32">
        <f t="shared" si="5"/>
        <v>941.8</v>
      </c>
      <c r="O116" s="35" t="s">
        <v>405</v>
      </c>
      <c r="P116" s="167" t="s">
        <v>509</v>
      </c>
      <c r="Q116" s="167"/>
      <c r="R116" s="168" t="s">
        <v>52</v>
      </c>
      <c r="S116" s="168" t="s">
        <v>510</v>
      </c>
      <c r="T116" s="168" t="s">
        <v>33</v>
      </c>
      <c r="U116" s="168" t="s">
        <v>33</v>
      </c>
      <c r="V116" s="169" t="s">
        <v>511</v>
      </c>
      <c r="W116" s="169"/>
      <c r="X116" s="30" t="s">
        <v>512</v>
      </c>
      <c r="Y116" s="30"/>
      <c r="Z116" s="45">
        <v>52</v>
      </c>
      <c r="AA116" s="45">
        <v>46</v>
      </c>
      <c r="AB116" s="39" t="s">
        <v>655</v>
      </c>
    </row>
    <row r="117" spans="1:28" ht="12.75">
      <c r="A117" s="27" t="s">
        <v>656</v>
      </c>
      <c r="B117" s="28">
        <v>38950</v>
      </c>
      <c r="C117" s="29">
        <v>0.83</v>
      </c>
      <c r="D117" s="29">
        <v>0.77</v>
      </c>
      <c r="E117" s="30">
        <v>36</v>
      </c>
      <c r="F117" s="30">
        <v>900</v>
      </c>
      <c r="G117" s="30">
        <v>30</v>
      </c>
      <c r="H117" s="30">
        <v>1000</v>
      </c>
      <c r="I117" s="30">
        <v>924</v>
      </c>
      <c r="J117" s="29">
        <v>0.93</v>
      </c>
      <c r="K117" s="30">
        <v>67</v>
      </c>
      <c r="L117" s="31">
        <v>3.4</v>
      </c>
      <c r="M117" s="32">
        <f t="shared" si="4"/>
        <v>892.45</v>
      </c>
      <c r="N117" s="32">
        <f t="shared" si="5"/>
        <v>931.4</v>
      </c>
      <c r="O117" s="35" t="s">
        <v>405</v>
      </c>
      <c r="P117" s="167" t="s">
        <v>534</v>
      </c>
      <c r="Q117" s="167"/>
      <c r="R117" s="168" t="s">
        <v>52</v>
      </c>
      <c r="S117" s="168" t="s">
        <v>657</v>
      </c>
      <c r="T117" s="168" t="s">
        <v>33</v>
      </c>
      <c r="U117" s="168" t="s">
        <v>33</v>
      </c>
      <c r="V117" s="169" t="s">
        <v>658</v>
      </c>
      <c r="W117" s="169"/>
      <c r="X117" s="168" t="s">
        <v>537</v>
      </c>
      <c r="Y117" s="30"/>
      <c r="Z117" s="45">
        <v>47</v>
      </c>
      <c r="AA117" s="45">
        <v>53</v>
      </c>
      <c r="AB117" s="39" t="s">
        <v>659</v>
      </c>
    </row>
    <row r="118" spans="1:28" ht="12.75">
      <c r="A118" s="27" t="s">
        <v>660</v>
      </c>
      <c r="B118" s="28">
        <v>24480</v>
      </c>
      <c r="C118" s="29">
        <v>0.74</v>
      </c>
      <c r="D118" s="29">
        <v>0.8</v>
      </c>
      <c r="E118" s="30">
        <v>35</v>
      </c>
      <c r="F118" s="30">
        <v>650</v>
      </c>
      <c r="G118" s="30">
        <v>30</v>
      </c>
      <c r="H118" s="30">
        <v>1000</v>
      </c>
      <c r="I118" s="30">
        <v>872</v>
      </c>
      <c r="J118" s="29">
        <v>0.92</v>
      </c>
      <c r="K118" s="30">
        <v>51</v>
      </c>
      <c r="L118" s="31">
        <v>3.2</v>
      </c>
      <c r="M118" s="32">
        <f t="shared" si="4"/>
        <v>838.72</v>
      </c>
      <c r="N118" s="32">
        <f t="shared" si="5"/>
        <v>863.2</v>
      </c>
      <c r="O118" s="170" t="s">
        <v>405</v>
      </c>
      <c r="P118" s="34" t="s">
        <v>534</v>
      </c>
      <c r="Q118" s="35"/>
      <c r="R118" s="44" t="s">
        <v>52</v>
      </c>
      <c r="S118" s="44" t="s">
        <v>657</v>
      </c>
      <c r="T118" s="36" t="s">
        <v>33</v>
      </c>
      <c r="U118" s="36" t="s">
        <v>33</v>
      </c>
      <c r="V118" s="37" t="s">
        <v>658</v>
      </c>
      <c r="W118" s="37"/>
      <c r="X118" s="41" t="s">
        <v>537</v>
      </c>
      <c r="Y118" s="36"/>
      <c r="Z118" s="38">
        <v>47</v>
      </c>
      <c r="AA118" s="38">
        <v>53</v>
      </c>
      <c r="AB118" s="39" t="s">
        <v>661</v>
      </c>
    </row>
    <row r="119" spans="1:28" ht="12.75">
      <c r="A119" s="27" t="s">
        <v>662</v>
      </c>
      <c r="B119" s="28">
        <v>24480</v>
      </c>
      <c r="C119" s="29">
        <v>0.78</v>
      </c>
      <c r="D119" s="29">
        <v>0.8</v>
      </c>
      <c r="E119" s="30">
        <v>36</v>
      </c>
      <c r="F119" s="30">
        <v>850</v>
      </c>
      <c r="G119" s="30">
        <v>45</v>
      </c>
      <c r="H119" s="30">
        <v>1000</v>
      </c>
      <c r="I119" s="30">
        <v>956</v>
      </c>
      <c r="J119" s="29">
        <v>0.92</v>
      </c>
      <c r="K119" s="30">
        <v>73</v>
      </c>
      <c r="L119" s="31">
        <v>3.48</v>
      </c>
      <c r="M119" s="32">
        <f t="shared" si="4"/>
        <v>943.32</v>
      </c>
      <c r="N119" s="32">
        <f t="shared" si="5"/>
        <v>967.80000000000007</v>
      </c>
      <c r="O119" s="35" t="s">
        <v>405</v>
      </c>
      <c r="P119" s="167" t="s">
        <v>534</v>
      </c>
      <c r="Q119" s="167"/>
      <c r="R119" s="168" t="s">
        <v>52</v>
      </c>
      <c r="S119" s="168" t="s">
        <v>657</v>
      </c>
      <c r="T119" s="168" t="s">
        <v>33</v>
      </c>
      <c r="U119" s="168" t="s">
        <v>33</v>
      </c>
      <c r="V119" s="169" t="s">
        <v>658</v>
      </c>
      <c r="W119" s="169"/>
      <c r="X119" s="168" t="s">
        <v>537</v>
      </c>
      <c r="Y119" s="30"/>
      <c r="Z119" s="45">
        <v>47</v>
      </c>
      <c r="AA119" s="45">
        <v>53</v>
      </c>
      <c r="AB119" s="39" t="s">
        <v>663</v>
      </c>
    </row>
    <row r="120" spans="1:28" ht="12.75">
      <c r="A120" s="27" t="s">
        <v>664</v>
      </c>
      <c r="B120" s="28">
        <v>39480</v>
      </c>
      <c r="C120" s="29">
        <v>0.77</v>
      </c>
      <c r="D120" s="29">
        <v>0.8</v>
      </c>
      <c r="E120" s="30">
        <v>35</v>
      </c>
      <c r="F120" s="30">
        <v>650</v>
      </c>
      <c r="G120" s="30">
        <v>45</v>
      </c>
      <c r="H120" s="30">
        <v>1000</v>
      </c>
      <c r="I120" s="30">
        <v>872</v>
      </c>
      <c r="J120" s="29">
        <v>0.92</v>
      </c>
      <c r="K120" s="30">
        <v>57</v>
      </c>
      <c r="L120" s="31">
        <v>2.8</v>
      </c>
      <c r="M120" s="32">
        <f t="shared" si="4"/>
        <v>872.72</v>
      </c>
      <c r="N120" s="32">
        <f t="shared" si="5"/>
        <v>912.2</v>
      </c>
      <c r="O120" s="170" t="s">
        <v>405</v>
      </c>
      <c r="P120" s="34" t="s">
        <v>534</v>
      </c>
      <c r="Q120" s="34"/>
      <c r="R120" s="36" t="s">
        <v>52</v>
      </c>
      <c r="S120" s="36" t="s">
        <v>657</v>
      </c>
      <c r="T120" s="36" t="s">
        <v>33</v>
      </c>
      <c r="U120" s="36" t="s">
        <v>33</v>
      </c>
      <c r="V120" s="42" t="s">
        <v>658</v>
      </c>
      <c r="W120" s="42"/>
      <c r="X120" s="41" t="s">
        <v>537</v>
      </c>
      <c r="Y120" s="41"/>
      <c r="Z120" s="43">
        <v>47</v>
      </c>
      <c r="AA120" s="43">
        <v>53</v>
      </c>
      <c r="AB120" s="39" t="s">
        <v>665</v>
      </c>
    </row>
    <row r="121" spans="1:28" ht="12.75">
      <c r="A121" s="27" t="s">
        <v>666</v>
      </c>
      <c r="B121" s="28">
        <v>36880</v>
      </c>
      <c r="C121" s="29">
        <v>0.79</v>
      </c>
      <c r="D121" s="29">
        <v>0.76</v>
      </c>
      <c r="E121" s="30">
        <v>36</v>
      </c>
      <c r="F121" s="30">
        <v>650</v>
      </c>
      <c r="G121" s="30">
        <v>30</v>
      </c>
      <c r="H121" s="30">
        <v>1000</v>
      </c>
      <c r="I121" s="30">
        <v>940</v>
      </c>
      <c r="J121" s="29">
        <v>0.92</v>
      </c>
      <c r="K121" s="30">
        <v>78</v>
      </c>
      <c r="L121" s="31">
        <v>3.2</v>
      </c>
      <c r="M121" s="32">
        <f t="shared" si="4"/>
        <v>899.12</v>
      </c>
      <c r="N121" s="32">
        <f t="shared" si="5"/>
        <v>936</v>
      </c>
      <c r="O121" s="35" t="s">
        <v>405</v>
      </c>
      <c r="P121" s="167" t="s">
        <v>534</v>
      </c>
      <c r="Q121" s="167" t="s">
        <v>509</v>
      </c>
      <c r="R121" s="168" t="s">
        <v>52</v>
      </c>
      <c r="S121" s="168" t="s">
        <v>540</v>
      </c>
      <c r="T121" s="168" t="s">
        <v>33</v>
      </c>
      <c r="U121" s="168" t="s">
        <v>33</v>
      </c>
      <c r="V121" s="169" t="s">
        <v>541</v>
      </c>
      <c r="W121" s="169"/>
      <c r="X121" s="168" t="s">
        <v>537</v>
      </c>
      <c r="Y121" s="30" t="s">
        <v>512</v>
      </c>
      <c r="Z121" s="45">
        <v>52</v>
      </c>
      <c r="AA121" s="45">
        <v>53</v>
      </c>
      <c r="AB121" s="39" t="s">
        <v>667</v>
      </c>
    </row>
    <row r="122" spans="1:28" ht="12.75">
      <c r="A122" s="27" t="s">
        <v>668</v>
      </c>
      <c r="B122" s="28">
        <v>46880</v>
      </c>
      <c r="C122" s="29">
        <v>0.76</v>
      </c>
      <c r="D122" s="29">
        <v>0.76</v>
      </c>
      <c r="E122" s="30">
        <v>36</v>
      </c>
      <c r="F122" s="30">
        <v>650</v>
      </c>
      <c r="G122" s="30">
        <v>30</v>
      </c>
      <c r="H122" s="30">
        <v>1000</v>
      </c>
      <c r="I122" s="30">
        <v>940</v>
      </c>
      <c r="J122" s="29">
        <v>0.92</v>
      </c>
      <c r="K122" s="30">
        <v>54</v>
      </c>
      <c r="L122" s="31">
        <v>3.2</v>
      </c>
      <c r="M122" s="32">
        <f t="shared" si="4"/>
        <v>838.12</v>
      </c>
      <c r="N122" s="32">
        <f t="shared" si="5"/>
        <v>885</v>
      </c>
      <c r="O122" s="170" t="s">
        <v>405</v>
      </c>
      <c r="P122" s="34" t="s">
        <v>534</v>
      </c>
      <c r="Q122" s="34" t="s">
        <v>509</v>
      </c>
      <c r="R122" s="44" t="s">
        <v>52</v>
      </c>
      <c r="S122" s="44" t="s">
        <v>540</v>
      </c>
      <c r="T122" s="44" t="s">
        <v>33</v>
      </c>
      <c r="U122" s="44" t="s">
        <v>33</v>
      </c>
      <c r="V122" s="42" t="s">
        <v>541</v>
      </c>
      <c r="W122" s="42"/>
      <c r="X122" s="41" t="s">
        <v>537</v>
      </c>
      <c r="Y122" s="41" t="s">
        <v>512</v>
      </c>
      <c r="Z122" s="43">
        <v>52</v>
      </c>
      <c r="AA122" s="43">
        <v>53</v>
      </c>
      <c r="AB122" s="39" t="s">
        <v>669</v>
      </c>
    </row>
    <row r="123" spans="1:28" ht="12.75">
      <c r="A123" s="27" t="s">
        <v>670</v>
      </c>
      <c r="B123" s="28">
        <v>70000</v>
      </c>
      <c r="C123" s="29">
        <v>0.77</v>
      </c>
      <c r="D123" s="29">
        <v>0.76</v>
      </c>
      <c r="E123" s="30">
        <v>36</v>
      </c>
      <c r="F123" s="30">
        <v>650</v>
      </c>
      <c r="G123" s="30">
        <v>45</v>
      </c>
      <c r="H123" s="30">
        <v>1000</v>
      </c>
      <c r="I123" s="30">
        <v>940</v>
      </c>
      <c r="J123" s="29">
        <v>0.92</v>
      </c>
      <c r="K123" s="30">
        <v>54</v>
      </c>
      <c r="L123" s="31">
        <v>3.1</v>
      </c>
      <c r="M123" s="32">
        <f t="shared" si="4"/>
        <v>847</v>
      </c>
      <c r="N123" s="32">
        <f t="shared" si="5"/>
        <v>917</v>
      </c>
      <c r="O123" s="170" t="s">
        <v>405</v>
      </c>
      <c r="P123" s="34" t="s">
        <v>534</v>
      </c>
      <c r="Q123" s="35" t="s">
        <v>509</v>
      </c>
      <c r="R123" s="36" t="s">
        <v>52</v>
      </c>
      <c r="S123" s="36" t="s">
        <v>540</v>
      </c>
      <c r="T123" s="36" t="s">
        <v>33</v>
      </c>
      <c r="U123" s="36" t="s">
        <v>33</v>
      </c>
      <c r="V123" s="37" t="s">
        <v>541</v>
      </c>
      <c r="W123" s="37"/>
      <c r="X123" s="41" t="s">
        <v>537</v>
      </c>
      <c r="Y123" s="36" t="s">
        <v>512</v>
      </c>
      <c r="Z123" s="38">
        <v>52</v>
      </c>
      <c r="AA123" s="38">
        <v>53</v>
      </c>
      <c r="AB123" s="39" t="s">
        <v>671</v>
      </c>
    </row>
    <row r="124" spans="1:28" ht="12.75">
      <c r="A124" s="27" t="s">
        <v>672</v>
      </c>
      <c r="B124" s="28">
        <v>26950</v>
      </c>
      <c r="C124" s="29">
        <v>0.76</v>
      </c>
      <c r="D124" s="29">
        <v>0.76</v>
      </c>
      <c r="E124" s="30">
        <v>36</v>
      </c>
      <c r="F124" s="30">
        <v>650</v>
      </c>
      <c r="G124" s="30">
        <v>30</v>
      </c>
      <c r="H124" s="30">
        <v>1000</v>
      </c>
      <c r="I124" s="30">
        <v>924</v>
      </c>
      <c r="J124" s="29">
        <v>0.92</v>
      </c>
      <c r="K124" s="30">
        <v>54</v>
      </c>
      <c r="L124" s="31">
        <v>3.3</v>
      </c>
      <c r="M124" s="32">
        <f t="shared" si="4"/>
        <v>855.45</v>
      </c>
      <c r="N124" s="32">
        <f t="shared" si="5"/>
        <v>882.4</v>
      </c>
      <c r="O124" s="170" t="s">
        <v>405</v>
      </c>
      <c r="P124" s="34" t="s">
        <v>534</v>
      </c>
      <c r="Q124" s="35" t="s">
        <v>509</v>
      </c>
      <c r="R124" s="44" t="s">
        <v>52</v>
      </c>
      <c r="S124" s="44" t="s">
        <v>540</v>
      </c>
      <c r="T124" s="36" t="s">
        <v>33</v>
      </c>
      <c r="U124" s="36" t="s">
        <v>33</v>
      </c>
      <c r="V124" s="37" t="s">
        <v>541</v>
      </c>
      <c r="W124" s="37"/>
      <c r="X124" s="41" t="s">
        <v>537</v>
      </c>
      <c r="Y124" s="36" t="s">
        <v>512</v>
      </c>
      <c r="Z124" s="38">
        <v>52</v>
      </c>
      <c r="AA124" s="38">
        <v>53</v>
      </c>
      <c r="AB124" s="39" t="s">
        <v>673</v>
      </c>
    </row>
    <row r="125" spans="1:28" ht="12.75">
      <c r="A125" s="27" t="s">
        <v>674</v>
      </c>
      <c r="B125" s="28">
        <v>23580</v>
      </c>
      <c r="C125" s="29">
        <v>0.75</v>
      </c>
      <c r="D125" s="29">
        <v>0.76</v>
      </c>
      <c r="E125" s="30">
        <v>36</v>
      </c>
      <c r="F125" s="30">
        <v>650</v>
      </c>
      <c r="G125" s="30">
        <v>30</v>
      </c>
      <c r="H125" s="30">
        <v>1000</v>
      </c>
      <c r="I125" s="30">
        <v>919</v>
      </c>
      <c r="J125" s="29">
        <v>0.92</v>
      </c>
      <c r="K125" s="30">
        <v>78</v>
      </c>
      <c r="L125" s="31">
        <v>3.3</v>
      </c>
      <c r="M125" s="32">
        <f t="shared" si="4"/>
        <v>905.31999999999994</v>
      </c>
      <c r="N125" s="32">
        <f t="shared" si="5"/>
        <v>928.9</v>
      </c>
      <c r="O125" s="170" t="s">
        <v>405</v>
      </c>
      <c r="P125" s="34" t="s">
        <v>534</v>
      </c>
      <c r="Q125" s="34" t="s">
        <v>509</v>
      </c>
      <c r="R125" s="44" t="s">
        <v>52</v>
      </c>
      <c r="S125" s="44" t="s">
        <v>540</v>
      </c>
      <c r="T125" s="44" t="s">
        <v>33</v>
      </c>
      <c r="U125" s="44" t="s">
        <v>33</v>
      </c>
      <c r="V125" s="42" t="s">
        <v>541</v>
      </c>
      <c r="W125" s="42"/>
      <c r="X125" s="41" t="s">
        <v>537</v>
      </c>
      <c r="Y125" s="41" t="s">
        <v>512</v>
      </c>
      <c r="Z125" s="43">
        <v>52</v>
      </c>
      <c r="AA125" s="43">
        <v>53</v>
      </c>
      <c r="AB125" s="39" t="s">
        <v>675</v>
      </c>
    </row>
    <row r="126" spans="1:28" ht="12.75">
      <c r="A126" s="27" t="s">
        <v>676</v>
      </c>
      <c r="B126" s="28">
        <v>68880</v>
      </c>
      <c r="C126" s="29">
        <v>0.79</v>
      </c>
      <c r="D126" s="29">
        <v>0.76</v>
      </c>
      <c r="E126" s="30">
        <v>35</v>
      </c>
      <c r="F126" s="30">
        <v>650</v>
      </c>
      <c r="G126" s="30">
        <v>45</v>
      </c>
      <c r="H126" s="30">
        <v>1000</v>
      </c>
      <c r="I126" s="30">
        <v>940</v>
      </c>
      <c r="J126" s="29">
        <v>0.92</v>
      </c>
      <c r="K126" s="30">
        <v>66</v>
      </c>
      <c r="L126" s="31">
        <v>3.4</v>
      </c>
      <c r="M126" s="32">
        <f t="shared" si="4"/>
        <v>870.12</v>
      </c>
      <c r="N126" s="32">
        <f t="shared" si="5"/>
        <v>939</v>
      </c>
      <c r="O126" s="170" t="s">
        <v>405</v>
      </c>
      <c r="P126" s="34" t="s">
        <v>534</v>
      </c>
      <c r="Q126" s="35" t="s">
        <v>509</v>
      </c>
      <c r="R126" s="44" t="s">
        <v>52</v>
      </c>
      <c r="S126" s="44" t="s">
        <v>540</v>
      </c>
      <c r="T126" s="44" t="s">
        <v>33</v>
      </c>
      <c r="U126" s="36" t="s">
        <v>33</v>
      </c>
      <c r="V126" s="37" t="s">
        <v>541</v>
      </c>
      <c r="W126" s="37"/>
      <c r="X126" s="44" t="s">
        <v>537</v>
      </c>
      <c r="Y126" s="36" t="s">
        <v>512</v>
      </c>
      <c r="Z126" s="38">
        <v>52</v>
      </c>
      <c r="AA126" s="45">
        <v>53</v>
      </c>
      <c r="AB126" s="39" t="s">
        <v>677</v>
      </c>
    </row>
    <row r="127" spans="1:28" ht="12.75">
      <c r="A127" s="46" t="s">
        <v>678</v>
      </c>
      <c r="B127" s="171">
        <v>30980</v>
      </c>
      <c r="C127" s="172">
        <v>0.78</v>
      </c>
      <c r="D127" s="173">
        <v>0.76</v>
      </c>
      <c r="E127" s="174">
        <v>36</v>
      </c>
      <c r="F127" s="175">
        <v>600</v>
      </c>
      <c r="G127" s="176">
        <v>30</v>
      </c>
      <c r="H127" s="177">
        <v>1000</v>
      </c>
      <c r="I127" s="178">
        <v>924</v>
      </c>
      <c r="J127" s="173">
        <v>0.92</v>
      </c>
      <c r="K127" s="179">
        <v>78</v>
      </c>
      <c r="L127" s="180">
        <v>3.4</v>
      </c>
      <c r="M127" s="32">
        <f t="shared" si="4"/>
        <v>895.42</v>
      </c>
      <c r="N127" s="32">
        <f t="shared" si="5"/>
        <v>926.4</v>
      </c>
      <c r="O127" s="170" t="s">
        <v>405</v>
      </c>
      <c r="P127" s="119" t="s">
        <v>534</v>
      </c>
      <c r="Q127" s="120" t="s">
        <v>509</v>
      </c>
      <c r="R127" s="36" t="s">
        <v>52</v>
      </c>
      <c r="S127" s="36" t="s">
        <v>540</v>
      </c>
      <c r="T127" s="36" t="s">
        <v>33</v>
      </c>
      <c r="U127" s="36" t="s">
        <v>33</v>
      </c>
      <c r="V127" s="121" t="s">
        <v>541</v>
      </c>
      <c r="W127" s="121"/>
      <c r="X127" s="41" t="s">
        <v>537</v>
      </c>
      <c r="Y127" s="122" t="s">
        <v>512</v>
      </c>
      <c r="Z127" s="38">
        <v>52</v>
      </c>
      <c r="AA127" s="38">
        <v>53</v>
      </c>
      <c r="AB127" s="39" t="s">
        <v>679</v>
      </c>
    </row>
    <row r="128" spans="1:28" ht="12.75">
      <c r="A128" s="27" t="s">
        <v>680</v>
      </c>
      <c r="B128" s="28">
        <v>31850</v>
      </c>
      <c r="C128" s="29">
        <v>0.78</v>
      </c>
      <c r="D128" s="29">
        <v>0.76</v>
      </c>
      <c r="E128" s="30">
        <v>36</v>
      </c>
      <c r="F128" s="30">
        <v>635</v>
      </c>
      <c r="G128" s="30">
        <v>30</v>
      </c>
      <c r="H128" s="30">
        <v>1000</v>
      </c>
      <c r="I128" s="30">
        <v>924</v>
      </c>
      <c r="J128" s="29">
        <v>0.92</v>
      </c>
      <c r="K128" s="30">
        <v>78</v>
      </c>
      <c r="L128" s="31">
        <v>3.4</v>
      </c>
      <c r="M128" s="32">
        <f t="shared" si="4"/>
        <v>898.05</v>
      </c>
      <c r="N128" s="32">
        <f t="shared" si="5"/>
        <v>929.9</v>
      </c>
      <c r="O128" s="170" t="s">
        <v>405</v>
      </c>
      <c r="P128" s="34" t="s">
        <v>534</v>
      </c>
      <c r="Q128" s="35" t="s">
        <v>509</v>
      </c>
      <c r="R128" s="44" t="s">
        <v>52</v>
      </c>
      <c r="S128" s="44" t="s">
        <v>540</v>
      </c>
      <c r="T128" s="36" t="s">
        <v>33</v>
      </c>
      <c r="U128" s="36" t="s">
        <v>33</v>
      </c>
      <c r="V128" s="37" t="s">
        <v>541</v>
      </c>
      <c r="W128" s="37"/>
      <c r="X128" s="41" t="s">
        <v>537</v>
      </c>
      <c r="Y128" s="36" t="s">
        <v>512</v>
      </c>
      <c r="Z128" s="38">
        <v>52</v>
      </c>
      <c r="AA128" s="38">
        <v>53</v>
      </c>
      <c r="AB128" s="39" t="s">
        <v>681</v>
      </c>
    </row>
    <row r="129" spans="1:28" ht="12.75">
      <c r="A129" s="27" t="s">
        <v>682</v>
      </c>
      <c r="B129" s="28">
        <v>30980</v>
      </c>
      <c r="C129" s="29">
        <v>0.78</v>
      </c>
      <c r="D129" s="29">
        <v>0.76</v>
      </c>
      <c r="E129" s="30">
        <v>36</v>
      </c>
      <c r="F129" s="30">
        <v>600</v>
      </c>
      <c r="G129" s="30">
        <v>30</v>
      </c>
      <c r="H129" s="30">
        <v>1000</v>
      </c>
      <c r="I129" s="30">
        <v>924</v>
      </c>
      <c r="J129" s="29">
        <v>0.92</v>
      </c>
      <c r="K129" s="30">
        <v>60</v>
      </c>
      <c r="L129" s="31">
        <v>3.4</v>
      </c>
      <c r="M129" s="32">
        <f t="shared" si="4"/>
        <v>859.42</v>
      </c>
      <c r="N129" s="32">
        <f t="shared" si="5"/>
        <v>890.4</v>
      </c>
      <c r="O129" s="170" t="s">
        <v>405</v>
      </c>
      <c r="P129" s="34" t="s">
        <v>534</v>
      </c>
      <c r="Q129" s="35" t="s">
        <v>509</v>
      </c>
      <c r="R129" s="36" t="s">
        <v>52</v>
      </c>
      <c r="S129" s="36" t="s">
        <v>540</v>
      </c>
      <c r="T129" s="36" t="s">
        <v>33</v>
      </c>
      <c r="U129" s="36" t="s">
        <v>33</v>
      </c>
      <c r="V129" s="37" t="s">
        <v>541</v>
      </c>
      <c r="W129" s="37"/>
      <c r="X129" s="41" t="s">
        <v>537</v>
      </c>
      <c r="Y129" s="36" t="s">
        <v>512</v>
      </c>
      <c r="Z129" s="38">
        <v>52</v>
      </c>
      <c r="AA129" s="38">
        <v>53</v>
      </c>
      <c r="AB129" s="39" t="s">
        <v>683</v>
      </c>
    </row>
    <row r="130" spans="1:28" ht="12.75">
      <c r="A130" s="27" t="s">
        <v>684</v>
      </c>
      <c r="B130" s="28">
        <v>38360</v>
      </c>
      <c r="C130" s="29">
        <v>0.81</v>
      </c>
      <c r="D130" s="29">
        <v>0.76</v>
      </c>
      <c r="E130" s="30">
        <v>36</v>
      </c>
      <c r="F130" s="30">
        <v>650</v>
      </c>
      <c r="G130" s="30">
        <v>30</v>
      </c>
      <c r="H130" s="30">
        <v>1000</v>
      </c>
      <c r="I130" s="30">
        <v>940</v>
      </c>
      <c r="J130" s="29">
        <v>0.94</v>
      </c>
      <c r="K130" s="30">
        <v>78</v>
      </c>
      <c r="L130" s="31">
        <v>3.65</v>
      </c>
      <c r="M130" s="32">
        <f t="shared" si="4"/>
        <v>897.14</v>
      </c>
      <c r="N130" s="32">
        <f t="shared" si="5"/>
        <v>935.5</v>
      </c>
      <c r="O130" s="170" t="s">
        <v>405</v>
      </c>
      <c r="P130" s="34" t="s">
        <v>534</v>
      </c>
      <c r="Q130" s="35" t="s">
        <v>509</v>
      </c>
      <c r="R130" s="44" t="s">
        <v>52</v>
      </c>
      <c r="S130" s="44" t="s">
        <v>540</v>
      </c>
      <c r="T130" s="44" t="s">
        <v>33</v>
      </c>
      <c r="U130" s="36" t="s">
        <v>33</v>
      </c>
      <c r="V130" s="37" t="s">
        <v>541</v>
      </c>
      <c r="W130" s="37"/>
      <c r="X130" s="44" t="s">
        <v>537</v>
      </c>
      <c r="Y130" s="36" t="s">
        <v>512</v>
      </c>
      <c r="Z130" s="38">
        <v>52</v>
      </c>
      <c r="AA130" s="45">
        <v>53</v>
      </c>
      <c r="AB130" s="39" t="s">
        <v>685</v>
      </c>
    </row>
    <row r="131" spans="1:28" ht="12.75">
      <c r="A131" s="27" t="s">
        <v>686</v>
      </c>
      <c r="B131" s="28">
        <v>33980</v>
      </c>
      <c r="C131" s="29">
        <v>0.8</v>
      </c>
      <c r="D131" s="29">
        <v>0.76</v>
      </c>
      <c r="E131" s="30">
        <v>36</v>
      </c>
      <c r="F131" s="30">
        <v>650</v>
      </c>
      <c r="G131" s="30">
        <v>30</v>
      </c>
      <c r="H131" s="30">
        <v>1000</v>
      </c>
      <c r="I131" s="30">
        <v>933</v>
      </c>
      <c r="J131" s="29">
        <v>0.94</v>
      </c>
      <c r="K131" s="30">
        <v>78</v>
      </c>
      <c r="L131" s="31">
        <v>3.55</v>
      </c>
      <c r="M131" s="32">
        <f t="shared" si="4"/>
        <v>900.81999999999994</v>
      </c>
      <c r="N131" s="32">
        <f t="shared" si="5"/>
        <v>934.8</v>
      </c>
      <c r="O131" s="170" t="s">
        <v>405</v>
      </c>
      <c r="P131" s="34" t="s">
        <v>534</v>
      </c>
      <c r="Q131" s="35" t="s">
        <v>509</v>
      </c>
      <c r="R131" s="44" t="s">
        <v>52</v>
      </c>
      <c r="S131" s="44" t="s">
        <v>540</v>
      </c>
      <c r="T131" s="44" t="s">
        <v>33</v>
      </c>
      <c r="U131" s="36" t="s">
        <v>33</v>
      </c>
      <c r="V131" s="37" t="s">
        <v>541</v>
      </c>
      <c r="W131" s="37"/>
      <c r="X131" s="44" t="s">
        <v>537</v>
      </c>
      <c r="Y131" s="36" t="s">
        <v>512</v>
      </c>
      <c r="Z131" s="38">
        <v>52</v>
      </c>
      <c r="AA131" s="45">
        <v>53</v>
      </c>
      <c r="AB131" s="39" t="s">
        <v>687</v>
      </c>
    </row>
    <row r="132" spans="1:28" ht="12.75">
      <c r="A132" s="27" t="s">
        <v>688</v>
      </c>
      <c r="B132" s="28">
        <v>38580</v>
      </c>
      <c r="C132" s="29">
        <v>0.79</v>
      </c>
      <c r="D132" s="29">
        <v>0.76</v>
      </c>
      <c r="E132" s="30">
        <v>36</v>
      </c>
      <c r="F132" s="30">
        <v>600</v>
      </c>
      <c r="G132" s="30">
        <v>30</v>
      </c>
      <c r="H132" s="30">
        <v>1000</v>
      </c>
      <c r="I132" s="30">
        <v>951</v>
      </c>
      <c r="J132" s="29">
        <v>0.93</v>
      </c>
      <c r="K132" s="30">
        <v>78</v>
      </c>
      <c r="L132" s="31">
        <v>2.71</v>
      </c>
      <c r="M132" s="32">
        <f t="shared" si="4"/>
        <v>899.42</v>
      </c>
      <c r="N132" s="32">
        <f t="shared" si="5"/>
        <v>938</v>
      </c>
      <c r="O132" s="35" t="s">
        <v>405</v>
      </c>
      <c r="P132" s="167" t="s">
        <v>534</v>
      </c>
      <c r="Q132" s="167" t="s">
        <v>509</v>
      </c>
      <c r="R132" s="168" t="s">
        <v>52</v>
      </c>
      <c r="S132" s="168" t="s">
        <v>540</v>
      </c>
      <c r="T132" s="168" t="s">
        <v>33</v>
      </c>
      <c r="U132" s="168" t="s">
        <v>33</v>
      </c>
      <c r="V132" s="169" t="s">
        <v>541</v>
      </c>
      <c r="W132" s="169"/>
      <c r="X132" s="168" t="s">
        <v>537</v>
      </c>
      <c r="Y132" s="30" t="s">
        <v>512</v>
      </c>
      <c r="Z132" s="45">
        <v>52</v>
      </c>
      <c r="AA132" s="45">
        <v>53</v>
      </c>
      <c r="AB132" s="39" t="s">
        <v>689</v>
      </c>
    </row>
    <row r="133" spans="1:28" ht="12.75">
      <c r="A133" s="27" t="s">
        <v>690</v>
      </c>
      <c r="B133" s="28">
        <v>38980</v>
      </c>
      <c r="C133" s="29">
        <v>0.78</v>
      </c>
      <c r="D133" s="29">
        <v>0.76</v>
      </c>
      <c r="E133" s="30">
        <v>36</v>
      </c>
      <c r="F133" s="30">
        <v>600</v>
      </c>
      <c r="G133" s="30">
        <v>45</v>
      </c>
      <c r="H133" s="30">
        <v>1000</v>
      </c>
      <c r="I133" s="30">
        <v>924</v>
      </c>
      <c r="J133" s="29">
        <v>0.92</v>
      </c>
      <c r="K133" s="30">
        <v>60</v>
      </c>
      <c r="L133" s="31">
        <v>3</v>
      </c>
      <c r="M133" s="32">
        <f t="shared" si="4"/>
        <v>875.42</v>
      </c>
      <c r="N133" s="32">
        <f t="shared" si="5"/>
        <v>914.4</v>
      </c>
      <c r="O133" s="170" t="s">
        <v>405</v>
      </c>
      <c r="P133" s="34" t="s">
        <v>534</v>
      </c>
      <c r="Q133" s="35"/>
      <c r="R133" s="36" t="s">
        <v>52</v>
      </c>
      <c r="S133" s="36" t="s">
        <v>657</v>
      </c>
      <c r="T133" s="36" t="s">
        <v>33</v>
      </c>
      <c r="U133" s="36" t="s">
        <v>33</v>
      </c>
      <c r="V133" s="37" t="s">
        <v>658</v>
      </c>
      <c r="W133" s="37"/>
      <c r="X133" s="41" t="s">
        <v>537</v>
      </c>
      <c r="Y133" s="36"/>
      <c r="Z133" s="38">
        <v>47</v>
      </c>
      <c r="AA133" s="38">
        <v>53</v>
      </c>
      <c r="AB133" s="39" t="s">
        <v>691</v>
      </c>
    </row>
    <row r="134" spans="1:28" ht="12.75">
      <c r="A134" s="27" t="s">
        <v>692</v>
      </c>
      <c r="B134" s="28">
        <v>40680</v>
      </c>
      <c r="C134" s="29">
        <v>0.79</v>
      </c>
      <c r="D134" s="29">
        <v>0.76</v>
      </c>
      <c r="E134" s="30">
        <v>36</v>
      </c>
      <c r="F134" s="30">
        <v>650</v>
      </c>
      <c r="G134" s="30">
        <v>30</v>
      </c>
      <c r="H134" s="30">
        <v>1000</v>
      </c>
      <c r="I134" s="30">
        <v>956</v>
      </c>
      <c r="J134" s="29">
        <v>0.94</v>
      </c>
      <c r="K134" s="30">
        <v>78</v>
      </c>
      <c r="L134" s="31">
        <v>3.4</v>
      </c>
      <c r="M134" s="32">
        <f t="shared" si="4"/>
        <v>896.92</v>
      </c>
      <c r="N134" s="32">
        <f t="shared" si="5"/>
        <v>937.6</v>
      </c>
      <c r="O134" s="35" t="s">
        <v>405</v>
      </c>
      <c r="P134" s="167" t="s">
        <v>534</v>
      </c>
      <c r="Q134" s="167" t="s">
        <v>509</v>
      </c>
      <c r="R134" s="168" t="s">
        <v>52</v>
      </c>
      <c r="S134" s="168" t="s">
        <v>540</v>
      </c>
      <c r="T134" s="168" t="s">
        <v>33</v>
      </c>
      <c r="U134" s="168" t="s">
        <v>33</v>
      </c>
      <c r="V134" s="169" t="s">
        <v>541</v>
      </c>
      <c r="W134" s="169"/>
      <c r="X134" s="168" t="s">
        <v>537</v>
      </c>
      <c r="Y134" s="30" t="s">
        <v>512</v>
      </c>
      <c r="Z134" s="45">
        <v>52</v>
      </c>
      <c r="AA134" s="45">
        <v>53</v>
      </c>
      <c r="AB134" s="39" t="s">
        <v>693</v>
      </c>
    </row>
    <row r="135" spans="1:28" ht="12.75">
      <c r="A135" s="27" t="s">
        <v>694</v>
      </c>
      <c r="B135" s="28">
        <v>26950</v>
      </c>
      <c r="C135" s="29">
        <v>0.76</v>
      </c>
      <c r="D135" s="29">
        <v>0.76</v>
      </c>
      <c r="E135" s="30">
        <v>36</v>
      </c>
      <c r="F135" s="30">
        <v>650</v>
      </c>
      <c r="G135" s="30">
        <v>30</v>
      </c>
      <c r="H135" s="30">
        <v>1000</v>
      </c>
      <c r="I135" s="30">
        <v>924</v>
      </c>
      <c r="J135" s="29">
        <v>0.92</v>
      </c>
      <c r="K135" s="30">
        <v>78</v>
      </c>
      <c r="L135" s="31">
        <v>3.3</v>
      </c>
      <c r="M135" s="32">
        <f t="shared" si="4"/>
        <v>903.45</v>
      </c>
      <c r="N135" s="32">
        <f t="shared" si="5"/>
        <v>930.4</v>
      </c>
      <c r="O135" s="170" t="s">
        <v>405</v>
      </c>
      <c r="P135" s="34" t="s">
        <v>534</v>
      </c>
      <c r="Q135" s="34" t="s">
        <v>509</v>
      </c>
      <c r="R135" s="36" t="s">
        <v>52</v>
      </c>
      <c r="S135" s="36" t="s">
        <v>540</v>
      </c>
      <c r="T135" s="36" t="s">
        <v>33</v>
      </c>
      <c r="U135" s="36" t="s">
        <v>33</v>
      </c>
      <c r="V135" s="42" t="s">
        <v>541</v>
      </c>
      <c r="W135" s="42"/>
      <c r="X135" s="41" t="s">
        <v>537</v>
      </c>
      <c r="Y135" s="41" t="s">
        <v>512</v>
      </c>
      <c r="Z135" s="43">
        <v>52</v>
      </c>
      <c r="AA135" s="43">
        <v>53</v>
      </c>
      <c r="AB135" s="39" t="s">
        <v>695</v>
      </c>
    </row>
    <row r="136" spans="1:28" ht="12.75">
      <c r="A136" s="27" t="s">
        <v>696</v>
      </c>
      <c r="B136" s="28">
        <v>33680</v>
      </c>
      <c r="C136" s="29">
        <v>0.74</v>
      </c>
      <c r="D136" s="29">
        <v>0.76</v>
      </c>
      <c r="E136" s="30">
        <v>36</v>
      </c>
      <c r="F136" s="30">
        <v>650</v>
      </c>
      <c r="G136" s="30">
        <v>45</v>
      </c>
      <c r="H136" s="30">
        <v>1000</v>
      </c>
      <c r="I136" s="30">
        <v>947</v>
      </c>
      <c r="J136" s="29">
        <v>0.94</v>
      </c>
      <c r="K136" s="30">
        <v>66</v>
      </c>
      <c r="L136" s="31">
        <v>3.62</v>
      </c>
      <c r="M136" s="32">
        <f t="shared" si="4"/>
        <v>901.82</v>
      </c>
      <c r="N136" s="32">
        <f t="shared" si="5"/>
        <v>935.5</v>
      </c>
      <c r="O136" s="170" t="s">
        <v>405</v>
      </c>
      <c r="P136" s="34" t="s">
        <v>534</v>
      </c>
      <c r="Q136" s="35" t="s">
        <v>509</v>
      </c>
      <c r="R136" s="36" t="s">
        <v>52</v>
      </c>
      <c r="S136" s="36" t="s">
        <v>540</v>
      </c>
      <c r="T136" s="36" t="s">
        <v>33</v>
      </c>
      <c r="U136" s="36" t="s">
        <v>33</v>
      </c>
      <c r="V136" s="37" t="s">
        <v>541</v>
      </c>
      <c r="W136" s="37"/>
      <c r="X136" s="41" t="s">
        <v>537</v>
      </c>
      <c r="Y136" s="36" t="s">
        <v>512</v>
      </c>
      <c r="Z136" s="38">
        <v>52</v>
      </c>
      <c r="AA136" s="38">
        <v>53</v>
      </c>
      <c r="AB136" s="39" t="s">
        <v>697</v>
      </c>
    </row>
    <row r="137" spans="1:28" ht="12.75">
      <c r="A137" s="27" t="s">
        <v>698</v>
      </c>
      <c r="B137" s="28">
        <v>30380</v>
      </c>
      <c r="C137" s="29">
        <v>0.79</v>
      </c>
      <c r="D137" s="29">
        <v>0.76</v>
      </c>
      <c r="E137" s="30">
        <v>36</v>
      </c>
      <c r="F137" s="30">
        <v>660</v>
      </c>
      <c r="G137" s="30">
        <v>30</v>
      </c>
      <c r="H137" s="30">
        <v>1000</v>
      </c>
      <c r="I137" s="30">
        <v>940</v>
      </c>
      <c r="J137" s="29">
        <v>0.94</v>
      </c>
      <c r="K137" s="30">
        <v>78</v>
      </c>
      <c r="L137" s="31">
        <v>3.3</v>
      </c>
      <c r="M137" s="32">
        <f t="shared" si="4"/>
        <v>907.62</v>
      </c>
      <c r="N137" s="32">
        <f t="shared" si="5"/>
        <v>938</v>
      </c>
      <c r="O137" s="35" t="s">
        <v>405</v>
      </c>
      <c r="P137" s="167" t="s">
        <v>534</v>
      </c>
      <c r="Q137" s="167" t="s">
        <v>509</v>
      </c>
      <c r="R137" s="168" t="s">
        <v>52</v>
      </c>
      <c r="S137" s="168" t="s">
        <v>540</v>
      </c>
      <c r="T137" s="168" t="s">
        <v>33</v>
      </c>
      <c r="U137" s="168" t="s">
        <v>33</v>
      </c>
      <c r="V137" s="169" t="s">
        <v>541</v>
      </c>
      <c r="W137" s="169"/>
      <c r="X137" s="168" t="s">
        <v>537</v>
      </c>
      <c r="Y137" s="30" t="s">
        <v>512</v>
      </c>
      <c r="Z137" s="45">
        <v>52</v>
      </c>
      <c r="AA137" s="45">
        <v>53</v>
      </c>
      <c r="AB137" s="39" t="s">
        <v>699</v>
      </c>
    </row>
    <row r="138" spans="1:28" ht="12.75">
      <c r="A138" s="27" t="s">
        <v>700</v>
      </c>
      <c r="B138" s="28">
        <v>31580</v>
      </c>
      <c r="C138" s="29">
        <v>0.81</v>
      </c>
      <c r="D138" s="29">
        <v>0.76</v>
      </c>
      <c r="E138" s="30">
        <v>36</v>
      </c>
      <c r="F138" s="30">
        <v>640</v>
      </c>
      <c r="G138" s="30">
        <v>30</v>
      </c>
      <c r="H138" s="30">
        <v>1000</v>
      </c>
      <c r="I138" s="30">
        <v>951</v>
      </c>
      <c r="J138" s="29">
        <v>0.96</v>
      </c>
      <c r="K138" s="30">
        <v>87</v>
      </c>
      <c r="L138" s="31">
        <v>3.7</v>
      </c>
      <c r="M138" s="32">
        <f t="shared" si="4"/>
        <v>923.52</v>
      </c>
      <c r="N138" s="32">
        <f t="shared" si="5"/>
        <v>955.1</v>
      </c>
      <c r="O138" s="35" t="s">
        <v>405</v>
      </c>
      <c r="P138" s="167" t="s">
        <v>534</v>
      </c>
      <c r="Q138" s="167" t="s">
        <v>509</v>
      </c>
      <c r="R138" s="168" t="s">
        <v>52</v>
      </c>
      <c r="S138" s="168" t="s">
        <v>540</v>
      </c>
      <c r="T138" s="168" t="s">
        <v>33</v>
      </c>
      <c r="U138" s="168" t="s">
        <v>33</v>
      </c>
      <c r="V138" s="169" t="s">
        <v>541</v>
      </c>
      <c r="W138" s="169"/>
      <c r="X138" s="168" t="s">
        <v>537</v>
      </c>
      <c r="Y138" s="30" t="s">
        <v>512</v>
      </c>
      <c r="Z138" s="45">
        <v>52</v>
      </c>
      <c r="AA138" s="45">
        <v>53</v>
      </c>
      <c r="AB138" s="39" t="s">
        <v>701</v>
      </c>
    </row>
    <row r="139" spans="1:28" ht="12.75">
      <c r="A139" s="27" t="s">
        <v>702</v>
      </c>
      <c r="B139" s="28">
        <v>29560</v>
      </c>
      <c r="C139" s="29">
        <v>0.77</v>
      </c>
      <c r="D139" s="29">
        <v>0.76</v>
      </c>
      <c r="E139" s="30">
        <v>36</v>
      </c>
      <c r="F139" s="30">
        <v>650</v>
      </c>
      <c r="G139" s="30">
        <v>30</v>
      </c>
      <c r="H139" s="30">
        <v>1000</v>
      </c>
      <c r="I139" s="30">
        <v>932</v>
      </c>
      <c r="J139" s="29">
        <v>0.94</v>
      </c>
      <c r="K139" s="30">
        <v>45</v>
      </c>
      <c r="L139" s="31">
        <v>2.46</v>
      </c>
      <c r="M139" s="32">
        <f t="shared" si="4"/>
        <v>847.04000000000008</v>
      </c>
      <c r="N139" s="32">
        <f t="shared" si="5"/>
        <v>876.6</v>
      </c>
      <c r="O139" s="170" t="s">
        <v>405</v>
      </c>
      <c r="P139" s="34" t="s">
        <v>534</v>
      </c>
      <c r="Q139" s="35" t="s">
        <v>509</v>
      </c>
      <c r="R139" s="36" t="s">
        <v>52</v>
      </c>
      <c r="S139" s="36" t="s">
        <v>540</v>
      </c>
      <c r="T139" s="36" t="s">
        <v>33</v>
      </c>
      <c r="U139" s="36" t="s">
        <v>33</v>
      </c>
      <c r="V139" s="37" t="s">
        <v>541</v>
      </c>
      <c r="W139" s="37"/>
      <c r="X139" s="41" t="s">
        <v>537</v>
      </c>
      <c r="Y139" s="36" t="s">
        <v>512</v>
      </c>
      <c r="Z139" s="38">
        <v>52</v>
      </c>
      <c r="AA139" s="38">
        <v>53</v>
      </c>
      <c r="AB139" s="39" t="s">
        <v>703</v>
      </c>
    </row>
    <row r="140" spans="1:28" ht="12.75">
      <c r="A140" s="27" t="s">
        <v>704</v>
      </c>
      <c r="B140" s="28">
        <v>70000</v>
      </c>
      <c r="C140" s="29">
        <v>0.79</v>
      </c>
      <c r="D140" s="29">
        <v>0.76</v>
      </c>
      <c r="E140" s="30">
        <v>37</v>
      </c>
      <c r="F140" s="30">
        <v>700</v>
      </c>
      <c r="G140" s="30">
        <v>60</v>
      </c>
      <c r="H140" s="30">
        <v>1000</v>
      </c>
      <c r="I140" s="30">
        <v>945</v>
      </c>
      <c r="J140" s="29">
        <v>0.92</v>
      </c>
      <c r="K140" s="30">
        <v>54</v>
      </c>
      <c r="L140" s="31">
        <v>3.65</v>
      </c>
      <c r="M140" s="32">
        <f t="shared" si="4"/>
        <v>880</v>
      </c>
      <c r="N140" s="32">
        <f t="shared" si="5"/>
        <v>950</v>
      </c>
      <c r="O140" s="35" t="s">
        <v>405</v>
      </c>
      <c r="P140" s="167" t="s">
        <v>534</v>
      </c>
      <c r="Q140" s="167" t="s">
        <v>509</v>
      </c>
      <c r="R140" s="168" t="s">
        <v>52</v>
      </c>
      <c r="S140" s="168" t="s">
        <v>540</v>
      </c>
      <c r="T140" s="168" t="s">
        <v>33</v>
      </c>
      <c r="U140" s="168" t="s">
        <v>33</v>
      </c>
      <c r="V140" s="169" t="s">
        <v>541</v>
      </c>
      <c r="W140" s="169"/>
      <c r="X140" s="168" t="s">
        <v>537</v>
      </c>
      <c r="Y140" s="30" t="s">
        <v>512</v>
      </c>
      <c r="Z140" s="45">
        <v>52</v>
      </c>
      <c r="AA140" s="45">
        <v>53</v>
      </c>
      <c r="AB140" s="39" t="s">
        <v>705</v>
      </c>
    </row>
    <row r="141" spans="1:28" ht="12.75">
      <c r="A141" s="27" t="s">
        <v>706</v>
      </c>
      <c r="B141" s="28">
        <v>25860</v>
      </c>
      <c r="C141" s="29">
        <v>0.77</v>
      </c>
      <c r="D141" s="29">
        <v>0.77</v>
      </c>
      <c r="E141" s="30">
        <v>36</v>
      </c>
      <c r="F141" s="30">
        <v>650</v>
      </c>
      <c r="G141" s="30">
        <v>30</v>
      </c>
      <c r="H141" s="30">
        <v>1000</v>
      </c>
      <c r="I141" s="30">
        <v>914</v>
      </c>
      <c r="J141" s="29">
        <v>0.92</v>
      </c>
      <c r="K141" s="30">
        <v>47</v>
      </c>
      <c r="L141" s="31">
        <v>3.2</v>
      </c>
      <c r="M141" s="32">
        <f t="shared" si="4"/>
        <v>844.54</v>
      </c>
      <c r="N141" s="32">
        <f t="shared" si="5"/>
        <v>870.4</v>
      </c>
      <c r="O141" s="170" t="s">
        <v>405</v>
      </c>
      <c r="P141" s="34" t="s">
        <v>534</v>
      </c>
      <c r="Q141" s="35" t="s">
        <v>509</v>
      </c>
      <c r="R141" s="36" t="s">
        <v>52</v>
      </c>
      <c r="S141" s="36" t="s">
        <v>540</v>
      </c>
      <c r="T141" s="36" t="s">
        <v>33</v>
      </c>
      <c r="U141" s="36" t="s">
        <v>33</v>
      </c>
      <c r="V141" s="37" t="s">
        <v>541</v>
      </c>
      <c r="W141" s="37"/>
      <c r="X141" s="41" t="s">
        <v>537</v>
      </c>
      <c r="Y141" s="36" t="s">
        <v>512</v>
      </c>
      <c r="Z141" s="38">
        <v>52</v>
      </c>
      <c r="AA141" s="38">
        <v>53</v>
      </c>
      <c r="AB141" s="39" t="s">
        <v>707</v>
      </c>
    </row>
    <row r="142" spans="1:28" ht="12.75">
      <c r="A142" s="27" t="s">
        <v>708</v>
      </c>
      <c r="B142" s="28">
        <v>26880</v>
      </c>
      <c r="C142" s="29">
        <v>0.77</v>
      </c>
      <c r="D142" s="29">
        <v>0.77</v>
      </c>
      <c r="E142" s="30">
        <v>36</v>
      </c>
      <c r="F142" s="30">
        <v>655</v>
      </c>
      <c r="G142" s="30">
        <v>30</v>
      </c>
      <c r="H142" s="30">
        <v>1000</v>
      </c>
      <c r="I142" s="30">
        <v>924</v>
      </c>
      <c r="J142" s="29">
        <v>0.93</v>
      </c>
      <c r="K142" s="30">
        <v>47</v>
      </c>
      <c r="L142" s="31">
        <v>3.2</v>
      </c>
      <c r="M142" s="32">
        <f t="shared" si="4"/>
        <v>846.02</v>
      </c>
      <c r="N142" s="32">
        <f t="shared" si="5"/>
        <v>872.9</v>
      </c>
      <c r="O142" s="170" t="s">
        <v>405</v>
      </c>
      <c r="P142" s="34" t="s">
        <v>534</v>
      </c>
      <c r="Q142" s="35" t="s">
        <v>509</v>
      </c>
      <c r="R142" s="44" t="s">
        <v>52</v>
      </c>
      <c r="S142" s="44" t="s">
        <v>540</v>
      </c>
      <c r="T142" s="36" t="s">
        <v>33</v>
      </c>
      <c r="U142" s="36" t="s">
        <v>33</v>
      </c>
      <c r="V142" s="37" t="s">
        <v>541</v>
      </c>
      <c r="W142" s="37"/>
      <c r="X142" s="41" t="s">
        <v>537</v>
      </c>
      <c r="Y142" s="36" t="s">
        <v>512</v>
      </c>
      <c r="Z142" s="38">
        <v>52</v>
      </c>
      <c r="AA142" s="38">
        <v>53</v>
      </c>
      <c r="AB142" s="39" t="s">
        <v>709</v>
      </c>
    </row>
    <row r="143" spans="1:28" ht="12.75">
      <c r="A143" s="27" t="s">
        <v>710</v>
      </c>
      <c r="B143" s="28">
        <v>17860</v>
      </c>
      <c r="C143" s="29">
        <v>0.61</v>
      </c>
      <c r="D143" s="29">
        <v>0.83</v>
      </c>
      <c r="E143" s="30">
        <v>28</v>
      </c>
      <c r="F143" s="30">
        <v>690</v>
      </c>
      <c r="G143" s="30">
        <v>30</v>
      </c>
      <c r="H143" s="30">
        <v>900</v>
      </c>
      <c r="I143" s="30">
        <v>760</v>
      </c>
      <c r="J143" s="29">
        <v>0.91</v>
      </c>
      <c r="K143" s="30">
        <v>51</v>
      </c>
      <c r="L143" s="31">
        <v>2.48</v>
      </c>
      <c r="M143" s="32">
        <f t="shared" si="4"/>
        <v>817.34</v>
      </c>
      <c r="N143" s="32">
        <f t="shared" si="5"/>
        <v>835.2</v>
      </c>
      <c r="O143" s="170" t="s">
        <v>405</v>
      </c>
      <c r="P143" s="34" t="s">
        <v>534</v>
      </c>
      <c r="Q143" s="34"/>
      <c r="R143" s="36" t="s">
        <v>52</v>
      </c>
      <c r="S143" s="36" t="s">
        <v>657</v>
      </c>
      <c r="T143" s="36" t="s">
        <v>33</v>
      </c>
      <c r="U143" s="41" t="s">
        <v>33</v>
      </c>
      <c r="V143" s="42" t="s">
        <v>658</v>
      </c>
      <c r="W143" s="42"/>
      <c r="X143" s="41" t="s">
        <v>537</v>
      </c>
      <c r="Y143" s="41"/>
      <c r="Z143" s="43">
        <v>47</v>
      </c>
      <c r="AA143" s="43">
        <v>53</v>
      </c>
      <c r="AB143" s="39" t="s">
        <v>711</v>
      </c>
    </row>
    <row r="144" spans="1:28" ht="12.75">
      <c r="A144" s="27" t="s">
        <v>712</v>
      </c>
      <c r="B144" s="28">
        <v>20870</v>
      </c>
      <c r="C144" s="29">
        <v>0.62</v>
      </c>
      <c r="D144" s="29">
        <v>0.83</v>
      </c>
      <c r="E144" s="30">
        <v>35</v>
      </c>
      <c r="F144" s="30">
        <v>700</v>
      </c>
      <c r="G144" s="30">
        <v>30</v>
      </c>
      <c r="H144" s="30">
        <v>900</v>
      </c>
      <c r="I144" s="30">
        <v>772</v>
      </c>
      <c r="J144" s="29">
        <v>0.91</v>
      </c>
      <c r="K144" s="30">
        <v>50</v>
      </c>
      <c r="L144" s="31">
        <v>2.48</v>
      </c>
      <c r="M144" s="32">
        <f t="shared" si="4"/>
        <v>822.53</v>
      </c>
      <c r="N144" s="32">
        <f t="shared" si="5"/>
        <v>843.4</v>
      </c>
      <c r="O144" s="170" t="s">
        <v>405</v>
      </c>
      <c r="P144" s="34" t="s">
        <v>534</v>
      </c>
      <c r="Q144" s="35"/>
      <c r="R144" s="36" t="s">
        <v>52</v>
      </c>
      <c r="S144" s="36" t="s">
        <v>657</v>
      </c>
      <c r="T144" s="36" t="s">
        <v>33</v>
      </c>
      <c r="U144" s="36" t="s">
        <v>33</v>
      </c>
      <c r="V144" s="37" t="s">
        <v>658</v>
      </c>
      <c r="W144" s="37"/>
      <c r="X144" s="41" t="s">
        <v>537</v>
      </c>
      <c r="Y144" s="36"/>
      <c r="Z144" s="38">
        <v>47</v>
      </c>
      <c r="AA144" s="38">
        <v>53</v>
      </c>
      <c r="AB144" s="39" t="s">
        <v>713</v>
      </c>
    </row>
    <row r="145" spans="1:28" ht="12.75">
      <c r="A145" s="27" t="s">
        <v>714</v>
      </c>
      <c r="B145" s="28">
        <v>38950</v>
      </c>
      <c r="C145" s="29">
        <v>0.79</v>
      </c>
      <c r="D145" s="29">
        <v>0.76</v>
      </c>
      <c r="E145" s="30">
        <v>35</v>
      </c>
      <c r="F145" s="30">
        <v>880</v>
      </c>
      <c r="G145" s="30">
        <v>45</v>
      </c>
      <c r="H145" s="30">
        <v>1000</v>
      </c>
      <c r="I145" s="30">
        <v>940</v>
      </c>
      <c r="J145" s="29">
        <v>0.92</v>
      </c>
      <c r="K145" s="30">
        <v>60</v>
      </c>
      <c r="L145" s="31">
        <v>3</v>
      </c>
      <c r="M145" s="32">
        <f t="shared" si="4"/>
        <v>915.05</v>
      </c>
      <c r="N145" s="32">
        <f t="shared" si="5"/>
        <v>954</v>
      </c>
      <c r="O145" s="35" t="s">
        <v>405</v>
      </c>
      <c r="P145" s="167" t="s">
        <v>534</v>
      </c>
      <c r="Q145" s="167" t="s">
        <v>509</v>
      </c>
      <c r="R145" s="168" t="s">
        <v>52</v>
      </c>
      <c r="S145" s="168" t="s">
        <v>540</v>
      </c>
      <c r="T145" s="168" t="s">
        <v>33</v>
      </c>
      <c r="U145" s="168" t="s">
        <v>33</v>
      </c>
      <c r="V145" s="169" t="s">
        <v>541</v>
      </c>
      <c r="W145" s="169"/>
      <c r="X145" s="168" t="s">
        <v>537</v>
      </c>
      <c r="Y145" s="30" t="s">
        <v>512</v>
      </c>
      <c r="Z145" s="45">
        <v>52</v>
      </c>
      <c r="AA145" s="45">
        <v>53</v>
      </c>
      <c r="AB145" s="39" t="s">
        <v>715</v>
      </c>
    </row>
    <row r="146" spans="1:28" ht="12.75">
      <c r="A146" s="27" t="s">
        <v>716</v>
      </c>
      <c r="B146" s="28">
        <v>20870</v>
      </c>
      <c r="C146" s="29">
        <v>0.62</v>
      </c>
      <c r="D146" s="29">
        <v>0.83</v>
      </c>
      <c r="E146" s="30">
        <v>35</v>
      </c>
      <c r="F146" s="30">
        <v>700</v>
      </c>
      <c r="G146" s="30">
        <v>30</v>
      </c>
      <c r="H146" s="30">
        <v>900</v>
      </c>
      <c r="I146" s="30">
        <v>772</v>
      </c>
      <c r="J146" s="29">
        <v>0.91</v>
      </c>
      <c r="K146" s="30">
        <v>51</v>
      </c>
      <c r="L146" s="31">
        <v>2.48</v>
      </c>
      <c r="M146" s="32">
        <f t="shared" si="4"/>
        <v>824.53</v>
      </c>
      <c r="N146" s="32">
        <f t="shared" si="5"/>
        <v>845.4</v>
      </c>
      <c r="O146" s="170" t="s">
        <v>405</v>
      </c>
      <c r="P146" s="34" t="s">
        <v>534</v>
      </c>
      <c r="Q146" s="34"/>
      <c r="R146" s="36" t="s">
        <v>52</v>
      </c>
      <c r="S146" s="36" t="s">
        <v>657</v>
      </c>
      <c r="T146" s="36" t="s">
        <v>33</v>
      </c>
      <c r="U146" s="41" t="s">
        <v>33</v>
      </c>
      <c r="V146" s="42" t="s">
        <v>658</v>
      </c>
      <c r="W146" s="42"/>
      <c r="X146" s="41" t="s">
        <v>537</v>
      </c>
      <c r="Y146" s="41"/>
      <c r="Z146" s="43">
        <v>47</v>
      </c>
      <c r="AA146" s="43">
        <v>53</v>
      </c>
      <c r="AB146" s="39" t="s">
        <v>717</v>
      </c>
    </row>
    <row r="147" spans="1:28" ht="12.75">
      <c r="A147" s="27" t="s">
        <v>718</v>
      </c>
      <c r="B147" s="28">
        <v>24550</v>
      </c>
      <c r="C147" s="29">
        <v>0.64</v>
      </c>
      <c r="D147" s="29">
        <v>0.83</v>
      </c>
      <c r="E147" s="30">
        <v>35</v>
      </c>
      <c r="F147" s="30">
        <v>765</v>
      </c>
      <c r="G147" s="30">
        <v>30</v>
      </c>
      <c r="H147" s="30">
        <v>900</v>
      </c>
      <c r="I147" s="30">
        <v>783</v>
      </c>
      <c r="J147" s="29">
        <v>0.93</v>
      </c>
      <c r="K147" s="30">
        <v>55</v>
      </c>
      <c r="L147" s="31">
        <v>2.8</v>
      </c>
      <c r="M147" s="32">
        <f t="shared" si="4"/>
        <v>837.25</v>
      </c>
      <c r="N147" s="32">
        <f t="shared" si="5"/>
        <v>861.8</v>
      </c>
      <c r="O147" s="170" t="s">
        <v>405</v>
      </c>
      <c r="P147" s="34" t="s">
        <v>534</v>
      </c>
      <c r="Q147" s="35"/>
      <c r="R147" s="36" t="s">
        <v>52</v>
      </c>
      <c r="S147" s="36" t="s">
        <v>657</v>
      </c>
      <c r="T147" s="36" t="s">
        <v>33</v>
      </c>
      <c r="U147" s="36" t="s">
        <v>33</v>
      </c>
      <c r="V147" s="37" t="s">
        <v>658</v>
      </c>
      <c r="W147" s="37"/>
      <c r="X147" s="41" t="s">
        <v>537</v>
      </c>
      <c r="Y147" s="36"/>
      <c r="Z147" s="38">
        <v>47</v>
      </c>
      <c r="AA147" s="38">
        <v>53</v>
      </c>
      <c r="AB147" s="39" t="s">
        <v>719</v>
      </c>
    </row>
    <row r="148" spans="1:28" ht="12.75">
      <c r="A148" s="27" t="s">
        <v>720</v>
      </c>
      <c r="B148" s="28">
        <v>23880</v>
      </c>
      <c r="C148" s="29">
        <v>0.66</v>
      </c>
      <c r="D148" s="29">
        <v>0.83</v>
      </c>
      <c r="E148" s="30">
        <v>35</v>
      </c>
      <c r="F148" s="30">
        <v>715</v>
      </c>
      <c r="G148" s="30">
        <v>30</v>
      </c>
      <c r="H148" s="30">
        <v>900</v>
      </c>
      <c r="I148" s="30">
        <v>790</v>
      </c>
      <c r="J148" s="29">
        <v>0.91</v>
      </c>
      <c r="K148" s="30">
        <v>53</v>
      </c>
      <c r="L148" s="31">
        <v>2.64</v>
      </c>
      <c r="M148" s="32">
        <f t="shared" si="4"/>
        <v>831.22</v>
      </c>
      <c r="N148" s="32">
        <f t="shared" si="5"/>
        <v>855.1</v>
      </c>
      <c r="O148" s="170" t="s">
        <v>405</v>
      </c>
      <c r="P148" s="34" t="s">
        <v>534</v>
      </c>
      <c r="Q148" s="34"/>
      <c r="R148" s="36" t="s">
        <v>52</v>
      </c>
      <c r="S148" s="36" t="s">
        <v>657</v>
      </c>
      <c r="T148" s="36" t="s">
        <v>33</v>
      </c>
      <c r="U148" s="36" t="s">
        <v>33</v>
      </c>
      <c r="V148" s="42" t="s">
        <v>658</v>
      </c>
      <c r="W148" s="42"/>
      <c r="X148" s="41" t="s">
        <v>537</v>
      </c>
      <c r="Y148" s="41"/>
      <c r="Z148" s="43">
        <v>47</v>
      </c>
      <c r="AA148" s="43">
        <v>53</v>
      </c>
      <c r="AB148" s="39" t="s">
        <v>721</v>
      </c>
    </row>
    <row r="149" spans="1:28" ht="12.75">
      <c r="A149" s="27" t="s">
        <v>722</v>
      </c>
      <c r="B149" s="28">
        <v>28950</v>
      </c>
      <c r="C149" s="29">
        <v>0.64</v>
      </c>
      <c r="D149" s="29">
        <v>0.83</v>
      </c>
      <c r="E149" s="30">
        <v>29</v>
      </c>
      <c r="F149" s="30">
        <v>750</v>
      </c>
      <c r="G149" s="30">
        <v>45</v>
      </c>
      <c r="H149" s="30">
        <v>900</v>
      </c>
      <c r="I149" s="30">
        <v>786</v>
      </c>
      <c r="J149" s="29">
        <v>0.93</v>
      </c>
      <c r="K149" s="30">
        <v>51</v>
      </c>
      <c r="L149" s="31">
        <v>2.98</v>
      </c>
      <c r="M149" s="32">
        <f t="shared" si="4"/>
        <v>845.85</v>
      </c>
      <c r="N149" s="32">
        <f t="shared" si="5"/>
        <v>874.8</v>
      </c>
      <c r="O149" s="170" t="s">
        <v>405</v>
      </c>
      <c r="P149" s="34" t="s">
        <v>534</v>
      </c>
      <c r="Q149" s="35"/>
      <c r="R149" s="44" t="s">
        <v>52</v>
      </c>
      <c r="S149" s="44" t="s">
        <v>657</v>
      </c>
      <c r="T149" s="36" t="s">
        <v>33</v>
      </c>
      <c r="U149" s="36" t="s">
        <v>33</v>
      </c>
      <c r="V149" s="37" t="s">
        <v>658</v>
      </c>
      <c r="W149" s="37"/>
      <c r="X149" s="41" t="s">
        <v>537</v>
      </c>
      <c r="Y149" s="36"/>
      <c r="Z149" s="38">
        <v>47</v>
      </c>
      <c r="AA149" s="38">
        <v>53</v>
      </c>
      <c r="AB149" s="39" t="s">
        <v>723</v>
      </c>
    </row>
    <row r="150" spans="1:28" ht="12.75">
      <c r="A150" s="27" t="s">
        <v>724</v>
      </c>
      <c r="B150" s="28">
        <v>35850</v>
      </c>
      <c r="C150" s="29">
        <v>0.82</v>
      </c>
      <c r="D150" s="29">
        <v>0.71</v>
      </c>
      <c r="E150" s="30">
        <v>36</v>
      </c>
      <c r="F150" s="30">
        <v>600</v>
      </c>
      <c r="G150" s="30">
        <v>30</v>
      </c>
      <c r="H150" s="30">
        <v>1000</v>
      </c>
      <c r="I150" s="30">
        <v>945</v>
      </c>
      <c r="J150" s="29">
        <v>0.92</v>
      </c>
      <c r="K150" s="30">
        <v>61</v>
      </c>
      <c r="L150" s="31">
        <v>3.85</v>
      </c>
      <c r="M150" s="32">
        <f t="shared" si="4"/>
        <v>843.15</v>
      </c>
      <c r="N150" s="32">
        <f t="shared" si="5"/>
        <v>879</v>
      </c>
      <c r="O150" s="170" t="s">
        <v>405</v>
      </c>
      <c r="P150" s="34" t="s">
        <v>534</v>
      </c>
      <c r="Q150" s="35"/>
      <c r="R150" s="44" t="s">
        <v>52</v>
      </c>
      <c r="S150" s="44" t="s">
        <v>657</v>
      </c>
      <c r="T150" s="36" t="s">
        <v>33</v>
      </c>
      <c r="U150" s="36" t="s">
        <v>33</v>
      </c>
      <c r="V150" s="37" t="s">
        <v>658</v>
      </c>
      <c r="W150" s="37"/>
      <c r="X150" s="41" t="s">
        <v>537</v>
      </c>
      <c r="Y150" s="36"/>
      <c r="Z150" s="38">
        <v>47</v>
      </c>
      <c r="AA150" s="38">
        <v>53</v>
      </c>
      <c r="AB150" s="39" t="s">
        <v>725</v>
      </c>
    </row>
    <row r="151" spans="1:28" ht="12.75">
      <c r="A151" s="27" t="s">
        <v>726</v>
      </c>
      <c r="B151" s="28">
        <v>40860</v>
      </c>
      <c r="C151" s="29">
        <v>0.83</v>
      </c>
      <c r="D151" s="29">
        <v>0.71</v>
      </c>
      <c r="E151" s="30">
        <v>36</v>
      </c>
      <c r="F151" s="30">
        <v>600</v>
      </c>
      <c r="G151" s="30">
        <v>30</v>
      </c>
      <c r="H151" s="30">
        <v>1000</v>
      </c>
      <c r="I151" s="30">
        <v>945</v>
      </c>
      <c r="J151" s="29">
        <v>0.92</v>
      </c>
      <c r="K151" s="30">
        <v>68</v>
      </c>
      <c r="L151" s="31">
        <v>3.85</v>
      </c>
      <c r="M151" s="32">
        <f t="shared" si="4"/>
        <v>853.14</v>
      </c>
      <c r="N151" s="32">
        <f t="shared" si="5"/>
        <v>894</v>
      </c>
      <c r="O151" s="170" t="s">
        <v>405</v>
      </c>
      <c r="P151" s="34" t="s">
        <v>534</v>
      </c>
      <c r="Q151" s="35"/>
      <c r="R151" s="36" t="s">
        <v>52</v>
      </c>
      <c r="S151" s="36" t="s">
        <v>657</v>
      </c>
      <c r="T151" s="36" t="s">
        <v>33</v>
      </c>
      <c r="U151" s="36" t="s">
        <v>33</v>
      </c>
      <c r="V151" s="37" t="s">
        <v>658</v>
      </c>
      <c r="W151" s="37"/>
      <c r="X151" s="41" t="s">
        <v>537</v>
      </c>
      <c r="Y151" s="36"/>
      <c r="Z151" s="38">
        <v>47</v>
      </c>
      <c r="AA151" s="38">
        <v>53</v>
      </c>
      <c r="AB151" s="39" t="s">
        <v>727</v>
      </c>
    </row>
    <row r="152" spans="1:28" ht="12.75">
      <c r="A152" s="27" t="s">
        <v>728</v>
      </c>
      <c r="B152" s="28">
        <v>35850</v>
      </c>
      <c r="C152" s="29">
        <v>0.82</v>
      </c>
      <c r="D152" s="29">
        <v>0.71</v>
      </c>
      <c r="E152" s="30">
        <v>36</v>
      </c>
      <c r="F152" s="30">
        <v>600</v>
      </c>
      <c r="G152" s="30">
        <v>30</v>
      </c>
      <c r="H152" s="30">
        <v>1000</v>
      </c>
      <c r="I152" s="30">
        <v>945</v>
      </c>
      <c r="J152" s="29">
        <v>0.92</v>
      </c>
      <c r="K152" s="30">
        <v>61</v>
      </c>
      <c r="L152" s="31">
        <v>3.85</v>
      </c>
      <c r="M152" s="32">
        <f t="shared" si="4"/>
        <v>843.15</v>
      </c>
      <c r="N152" s="32">
        <f t="shared" si="5"/>
        <v>879</v>
      </c>
      <c r="O152" s="170" t="s">
        <v>405</v>
      </c>
      <c r="P152" s="34" t="s">
        <v>534</v>
      </c>
      <c r="Q152" s="34"/>
      <c r="R152" s="36" t="s">
        <v>52</v>
      </c>
      <c r="S152" s="36" t="s">
        <v>657</v>
      </c>
      <c r="T152" s="36" t="s">
        <v>33</v>
      </c>
      <c r="U152" s="41" t="s">
        <v>33</v>
      </c>
      <c r="V152" s="42" t="s">
        <v>658</v>
      </c>
      <c r="W152" s="42"/>
      <c r="X152" s="41" t="s">
        <v>537</v>
      </c>
      <c r="Y152" s="41"/>
      <c r="Z152" s="43">
        <v>47</v>
      </c>
      <c r="AA152" s="43">
        <v>53</v>
      </c>
      <c r="AB152" s="39" t="s">
        <v>729</v>
      </c>
    </row>
    <row r="153" spans="1:28" ht="12.75">
      <c r="A153" s="27" t="s">
        <v>730</v>
      </c>
      <c r="B153" s="28">
        <v>38580</v>
      </c>
      <c r="C153" s="29">
        <v>0.79</v>
      </c>
      <c r="D153" s="29">
        <v>0.72</v>
      </c>
      <c r="E153" s="30">
        <v>42</v>
      </c>
      <c r="F153" s="30">
        <v>750</v>
      </c>
      <c r="G153" s="30">
        <v>60</v>
      </c>
      <c r="H153" s="30">
        <v>900</v>
      </c>
      <c r="I153" s="30">
        <v>765</v>
      </c>
      <c r="J153" s="29">
        <v>0.92</v>
      </c>
      <c r="K153" s="30">
        <v>76</v>
      </c>
      <c r="L153" s="31">
        <v>4.0999999999999996</v>
      </c>
      <c r="M153" s="32">
        <f t="shared" si="4"/>
        <v>918.92000000000007</v>
      </c>
      <c r="N153" s="32">
        <f t="shared" si="5"/>
        <v>957.5</v>
      </c>
      <c r="O153" s="170" t="s">
        <v>405</v>
      </c>
      <c r="P153" s="34" t="s">
        <v>534</v>
      </c>
      <c r="Q153" s="34"/>
      <c r="R153" s="36" t="s">
        <v>52</v>
      </c>
      <c r="S153" s="36" t="s">
        <v>657</v>
      </c>
      <c r="T153" s="36" t="s">
        <v>33</v>
      </c>
      <c r="U153" s="41" t="s">
        <v>33</v>
      </c>
      <c r="V153" s="42" t="s">
        <v>658</v>
      </c>
      <c r="W153" s="42"/>
      <c r="X153" s="41" t="s">
        <v>537</v>
      </c>
      <c r="Y153" s="41"/>
      <c r="Z153" s="43">
        <v>47</v>
      </c>
      <c r="AA153" s="43">
        <v>53</v>
      </c>
      <c r="AB153" s="39" t="s">
        <v>731</v>
      </c>
    </row>
    <row r="154" spans="1:28" ht="12.75">
      <c r="A154" s="27" t="s">
        <v>732</v>
      </c>
      <c r="B154" s="28">
        <v>126880</v>
      </c>
      <c r="C154" s="29">
        <v>0.79</v>
      </c>
      <c r="D154" s="29">
        <v>0.76</v>
      </c>
      <c r="E154" s="30">
        <v>38</v>
      </c>
      <c r="F154" s="30">
        <v>650</v>
      </c>
      <c r="G154" s="30">
        <v>30</v>
      </c>
      <c r="H154" s="30">
        <v>1000</v>
      </c>
      <c r="I154" s="30">
        <v>940</v>
      </c>
      <c r="J154" s="29">
        <v>0.92</v>
      </c>
      <c r="K154" s="30">
        <v>78</v>
      </c>
      <c r="L154" s="31">
        <v>3.2</v>
      </c>
      <c r="M154" s="32">
        <f t="shared" si="4"/>
        <v>811.12</v>
      </c>
      <c r="N154" s="32">
        <f t="shared" si="5"/>
        <v>938</v>
      </c>
      <c r="O154" s="35" t="s">
        <v>405</v>
      </c>
      <c r="P154" s="167" t="s">
        <v>534</v>
      </c>
      <c r="Q154" s="167" t="s">
        <v>509</v>
      </c>
      <c r="R154" s="168" t="s">
        <v>52</v>
      </c>
      <c r="S154" s="168" t="s">
        <v>540</v>
      </c>
      <c r="T154" s="168" t="s">
        <v>33</v>
      </c>
      <c r="U154" s="168" t="s">
        <v>33</v>
      </c>
      <c r="V154" s="169" t="s">
        <v>541</v>
      </c>
      <c r="W154" s="169"/>
      <c r="X154" s="168" t="s">
        <v>537</v>
      </c>
      <c r="Y154" s="30" t="s">
        <v>512</v>
      </c>
      <c r="Z154" s="45">
        <v>52</v>
      </c>
      <c r="AA154" s="45">
        <v>53</v>
      </c>
      <c r="AB154" s="39" t="s">
        <v>733</v>
      </c>
    </row>
    <row r="155" spans="1:28" ht="12.75">
      <c r="A155" s="27" t="s">
        <v>734</v>
      </c>
      <c r="B155" s="28">
        <v>76880</v>
      </c>
      <c r="C155" s="29">
        <v>0.79</v>
      </c>
      <c r="D155" s="29">
        <v>0.76</v>
      </c>
      <c r="E155" s="30">
        <v>36</v>
      </c>
      <c r="F155" s="30">
        <v>650</v>
      </c>
      <c r="G155" s="30">
        <v>30</v>
      </c>
      <c r="H155" s="30">
        <v>1000</v>
      </c>
      <c r="I155" s="30">
        <v>940</v>
      </c>
      <c r="J155" s="29">
        <v>0.92</v>
      </c>
      <c r="K155" s="30">
        <v>66</v>
      </c>
      <c r="L155" s="31">
        <v>2.5</v>
      </c>
      <c r="M155" s="32">
        <f t="shared" si="4"/>
        <v>842.12</v>
      </c>
      <c r="N155" s="32">
        <f t="shared" si="5"/>
        <v>919</v>
      </c>
      <c r="O155" s="170" t="s">
        <v>405</v>
      </c>
      <c r="P155" s="34" t="s">
        <v>534</v>
      </c>
      <c r="Q155" s="35" t="s">
        <v>509</v>
      </c>
      <c r="R155" s="36" t="s">
        <v>52</v>
      </c>
      <c r="S155" s="36" t="s">
        <v>540</v>
      </c>
      <c r="T155" s="36" t="s">
        <v>33</v>
      </c>
      <c r="U155" s="36" t="s">
        <v>33</v>
      </c>
      <c r="V155" s="37" t="s">
        <v>541</v>
      </c>
      <c r="W155" s="37"/>
      <c r="X155" s="41" t="s">
        <v>537</v>
      </c>
      <c r="Y155" s="36" t="s">
        <v>512</v>
      </c>
      <c r="Z155" s="38">
        <v>52</v>
      </c>
      <c r="AA155" s="38">
        <v>53</v>
      </c>
      <c r="AB155" s="39" t="s">
        <v>735</v>
      </c>
    </row>
    <row r="156" spans="1:28" ht="12.75">
      <c r="A156" s="27" t="s">
        <v>736</v>
      </c>
      <c r="B156" s="28">
        <v>86880</v>
      </c>
      <c r="C156" s="29">
        <v>0.79</v>
      </c>
      <c r="D156" s="29">
        <v>0.76</v>
      </c>
      <c r="E156" s="30">
        <v>37</v>
      </c>
      <c r="F156" s="30">
        <v>850</v>
      </c>
      <c r="G156" s="30">
        <v>30</v>
      </c>
      <c r="H156" s="30">
        <v>1000</v>
      </c>
      <c r="I156" s="30">
        <v>940</v>
      </c>
      <c r="J156" s="29">
        <v>0.92</v>
      </c>
      <c r="K156" s="30">
        <v>66</v>
      </c>
      <c r="L156" s="31">
        <v>2.6</v>
      </c>
      <c r="M156" s="32">
        <f t="shared" si="4"/>
        <v>852.12</v>
      </c>
      <c r="N156" s="32">
        <f t="shared" si="5"/>
        <v>939</v>
      </c>
      <c r="O156" s="35" t="s">
        <v>405</v>
      </c>
      <c r="P156" s="167" t="s">
        <v>534</v>
      </c>
      <c r="Q156" s="167" t="s">
        <v>509</v>
      </c>
      <c r="R156" s="168" t="s">
        <v>52</v>
      </c>
      <c r="S156" s="168" t="s">
        <v>540</v>
      </c>
      <c r="T156" s="168" t="s">
        <v>33</v>
      </c>
      <c r="U156" s="168" t="s">
        <v>33</v>
      </c>
      <c r="V156" s="169" t="s">
        <v>541</v>
      </c>
      <c r="W156" s="169"/>
      <c r="X156" s="168" t="s">
        <v>537</v>
      </c>
      <c r="Y156" s="30" t="s">
        <v>512</v>
      </c>
      <c r="Z156" s="45">
        <v>52</v>
      </c>
      <c r="AA156" s="45">
        <v>53</v>
      </c>
      <c r="AB156" s="39" t="s">
        <v>737</v>
      </c>
    </row>
    <row r="157" spans="1:28" ht="12.75">
      <c r="A157" s="27" t="s">
        <v>738</v>
      </c>
      <c r="B157" s="28">
        <v>65860</v>
      </c>
      <c r="C157" s="29">
        <v>0.77</v>
      </c>
      <c r="D157" s="29">
        <v>0.72</v>
      </c>
      <c r="E157" s="30">
        <v>39</v>
      </c>
      <c r="F157" s="30">
        <v>750</v>
      </c>
      <c r="G157" s="30">
        <v>60</v>
      </c>
      <c r="H157" s="30">
        <v>900</v>
      </c>
      <c r="I157" s="30">
        <v>777</v>
      </c>
      <c r="J157" s="29">
        <v>0.92</v>
      </c>
      <c r="K157" s="30">
        <v>55</v>
      </c>
      <c r="L157" s="31">
        <v>3.87</v>
      </c>
      <c r="M157" s="32">
        <f t="shared" si="4"/>
        <v>858.14</v>
      </c>
      <c r="N157" s="32">
        <f t="shared" si="5"/>
        <v>924</v>
      </c>
      <c r="O157" s="40" t="s">
        <v>517</v>
      </c>
      <c r="P157" s="34" t="s">
        <v>534</v>
      </c>
      <c r="Q157" s="34" t="s">
        <v>509</v>
      </c>
      <c r="R157" s="36" t="s">
        <v>52</v>
      </c>
      <c r="S157" s="36" t="s">
        <v>540</v>
      </c>
      <c r="T157" s="36" t="s">
        <v>33</v>
      </c>
      <c r="U157" s="36" t="s">
        <v>33</v>
      </c>
      <c r="V157" s="42" t="s">
        <v>541</v>
      </c>
      <c r="W157" s="42"/>
      <c r="X157" s="41" t="s">
        <v>537</v>
      </c>
      <c r="Y157" s="41" t="s">
        <v>512</v>
      </c>
      <c r="Z157" s="43">
        <v>52</v>
      </c>
      <c r="AA157" s="43">
        <v>53</v>
      </c>
      <c r="AB157" s="39" t="s">
        <v>739</v>
      </c>
    </row>
    <row r="158" spans="1:28" ht="12.75">
      <c r="A158" s="27" t="s">
        <v>740</v>
      </c>
      <c r="B158" s="28">
        <v>38980</v>
      </c>
      <c r="C158" s="29">
        <v>0.81</v>
      </c>
      <c r="D158" s="29">
        <v>0.73</v>
      </c>
      <c r="E158" s="30">
        <v>37</v>
      </c>
      <c r="F158" s="30">
        <v>650</v>
      </c>
      <c r="G158" s="30">
        <v>45</v>
      </c>
      <c r="H158" s="30">
        <v>1000</v>
      </c>
      <c r="I158" s="30">
        <v>965</v>
      </c>
      <c r="J158" s="29">
        <v>0.92</v>
      </c>
      <c r="K158" s="30">
        <v>55</v>
      </c>
      <c r="L158" s="31">
        <v>4.8</v>
      </c>
      <c r="M158" s="32">
        <f t="shared" si="4"/>
        <v>867.52</v>
      </c>
      <c r="N158" s="32">
        <f t="shared" si="5"/>
        <v>906.5</v>
      </c>
      <c r="O158" s="40" t="s">
        <v>517</v>
      </c>
      <c r="P158" s="34" t="s">
        <v>534</v>
      </c>
      <c r="Q158" s="35" t="s">
        <v>509</v>
      </c>
      <c r="R158" s="44" t="s">
        <v>52</v>
      </c>
      <c r="S158" s="44" t="s">
        <v>540</v>
      </c>
      <c r="T158" s="36" t="s">
        <v>33</v>
      </c>
      <c r="U158" s="36" t="s">
        <v>33</v>
      </c>
      <c r="V158" s="37" t="s">
        <v>541</v>
      </c>
      <c r="W158" s="37"/>
      <c r="X158" s="41" t="s">
        <v>537</v>
      </c>
      <c r="Y158" s="36" t="s">
        <v>512</v>
      </c>
      <c r="Z158" s="38">
        <v>52</v>
      </c>
      <c r="AA158" s="38">
        <v>53</v>
      </c>
      <c r="AB158" s="39" t="s">
        <v>741</v>
      </c>
    </row>
    <row r="159" spans="1:28" ht="12.75">
      <c r="A159" s="27" t="s">
        <v>742</v>
      </c>
      <c r="B159" s="28">
        <v>56890</v>
      </c>
      <c r="C159" s="29">
        <v>0.86</v>
      </c>
      <c r="D159" s="29">
        <v>0.69</v>
      </c>
      <c r="E159" s="30">
        <v>80</v>
      </c>
      <c r="F159" s="30">
        <v>450</v>
      </c>
      <c r="G159" s="30">
        <v>20</v>
      </c>
      <c r="H159" s="30">
        <v>900</v>
      </c>
      <c r="I159" s="30">
        <v>525</v>
      </c>
      <c r="J159" s="29">
        <v>0.76</v>
      </c>
      <c r="K159" s="30">
        <v>33</v>
      </c>
      <c r="L159" s="31">
        <v>4.5</v>
      </c>
      <c r="M159" s="32" t="s">
        <v>33</v>
      </c>
      <c r="N159" s="32" t="s">
        <v>33</v>
      </c>
      <c r="O159" s="35" t="s">
        <v>405</v>
      </c>
      <c r="P159" s="34" t="s">
        <v>102</v>
      </c>
      <c r="Q159" s="167"/>
      <c r="R159" s="36" t="s">
        <v>33</v>
      </c>
      <c r="S159" s="36" t="s">
        <v>33</v>
      </c>
      <c r="T159" s="36" t="s">
        <v>47</v>
      </c>
      <c r="U159" s="36" t="s">
        <v>33</v>
      </c>
      <c r="V159" s="37" t="s">
        <v>33</v>
      </c>
      <c r="W159" s="37" t="s">
        <v>103</v>
      </c>
      <c r="X159" s="41" t="s">
        <v>104</v>
      </c>
      <c r="Y159" s="36"/>
      <c r="Z159" s="38">
        <v>75</v>
      </c>
      <c r="AA159" s="38">
        <v>80</v>
      </c>
      <c r="AB159" s="151" t="s">
        <v>743</v>
      </c>
    </row>
  </sheetData>
  <autoFilter ref="A2:AB159" xr:uid="{00000000-0009-0000-0000-000006000000}">
    <sortState xmlns:xlrd2="http://schemas.microsoft.com/office/spreadsheetml/2017/richdata2" ref="A2:AB159">
      <sortCondition descending="1" ref="P2:P159"/>
      <sortCondition ref="A2:A159"/>
      <sortCondition ref="E2:E159"/>
      <sortCondition descending="1" ref="G2:G159"/>
      <sortCondition ref="C2:C159"/>
      <sortCondition descending="1" ref="K2:K159"/>
      <sortCondition ref="AB2:AB159"/>
      <sortCondition ref="N2:N159"/>
      <sortCondition ref="V2:V159"/>
    </sortState>
  </autoFilter>
  <conditionalFormatting sqref="B3:B159">
    <cfRule type="colorScale" priority="3">
      <colorScale>
        <cfvo type="min"/>
        <cfvo type="percentile" val="50"/>
        <cfvo type="max"/>
        <color rgb="FF93C47D"/>
        <color rgb="FFD9D9D9"/>
        <color rgb="FFE06666"/>
      </colorScale>
    </cfRule>
  </conditionalFormatting>
  <conditionalFormatting sqref="C3:C159">
    <cfRule type="colorScale" priority="4">
      <colorScale>
        <cfvo type="min"/>
        <cfvo type="percentile" val="50"/>
        <cfvo type="max"/>
        <color rgb="FFEAD1DC"/>
        <color rgb="FFD5A6BD"/>
        <color rgb="FFC27BA0"/>
      </colorScale>
    </cfRule>
  </conditionalFormatting>
  <conditionalFormatting sqref="D3:D159">
    <cfRule type="colorScale" priority="5">
      <colorScale>
        <cfvo type="min"/>
        <cfvo type="percentile" val="50"/>
        <cfvo type="max"/>
        <color rgb="FFD9D2E9"/>
        <color rgb="FFB4A7D6"/>
        <color rgb="FF8E7CC3"/>
      </colorScale>
    </cfRule>
  </conditionalFormatting>
  <conditionalFormatting sqref="E3:E159">
    <cfRule type="colorScale" priority="6">
      <colorScale>
        <cfvo type="min"/>
        <cfvo type="percentile" val="50"/>
        <cfvo type="max"/>
        <color rgb="FFF4CCCC"/>
        <color rgb="FFEA9999"/>
        <color rgb="FFE06666"/>
      </colorScale>
    </cfRule>
  </conditionalFormatting>
  <conditionalFormatting sqref="F3:F159">
    <cfRule type="colorScale" priority="7">
      <colorScale>
        <cfvo type="min"/>
        <cfvo type="percentile" val="50"/>
        <cfvo type="max"/>
        <color rgb="FFD9EAD3"/>
        <color rgb="FFB6D7A8"/>
        <color rgb="FF6AA84F"/>
      </colorScale>
    </cfRule>
  </conditionalFormatting>
  <conditionalFormatting sqref="G3:G159">
    <cfRule type="colorScale" priority="8">
      <colorScale>
        <cfvo type="min"/>
        <cfvo type="percentile" val="50"/>
        <cfvo type="max"/>
        <color rgb="FFD0E0E3"/>
        <color rgb="FFA2C4C9"/>
        <color rgb="FF45818E"/>
      </colorScale>
    </cfRule>
  </conditionalFormatting>
  <conditionalFormatting sqref="H3:H159">
    <cfRule type="colorScale" priority="9">
      <colorScale>
        <cfvo type="min"/>
        <cfvo type="percentile" val="50"/>
        <cfvo type="max"/>
        <color rgb="FFC9DAF8"/>
        <color rgb="FFA4C2F4"/>
        <color rgb="FF3C78D8"/>
      </colorScale>
    </cfRule>
  </conditionalFormatting>
  <conditionalFormatting sqref="I3:I159">
    <cfRule type="colorScale" priority="10">
      <colorScale>
        <cfvo type="min"/>
        <cfvo type="percentile" val="50"/>
        <cfvo type="max"/>
        <color rgb="FFFFF2CC"/>
        <color rgb="FFFFE599"/>
        <color rgb="FFF1C232"/>
      </colorScale>
    </cfRule>
  </conditionalFormatting>
  <conditionalFormatting sqref="J3:J159">
    <cfRule type="colorScale" priority="11">
      <colorScale>
        <cfvo type="min"/>
        <cfvo type="percentile" val="50"/>
        <cfvo type="max"/>
        <color rgb="FFFCE5CD"/>
        <color rgb="FFF9CB9C"/>
        <color rgb="FFE69138"/>
      </colorScale>
    </cfRule>
  </conditionalFormatting>
  <conditionalFormatting sqref="K3:K159">
    <cfRule type="colorScale" priority="12">
      <colorScale>
        <cfvo type="min"/>
        <cfvo type="percentile" val="50"/>
        <cfvo type="max"/>
        <color rgb="FFE6B8AF"/>
        <color rgb="FFDD7E6B"/>
        <color rgb="FFCC4125"/>
      </colorScale>
    </cfRule>
  </conditionalFormatting>
  <conditionalFormatting sqref="L3:L159">
    <cfRule type="colorScale" priority="13">
      <colorScale>
        <cfvo type="min"/>
        <cfvo type="percentile" val="50"/>
        <cfvo type="max"/>
        <color rgb="FFEFEFEF"/>
        <color rgb="FFCCCCCC"/>
        <color rgb="FF666666"/>
      </colorScale>
    </cfRule>
  </conditionalFormatting>
  <conditionalFormatting sqref="M3:M159">
    <cfRule type="colorScale" priority="15">
      <colorScale>
        <cfvo type="min"/>
        <cfvo type="percentile" val="50"/>
        <cfvo type="max"/>
        <color rgb="FF4A86E8"/>
        <color rgb="FFD9D9D9"/>
        <color rgb="FFFF9900"/>
      </colorScale>
    </cfRule>
  </conditionalFormatting>
  <conditionalFormatting sqref="N3:N159 M145:M159">
    <cfRule type="colorScale" priority="14">
      <colorScale>
        <cfvo type="min"/>
        <cfvo type="percentile" val="50"/>
        <cfvo type="max"/>
        <color rgb="FF4A86E8"/>
        <color rgb="FFD9D9D9"/>
        <color rgb="FFFF9900"/>
      </colorScale>
    </cfRule>
  </conditionalFormatting>
  <conditionalFormatting sqref="Q3:Q159 Y146:Y159">
    <cfRule type="containsBlanks" dxfId="493" priority="32">
      <formula>LEN(TRIM(Q3))=0</formula>
    </cfRule>
  </conditionalFormatting>
  <conditionalFormatting sqref="Q3:Q159">
    <cfRule type="notContainsBlanks" dxfId="492" priority="31">
      <formula>LEN(TRIM(Q3))&gt;0</formula>
    </cfRule>
  </conditionalFormatting>
  <conditionalFormatting sqref="Q18 P3:P159">
    <cfRule type="notContainsBlanks" dxfId="491" priority="33">
      <formula>LEN(TRIM(P3))&gt;0</formula>
    </cfRule>
  </conditionalFormatting>
  <conditionalFormatting sqref="Q63 P145:P159">
    <cfRule type="notContainsBlanks" dxfId="490" priority="2">
      <formula>LEN(TRIM(Q63))&gt;0</formula>
    </cfRule>
  </conditionalFormatting>
  <conditionalFormatting sqref="R3:R80 R119">
    <cfRule type="containsBlanks" dxfId="489" priority="17">
      <formula>LEN(TRIM(R3))=0</formula>
    </cfRule>
  </conditionalFormatting>
  <conditionalFormatting sqref="R3:R159">
    <cfRule type="notContainsBlanks" dxfId="488" priority="16">
      <formula>LEN(TRIM(R3))&gt;0</formula>
    </cfRule>
  </conditionalFormatting>
  <conditionalFormatting sqref="S3:S159 W145:W159">
    <cfRule type="containsBlanks" dxfId="487" priority="21">
      <formula>LEN(TRIM(S3))=0</formula>
    </cfRule>
  </conditionalFormatting>
  <conditionalFormatting sqref="S3:S159">
    <cfRule type="notContainsBlanks" dxfId="486" priority="20">
      <formula>LEN(TRIM(S3))&gt;0</formula>
    </cfRule>
  </conditionalFormatting>
  <conditionalFormatting sqref="T3:T159">
    <cfRule type="notContainsBlanks" dxfId="485" priority="22">
      <formula>LEN(TRIM(T3))&gt;0</formula>
    </cfRule>
    <cfRule type="containsBlanks" dxfId="484" priority="23">
      <formula>LEN(TRIM(T3))=0</formula>
    </cfRule>
  </conditionalFormatting>
  <conditionalFormatting sqref="U3:U159">
    <cfRule type="notContainsBlanks" dxfId="483" priority="24">
      <formula>LEN(TRIM(U3))&gt;0</formula>
    </cfRule>
    <cfRule type="containsBlanks" dxfId="482" priority="25">
      <formula>LEN(TRIM(U3))=0</formula>
    </cfRule>
  </conditionalFormatting>
  <conditionalFormatting sqref="V3:V159">
    <cfRule type="notContainsBlanks" dxfId="481" priority="26">
      <formula>LEN(TRIM(V3))&gt;0</formula>
    </cfRule>
    <cfRule type="containsBlanks" dxfId="480" priority="27">
      <formula>LEN(TRIM(V3))=0</formula>
    </cfRule>
  </conditionalFormatting>
  <conditionalFormatting sqref="W3:W159">
    <cfRule type="notContainsBlanks" dxfId="479" priority="28">
      <formula>LEN(TRIM(W3))&gt;0</formula>
    </cfRule>
    <cfRule type="containsBlanks" dxfId="478" priority="29">
      <formula>LEN(TRIM(W3))=0</formula>
    </cfRule>
  </conditionalFormatting>
  <conditionalFormatting sqref="X3:X159">
    <cfRule type="notContainsBlanks" dxfId="477" priority="30">
      <formula>LEN(TRIM(X3))&gt;0</formula>
    </cfRule>
  </conditionalFormatting>
  <conditionalFormatting sqref="Y3:Y159 Z145:Z159">
    <cfRule type="containsBlanks" dxfId="476" priority="35">
      <formula>LEN(TRIM(Y3))=0</formula>
    </cfRule>
  </conditionalFormatting>
  <conditionalFormatting sqref="Y3:Y159">
    <cfRule type="notContainsBlanks" dxfId="475" priority="34">
      <formula>LEN(TRIM(Y3))&gt;0</formula>
    </cfRule>
  </conditionalFormatting>
  <conditionalFormatting sqref="Z3:Z159 AA145:AB159">
    <cfRule type="colorScale" priority="18">
      <colorScale>
        <cfvo type="min"/>
        <cfvo type="percentile" val="50"/>
        <cfvo type="max"/>
        <color rgb="FFE06666"/>
        <color rgb="FFD9D9D9"/>
        <color rgb="FF93C47D"/>
      </colorScale>
    </cfRule>
  </conditionalFormatting>
  <conditionalFormatting sqref="Z145:Z159">
    <cfRule type="notContainsBlanks" dxfId="474" priority="1">
      <formula>LEN(TRIM(Z145))&gt;0</formula>
    </cfRule>
  </conditionalFormatting>
  <conditionalFormatting sqref="AA3:AA159 Z145:Z159">
    <cfRule type="colorScale" priority="19">
      <colorScale>
        <cfvo type="min"/>
        <cfvo type="percentile" val="50"/>
        <cfvo type="max"/>
        <color rgb="FFE06666"/>
        <color rgb="FFD9D9D9"/>
        <color rgb="FF93C47D"/>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CC4125"/>
    <outlinePr summaryBelow="0" summaryRight="0"/>
  </sheetPr>
  <dimension ref="A1:AB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17.42578125" customWidth="1"/>
    <col min="2" max="2" width="7.42578125" customWidth="1"/>
    <col min="3" max="12" width="5.42578125" customWidth="1"/>
    <col min="13" max="14" width="6.140625" customWidth="1"/>
    <col min="15" max="15" width="8.85546875" customWidth="1"/>
    <col min="16" max="16" width="9.5703125" customWidth="1"/>
    <col min="17" max="28" width="5.42578125" customWidth="1"/>
  </cols>
  <sheetData>
    <row r="1" spans="1:28" ht="21" customHeight="1">
      <c r="A1" s="3"/>
      <c r="B1" s="4"/>
      <c r="C1" s="4"/>
      <c r="D1" s="4"/>
      <c r="E1" s="4"/>
      <c r="F1" s="4"/>
      <c r="G1" s="4"/>
      <c r="H1" s="4"/>
      <c r="I1" s="4"/>
      <c r="J1" s="4"/>
      <c r="K1" s="4"/>
      <c r="L1" s="4"/>
      <c r="M1" s="4"/>
      <c r="N1" s="4"/>
      <c r="O1" s="4"/>
      <c r="P1" s="4"/>
      <c r="Q1" s="4"/>
      <c r="R1" s="4"/>
      <c r="S1" s="4"/>
      <c r="T1" s="4"/>
      <c r="U1" s="4"/>
      <c r="V1" s="4"/>
      <c r="W1" s="4"/>
      <c r="X1" s="4"/>
      <c r="Y1" s="4"/>
      <c r="Z1" s="4"/>
      <c r="AA1" s="4"/>
      <c r="AB1" s="5" t="s">
        <v>2</v>
      </c>
    </row>
    <row r="2" spans="1:28" ht="90">
      <c r="A2" s="6" t="s">
        <v>744</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7" t="s">
        <v>18</v>
      </c>
      <c r="Q2" s="18" t="s">
        <v>19</v>
      </c>
      <c r="R2" s="19" t="s">
        <v>20</v>
      </c>
      <c r="S2" s="20" t="s">
        <v>21</v>
      </c>
      <c r="T2" s="21" t="s">
        <v>22</v>
      </c>
      <c r="U2" s="12" t="s">
        <v>23</v>
      </c>
      <c r="V2" s="22" t="s">
        <v>24</v>
      </c>
      <c r="W2" s="23" t="s">
        <v>25</v>
      </c>
      <c r="X2" s="24" t="s">
        <v>26</v>
      </c>
      <c r="Y2" s="25" t="s">
        <v>27</v>
      </c>
      <c r="Z2" s="7" t="s">
        <v>28</v>
      </c>
      <c r="AA2" s="7" t="s">
        <v>29</v>
      </c>
      <c r="AB2" s="26" t="s">
        <v>2</v>
      </c>
    </row>
    <row r="3" spans="1:28" ht="12.75">
      <c r="A3" s="27" t="s">
        <v>745</v>
      </c>
      <c r="B3" s="28">
        <v>24580</v>
      </c>
      <c r="C3" s="29">
        <v>0.74</v>
      </c>
      <c r="D3" s="29">
        <v>0.72</v>
      </c>
      <c r="E3" s="30">
        <v>41</v>
      </c>
      <c r="F3" s="30">
        <v>600</v>
      </c>
      <c r="G3" s="30">
        <v>100</v>
      </c>
      <c r="H3" s="30">
        <v>900</v>
      </c>
      <c r="I3" s="30">
        <v>614</v>
      </c>
      <c r="J3" s="29">
        <v>0.92</v>
      </c>
      <c r="K3" s="30">
        <v>55</v>
      </c>
      <c r="L3" s="31">
        <v>7.4</v>
      </c>
      <c r="M3" s="32">
        <f t="shared" ref="M3:M7" si="0">(-B3*0.001)+(K3*2)+(-L3*10)+(C3*100)+(D3*100)+(E3)+(F3*0.1)+(G3*2)+(H3*0.1)+(I3*0.1)+(J3*100)+(Z3*2)+(AA3*2)</f>
        <v>891.82</v>
      </c>
      <c r="N3" s="32">
        <f t="shared" ref="N3:N7" si="1">(K3*2)+(-L3*10)+(C3*100)+(D3*100)+(E3)+(F3*0.1)+(G3*2)+(H3*0.1)+(I3*0.1)+(J3*100)+(Z3*2)+(AA3*2)</f>
        <v>916.4</v>
      </c>
      <c r="O3" s="170" t="s">
        <v>746</v>
      </c>
      <c r="P3" s="34" t="s">
        <v>470</v>
      </c>
      <c r="Q3" s="35"/>
      <c r="R3" s="36" t="s">
        <v>33</v>
      </c>
      <c r="S3" s="36" t="s">
        <v>33</v>
      </c>
      <c r="T3" s="36" t="s">
        <v>46</v>
      </c>
      <c r="U3" s="36" t="s">
        <v>33</v>
      </c>
      <c r="V3" s="37" t="s">
        <v>33</v>
      </c>
      <c r="W3" s="37" t="s">
        <v>260</v>
      </c>
      <c r="X3" s="41" t="s">
        <v>473</v>
      </c>
      <c r="Y3" s="36"/>
      <c r="Z3" s="38">
        <v>55</v>
      </c>
      <c r="AA3" s="38">
        <v>40</v>
      </c>
      <c r="AB3" s="39" t="s">
        <v>747</v>
      </c>
    </row>
    <row r="4" spans="1:28" ht="12.75">
      <c r="A4" s="27" t="s">
        <v>748</v>
      </c>
      <c r="B4" s="28">
        <v>61880</v>
      </c>
      <c r="C4" s="29">
        <v>0.77</v>
      </c>
      <c r="D4" s="29">
        <v>0.7</v>
      </c>
      <c r="E4" s="30">
        <v>76</v>
      </c>
      <c r="F4" s="30">
        <v>650</v>
      </c>
      <c r="G4" s="30">
        <v>100</v>
      </c>
      <c r="H4" s="30">
        <v>1000</v>
      </c>
      <c r="I4" s="30">
        <v>867</v>
      </c>
      <c r="J4" s="29">
        <v>0.92</v>
      </c>
      <c r="K4" s="30">
        <v>46</v>
      </c>
      <c r="L4" s="31">
        <v>8.1999999999999993</v>
      </c>
      <c r="M4" s="32">
        <f t="shared" si="0"/>
        <v>936.82</v>
      </c>
      <c r="N4" s="32">
        <f t="shared" si="1"/>
        <v>998.7</v>
      </c>
      <c r="O4" s="170" t="s">
        <v>746</v>
      </c>
      <c r="P4" s="34" t="s">
        <v>749</v>
      </c>
      <c r="Q4" s="35"/>
      <c r="R4" s="36" t="s">
        <v>33</v>
      </c>
      <c r="S4" s="36" t="s">
        <v>33</v>
      </c>
      <c r="T4" s="36" t="s">
        <v>33</v>
      </c>
      <c r="U4" s="36" t="s">
        <v>33</v>
      </c>
      <c r="V4" s="37" t="s">
        <v>33</v>
      </c>
      <c r="W4" s="37" t="s">
        <v>104</v>
      </c>
      <c r="X4" s="41" t="s">
        <v>750</v>
      </c>
      <c r="Y4" s="36"/>
      <c r="Z4" s="38">
        <v>37</v>
      </c>
      <c r="AA4" s="38">
        <v>74</v>
      </c>
      <c r="AB4" s="39" t="s">
        <v>751</v>
      </c>
    </row>
    <row r="5" spans="1:28" ht="12.75">
      <c r="A5" s="27" t="s">
        <v>752</v>
      </c>
      <c r="B5" s="28">
        <v>53850</v>
      </c>
      <c r="C5" s="29">
        <v>0.77</v>
      </c>
      <c r="D5" s="29">
        <v>0.7</v>
      </c>
      <c r="E5" s="30">
        <v>76</v>
      </c>
      <c r="F5" s="30">
        <v>650</v>
      </c>
      <c r="G5" s="30">
        <v>100</v>
      </c>
      <c r="H5" s="30">
        <v>1000</v>
      </c>
      <c r="I5" s="30">
        <v>867</v>
      </c>
      <c r="J5" s="29">
        <v>0.92</v>
      </c>
      <c r="K5" s="30">
        <v>46</v>
      </c>
      <c r="L5" s="31">
        <v>7.5</v>
      </c>
      <c r="M5" s="32">
        <f t="shared" si="0"/>
        <v>951.85</v>
      </c>
      <c r="N5" s="32">
        <f t="shared" si="1"/>
        <v>1005.7</v>
      </c>
      <c r="O5" s="170" t="s">
        <v>746</v>
      </c>
      <c r="P5" s="34" t="s">
        <v>749</v>
      </c>
      <c r="Q5" s="35"/>
      <c r="R5" s="36" t="s">
        <v>33</v>
      </c>
      <c r="S5" s="36" t="s">
        <v>33</v>
      </c>
      <c r="T5" s="36" t="s">
        <v>33</v>
      </c>
      <c r="U5" s="36" t="s">
        <v>33</v>
      </c>
      <c r="V5" s="37" t="s">
        <v>33</v>
      </c>
      <c r="W5" s="37" t="s">
        <v>104</v>
      </c>
      <c r="X5" s="41" t="s">
        <v>750</v>
      </c>
      <c r="Y5" s="36"/>
      <c r="Z5" s="38">
        <v>37</v>
      </c>
      <c r="AA5" s="38">
        <v>74</v>
      </c>
      <c r="AB5" s="39" t="s">
        <v>753</v>
      </c>
    </row>
    <row r="6" spans="1:28" ht="12.75">
      <c r="A6" s="27" t="s">
        <v>754</v>
      </c>
      <c r="B6" s="28">
        <v>58960</v>
      </c>
      <c r="C6" s="29">
        <v>0.77</v>
      </c>
      <c r="D6" s="29">
        <v>0.7</v>
      </c>
      <c r="E6" s="30">
        <v>76</v>
      </c>
      <c r="F6" s="30">
        <v>680</v>
      </c>
      <c r="G6" s="30">
        <v>100</v>
      </c>
      <c r="H6" s="30">
        <v>1000</v>
      </c>
      <c r="I6" s="30">
        <v>867</v>
      </c>
      <c r="J6" s="29">
        <v>0.91</v>
      </c>
      <c r="K6" s="30">
        <v>49</v>
      </c>
      <c r="L6" s="31">
        <v>7.6</v>
      </c>
      <c r="M6" s="32">
        <f t="shared" si="0"/>
        <v>953.74</v>
      </c>
      <c r="N6" s="32">
        <f t="shared" si="1"/>
        <v>1012.7</v>
      </c>
      <c r="O6" s="170" t="s">
        <v>746</v>
      </c>
      <c r="P6" s="34" t="s">
        <v>749</v>
      </c>
      <c r="Q6" s="35"/>
      <c r="R6" s="36" t="s">
        <v>33</v>
      </c>
      <c r="S6" s="36" t="s">
        <v>33</v>
      </c>
      <c r="T6" s="36" t="s">
        <v>33</v>
      </c>
      <c r="U6" s="36" t="s">
        <v>33</v>
      </c>
      <c r="V6" s="37" t="s">
        <v>33</v>
      </c>
      <c r="W6" s="37" t="s">
        <v>104</v>
      </c>
      <c r="X6" s="41" t="s">
        <v>750</v>
      </c>
      <c r="Y6" s="36"/>
      <c r="Z6" s="38">
        <v>37</v>
      </c>
      <c r="AA6" s="38">
        <v>74</v>
      </c>
      <c r="AB6" s="39" t="s">
        <v>755</v>
      </c>
    </row>
    <row r="7" spans="1:28" ht="12.75">
      <c r="A7" s="27" t="s">
        <v>756</v>
      </c>
      <c r="B7" s="28">
        <v>56580</v>
      </c>
      <c r="C7" s="29">
        <v>0.76</v>
      </c>
      <c r="D7" s="29">
        <v>0.75</v>
      </c>
      <c r="E7" s="30">
        <v>35</v>
      </c>
      <c r="F7" s="30">
        <v>870</v>
      </c>
      <c r="G7" s="30">
        <v>100</v>
      </c>
      <c r="H7" s="30">
        <v>1000</v>
      </c>
      <c r="I7" s="30">
        <v>1031</v>
      </c>
      <c r="J7" s="29">
        <v>0.92</v>
      </c>
      <c r="K7" s="30">
        <v>86</v>
      </c>
      <c r="L7" s="31">
        <v>7.68</v>
      </c>
      <c r="M7" s="32">
        <f t="shared" si="0"/>
        <v>1002.72</v>
      </c>
      <c r="N7" s="32">
        <f t="shared" si="1"/>
        <v>1059.3000000000002</v>
      </c>
      <c r="O7" s="170" t="s">
        <v>746</v>
      </c>
      <c r="P7" s="34" t="s">
        <v>509</v>
      </c>
      <c r="Q7" s="35"/>
      <c r="R7" s="36" t="s">
        <v>52</v>
      </c>
      <c r="S7" s="36" t="s">
        <v>510</v>
      </c>
      <c r="T7" s="36" t="s">
        <v>33</v>
      </c>
      <c r="U7" s="36" t="s">
        <v>33</v>
      </c>
      <c r="V7" s="37" t="s">
        <v>511</v>
      </c>
      <c r="W7" s="37"/>
      <c r="X7" s="41" t="s">
        <v>512</v>
      </c>
      <c r="Y7" s="36"/>
      <c r="Z7" s="38">
        <v>52</v>
      </c>
      <c r="AA7" s="38">
        <v>46</v>
      </c>
      <c r="AB7" s="39" t="s">
        <v>757</v>
      </c>
    </row>
  </sheetData>
  <autoFilter ref="A2:AB7" xr:uid="{00000000-0009-0000-0000-000007000000}"/>
  <conditionalFormatting sqref="B3:B7">
    <cfRule type="colorScale" priority="1">
      <colorScale>
        <cfvo type="min"/>
        <cfvo type="percentile" val="50"/>
        <cfvo type="max"/>
        <color rgb="FF93C47D"/>
        <color rgb="FFD9D9D9"/>
        <color rgb="FFE06666"/>
      </colorScale>
    </cfRule>
  </conditionalFormatting>
  <conditionalFormatting sqref="C3:C7">
    <cfRule type="colorScale" priority="2">
      <colorScale>
        <cfvo type="min"/>
        <cfvo type="percentile" val="50"/>
        <cfvo type="max"/>
        <color rgb="FFEAD1DC"/>
        <color rgb="FFD5A6BD"/>
        <color rgb="FFC27BA0"/>
      </colorScale>
    </cfRule>
  </conditionalFormatting>
  <conditionalFormatting sqref="D3:D7">
    <cfRule type="colorScale" priority="3">
      <colorScale>
        <cfvo type="min"/>
        <cfvo type="percentile" val="50"/>
        <cfvo type="max"/>
        <color rgb="FFD9D2E9"/>
        <color rgb="FFB4A7D6"/>
        <color rgb="FF8E7CC3"/>
      </colorScale>
    </cfRule>
  </conditionalFormatting>
  <conditionalFormatting sqref="E3:E7">
    <cfRule type="colorScale" priority="4">
      <colorScale>
        <cfvo type="min"/>
        <cfvo type="percentile" val="50"/>
        <cfvo type="max"/>
        <color rgb="FFF4CCCC"/>
        <color rgb="FFEA9999"/>
        <color rgb="FFE06666"/>
      </colorScale>
    </cfRule>
  </conditionalFormatting>
  <conditionalFormatting sqref="F3:F7">
    <cfRule type="colorScale" priority="5">
      <colorScale>
        <cfvo type="min"/>
        <cfvo type="percentile" val="50"/>
        <cfvo type="max"/>
        <color rgb="FFD9EAD3"/>
        <color rgb="FFB6D7A8"/>
        <color rgb="FF6AA84F"/>
      </colorScale>
    </cfRule>
  </conditionalFormatting>
  <conditionalFormatting sqref="G3:G7">
    <cfRule type="colorScale" priority="6">
      <colorScale>
        <cfvo type="min"/>
        <cfvo type="percentile" val="50"/>
        <cfvo type="max"/>
        <color rgb="FFD0E0E3"/>
        <color rgb="FFA2C4C9"/>
        <color rgb="FF45818E"/>
      </colorScale>
    </cfRule>
  </conditionalFormatting>
  <conditionalFormatting sqref="H3:H7">
    <cfRule type="colorScale" priority="7">
      <colorScale>
        <cfvo type="min"/>
        <cfvo type="percentile" val="50"/>
        <cfvo type="max"/>
        <color rgb="FFC9DAF8"/>
        <color rgb="FFA4C2F4"/>
        <color rgb="FF3C78D8"/>
      </colorScale>
    </cfRule>
  </conditionalFormatting>
  <conditionalFormatting sqref="I3:I7">
    <cfRule type="colorScale" priority="8">
      <colorScale>
        <cfvo type="min"/>
        <cfvo type="percentile" val="50"/>
        <cfvo type="max"/>
        <color rgb="FFFFF2CC"/>
        <color rgb="FFFFE599"/>
        <color rgb="FFF1C232"/>
      </colorScale>
    </cfRule>
  </conditionalFormatting>
  <conditionalFormatting sqref="J3:J7">
    <cfRule type="colorScale" priority="9">
      <colorScale>
        <cfvo type="min"/>
        <cfvo type="percentile" val="50"/>
        <cfvo type="max"/>
        <color rgb="FFFCE5CD"/>
        <color rgb="FFF9CB9C"/>
        <color rgb="FFE69138"/>
      </colorScale>
    </cfRule>
  </conditionalFormatting>
  <conditionalFormatting sqref="K3:K7">
    <cfRule type="colorScale" priority="10">
      <colorScale>
        <cfvo type="min"/>
        <cfvo type="percentile" val="50"/>
        <cfvo type="max"/>
        <color rgb="FFE6B8AF"/>
        <color rgb="FFDD7E6B"/>
        <color rgb="FFCC4125"/>
      </colorScale>
    </cfRule>
  </conditionalFormatting>
  <conditionalFormatting sqref="L3:L7">
    <cfRule type="colorScale" priority="11">
      <colorScale>
        <cfvo type="min"/>
        <cfvo type="percentile" val="50"/>
        <cfvo type="max"/>
        <color rgb="FFEFEFEF"/>
        <color rgb="FFCCCCCC"/>
        <color rgb="FF666666"/>
      </colorScale>
    </cfRule>
  </conditionalFormatting>
  <conditionalFormatting sqref="M3:M7">
    <cfRule type="colorScale" priority="13">
      <colorScale>
        <cfvo type="min"/>
        <cfvo type="percentile" val="50"/>
        <cfvo type="max"/>
        <color rgb="FF4A86E8"/>
        <color rgb="FFD9D9D9"/>
        <color rgb="FFFF9900"/>
      </colorScale>
    </cfRule>
  </conditionalFormatting>
  <conditionalFormatting sqref="N3:N7">
    <cfRule type="colorScale" priority="12">
      <colorScale>
        <cfvo type="min"/>
        <cfvo type="percentile" val="50"/>
        <cfvo type="max"/>
        <color rgb="FF4A86E8"/>
        <color rgb="FFD9D9D9"/>
        <color rgb="FFFF9900"/>
      </colorScale>
    </cfRule>
  </conditionalFormatting>
  <conditionalFormatting sqref="P3:P7">
    <cfRule type="notContainsBlanks" dxfId="473" priority="31">
      <formula>LEN(TRIM(P3))&gt;0</formula>
    </cfRule>
  </conditionalFormatting>
  <conditionalFormatting sqref="Q3:Q7">
    <cfRule type="notContainsBlanks" dxfId="472" priority="29">
      <formula>LEN(TRIM(Q3))&gt;0</formula>
    </cfRule>
    <cfRule type="containsBlanks" dxfId="471" priority="30">
      <formula>LEN(TRIM(Q3))=0</formula>
    </cfRule>
  </conditionalFormatting>
  <conditionalFormatting sqref="R3:R7">
    <cfRule type="notContainsBlanks" dxfId="470" priority="14">
      <formula>LEN(TRIM(R3))&gt;0</formula>
    </cfRule>
    <cfRule type="containsBlanks" dxfId="469" priority="15">
      <formula>LEN(TRIM(R3))=0</formula>
    </cfRule>
  </conditionalFormatting>
  <conditionalFormatting sqref="S3:S7">
    <cfRule type="notContainsBlanks" dxfId="468" priority="18">
      <formula>LEN(TRIM(S3))&gt;0</formula>
    </cfRule>
    <cfRule type="containsBlanks" dxfId="467" priority="19">
      <formula>LEN(TRIM(S3))=0</formula>
    </cfRule>
  </conditionalFormatting>
  <conditionalFormatting sqref="T3:T7">
    <cfRule type="notContainsBlanks" dxfId="466" priority="20">
      <formula>LEN(TRIM(T3))&gt;0</formula>
    </cfRule>
    <cfRule type="containsBlanks" dxfId="465" priority="21">
      <formula>LEN(TRIM(T3))=0</formula>
    </cfRule>
  </conditionalFormatting>
  <conditionalFormatting sqref="U3:U7">
    <cfRule type="notContainsBlanks" dxfId="464" priority="22">
      <formula>LEN(TRIM(U3))&gt;0</formula>
    </cfRule>
    <cfRule type="containsBlanks" dxfId="463" priority="23">
      <formula>LEN(TRIM(U3))=0</formula>
    </cfRule>
  </conditionalFormatting>
  <conditionalFormatting sqref="V3:V7">
    <cfRule type="notContainsBlanks" dxfId="462" priority="24">
      <formula>LEN(TRIM(V3))&gt;0</formula>
    </cfRule>
    <cfRule type="containsBlanks" dxfId="461" priority="25">
      <formula>LEN(TRIM(V3))=0</formula>
    </cfRule>
  </conditionalFormatting>
  <conditionalFormatting sqref="W3:W7">
    <cfRule type="notContainsBlanks" dxfId="460" priority="26">
      <formula>LEN(TRIM(W3))&gt;0</formula>
    </cfRule>
    <cfRule type="containsBlanks" dxfId="459" priority="27">
      <formula>LEN(TRIM(W3))=0</formula>
    </cfRule>
  </conditionalFormatting>
  <conditionalFormatting sqref="X3:X7">
    <cfRule type="notContainsBlanks" dxfId="458" priority="28">
      <formula>LEN(TRIM(X3))&gt;0</formula>
    </cfRule>
  </conditionalFormatting>
  <conditionalFormatting sqref="Y3:Y7">
    <cfRule type="containsBlanks" dxfId="457" priority="33">
      <formula>LEN(TRIM(Y3))=0</formula>
    </cfRule>
    <cfRule type="notContainsBlanks" dxfId="456" priority="32">
      <formula>LEN(TRIM(Y3))&gt;0</formula>
    </cfRule>
  </conditionalFormatting>
  <conditionalFormatting sqref="Z3:Z7">
    <cfRule type="colorScale" priority="16">
      <colorScale>
        <cfvo type="min"/>
        <cfvo type="percentile" val="50"/>
        <cfvo type="max"/>
        <color rgb="FFE06666"/>
        <color rgb="FFD9D9D9"/>
        <color rgb="FF93C47D"/>
      </colorScale>
    </cfRule>
  </conditionalFormatting>
  <conditionalFormatting sqref="AA3:AA7">
    <cfRule type="colorScale" priority="17">
      <colorScale>
        <cfvo type="min"/>
        <cfvo type="percentile" val="50"/>
        <cfvo type="max"/>
        <color rgb="FFE06666"/>
        <color rgb="FFD9D9D9"/>
        <color rgb="FF93C47D"/>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CC4125"/>
    <outlinePr summaryBelow="0" summaryRight="0"/>
  </sheetPr>
  <dimension ref="A1:AD4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703125" defaultRowHeight="15.75" customHeight="1"/>
  <cols>
    <col min="1" max="1" width="39.7109375" customWidth="1"/>
    <col min="2" max="2" width="8.42578125" customWidth="1"/>
    <col min="3" max="8" width="5.42578125" customWidth="1"/>
    <col min="9" max="9" width="6.140625" customWidth="1"/>
    <col min="10" max="12" width="5.42578125" customWidth="1"/>
    <col min="13" max="14" width="6.140625" customWidth="1"/>
    <col min="15" max="15" width="5.85546875" customWidth="1"/>
    <col min="16" max="16" width="7.28515625" customWidth="1"/>
    <col min="17" max="18" width="6.85546875" customWidth="1"/>
    <col min="19" max="29" width="5.42578125" customWidth="1"/>
    <col min="30" max="30" width="20.42578125" customWidth="1"/>
  </cols>
  <sheetData>
    <row r="1" spans="1:30" ht="21" customHeight="1">
      <c r="A1" s="149"/>
      <c r="B1" s="4"/>
      <c r="C1" s="4"/>
      <c r="D1" s="4"/>
      <c r="E1" s="4"/>
      <c r="F1" s="4"/>
      <c r="G1" s="4"/>
      <c r="H1" s="4"/>
      <c r="I1" s="4"/>
      <c r="J1" s="4"/>
      <c r="K1" s="4"/>
      <c r="L1" s="4"/>
      <c r="M1" s="4"/>
      <c r="N1" s="4"/>
      <c r="O1" s="4"/>
      <c r="P1" s="4"/>
      <c r="Q1" s="4"/>
      <c r="R1" s="4"/>
      <c r="S1" s="4"/>
      <c r="T1" s="4"/>
      <c r="U1" s="4"/>
      <c r="V1" s="4"/>
      <c r="W1" s="4"/>
      <c r="X1" s="4"/>
      <c r="Y1" s="4"/>
      <c r="Z1" s="4"/>
      <c r="AA1" s="4"/>
      <c r="AB1" s="4"/>
      <c r="AC1" s="4"/>
      <c r="AD1" s="181" t="s">
        <v>2</v>
      </c>
    </row>
    <row r="2" spans="1:30" ht="74.25">
      <c r="A2" s="6" t="s">
        <v>758</v>
      </c>
      <c r="B2" s="7" t="s">
        <v>4</v>
      </c>
      <c r="C2" s="8" t="s">
        <v>5</v>
      </c>
      <c r="D2" s="9" t="s">
        <v>6</v>
      </c>
      <c r="E2" s="10" t="s">
        <v>7</v>
      </c>
      <c r="F2" s="11" t="s">
        <v>8</v>
      </c>
      <c r="G2" s="12" t="s">
        <v>9</v>
      </c>
      <c r="H2" s="13" t="s">
        <v>10</v>
      </c>
      <c r="I2" s="14" t="s">
        <v>11</v>
      </c>
      <c r="J2" s="15" t="s">
        <v>12</v>
      </c>
      <c r="K2" s="16" t="s">
        <v>13</v>
      </c>
      <c r="L2" s="17" t="s">
        <v>14</v>
      </c>
      <c r="M2" s="7" t="s">
        <v>15</v>
      </c>
      <c r="N2" s="7" t="s">
        <v>16</v>
      </c>
      <c r="O2" s="7" t="s">
        <v>17</v>
      </c>
      <c r="P2" s="150" t="s">
        <v>18</v>
      </c>
      <c r="Q2" s="17" t="s">
        <v>19</v>
      </c>
      <c r="R2" s="18" t="s">
        <v>337</v>
      </c>
      <c r="S2" s="19" t="s">
        <v>20</v>
      </c>
      <c r="T2" s="20" t="s">
        <v>21</v>
      </c>
      <c r="U2" s="21" t="s">
        <v>22</v>
      </c>
      <c r="V2" s="12" t="s">
        <v>23</v>
      </c>
      <c r="W2" s="22" t="s">
        <v>24</v>
      </c>
      <c r="X2" s="23" t="s">
        <v>25</v>
      </c>
      <c r="Y2" s="9" t="s">
        <v>26</v>
      </c>
      <c r="Z2" s="24" t="s">
        <v>27</v>
      </c>
      <c r="AA2" s="25" t="s">
        <v>338</v>
      </c>
      <c r="AB2" s="7" t="s">
        <v>28</v>
      </c>
      <c r="AC2" s="7" t="s">
        <v>29</v>
      </c>
      <c r="AD2" s="182" t="s">
        <v>2</v>
      </c>
    </row>
    <row r="3" spans="1:30" ht="12.75">
      <c r="A3" s="27" t="s">
        <v>759</v>
      </c>
      <c r="B3" s="28">
        <v>185860</v>
      </c>
      <c r="C3" s="29">
        <v>0.99</v>
      </c>
      <c r="D3" s="29">
        <v>0.5</v>
      </c>
      <c r="E3" s="30">
        <v>166</v>
      </c>
      <c r="F3" s="30">
        <v>30</v>
      </c>
      <c r="G3" s="30">
        <v>10</v>
      </c>
      <c r="H3" s="30">
        <v>1000</v>
      </c>
      <c r="I3" s="30">
        <v>10500</v>
      </c>
      <c r="J3" s="29">
        <v>0.64</v>
      </c>
      <c r="K3" s="30">
        <v>423</v>
      </c>
      <c r="L3" s="31">
        <v>7.77</v>
      </c>
      <c r="M3" s="32">
        <f>(-B3*0.001)+(K3*2)+(-L3*10)+(C3*100)+(D3*100)+(E3)+(F3*0.1)+(G3*2)+(H3*0.1)+(I3*0.1)+(J3*100)</f>
        <v>2134.44</v>
      </c>
      <c r="N3" s="32">
        <f>(K3*2)+(-L3*10)+(C3*100)+(D3*100)+(E3)+(F3*0.1)+(G3*2)+(H3*0.1)+(I3*0.1)+(J3*100)</f>
        <v>2320.3000000000002</v>
      </c>
      <c r="O3" s="33" t="s">
        <v>760</v>
      </c>
      <c r="P3" s="34" t="s">
        <v>761</v>
      </c>
      <c r="Q3" s="35"/>
      <c r="R3" s="35"/>
      <c r="S3" s="44" t="s">
        <v>33</v>
      </c>
      <c r="T3" s="44" t="s">
        <v>33</v>
      </c>
      <c r="U3" s="36" t="s">
        <v>33</v>
      </c>
      <c r="V3" s="36" t="s">
        <v>33</v>
      </c>
      <c r="W3" s="37" t="s">
        <v>33</v>
      </c>
      <c r="X3" s="37" t="s">
        <v>762</v>
      </c>
      <c r="Y3" s="41" t="s">
        <v>762</v>
      </c>
      <c r="Z3" s="36"/>
      <c r="AA3" s="37"/>
      <c r="AB3" s="38">
        <v>300</v>
      </c>
      <c r="AC3" s="38">
        <v>300</v>
      </c>
      <c r="AD3" s="151" t="s">
        <v>763</v>
      </c>
    </row>
    <row r="4" spans="1:30" ht="12.75">
      <c r="A4" s="27" t="s">
        <v>764</v>
      </c>
      <c r="B4" s="28">
        <v>50000</v>
      </c>
      <c r="C4" s="29">
        <v>0.93</v>
      </c>
      <c r="D4" s="29">
        <v>0.69</v>
      </c>
      <c r="E4" s="30">
        <v>270</v>
      </c>
      <c r="F4" s="30">
        <v>100</v>
      </c>
      <c r="G4" s="30">
        <v>10</v>
      </c>
      <c r="H4" s="30">
        <v>1800</v>
      </c>
      <c r="I4" s="30">
        <v>598</v>
      </c>
      <c r="J4" s="29">
        <v>0.76</v>
      </c>
      <c r="K4" s="30">
        <v>26</v>
      </c>
      <c r="L4" s="31">
        <v>12.07</v>
      </c>
      <c r="M4" s="32">
        <f t="shared" ref="M4:M7" si="0">(-B4*0.001)+(K4*2)+(-L4*10)+(C4*100)+(D4*100)+(E4)+(F4*0.1)+(G4*2)+(H4*0.1)+(I4*0.1)+(J4*100)+(AB4*2)+(AC4*2)</f>
        <v>969.09999999999991</v>
      </c>
      <c r="N4" s="32">
        <f t="shared" ref="N4:N7" si="1">(K4*2)+(-L4*10)+(C4*100)+(D4*100)+(E4)+(F4*0.1)+(G4*2)+(H4*0.1)+(I4*0.1)+(J4*100)+(AB4*2)+(AC4*2)</f>
        <v>1019.0999999999999</v>
      </c>
      <c r="O4" s="33" t="s">
        <v>760</v>
      </c>
      <c r="P4" s="34" t="s">
        <v>102</v>
      </c>
      <c r="Q4" s="35"/>
      <c r="R4" s="35"/>
      <c r="S4" s="44" t="s">
        <v>33</v>
      </c>
      <c r="T4" s="44" t="s">
        <v>33</v>
      </c>
      <c r="U4" s="36" t="s">
        <v>47</v>
      </c>
      <c r="V4" s="36" t="s">
        <v>33</v>
      </c>
      <c r="W4" s="37" t="s">
        <v>33</v>
      </c>
      <c r="X4" s="37" t="s">
        <v>103</v>
      </c>
      <c r="Y4" s="41" t="s">
        <v>104</v>
      </c>
      <c r="Z4" s="36"/>
      <c r="AA4" s="37"/>
      <c r="AB4" s="38">
        <v>75</v>
      </c>
      <c r="AC4" s="38">
        <v>80</v>
      </c>
      <c r="AD4" s="151" t="s">
        <v>765</v>
      </c>
    </row>
    <row r="5" spans="1:30" ht="12.75">
      <c r="A5" s="27" t="s">
        <v>766</v>
      </c>
      <c r="B5" s="28">
        <v>88980</v>
      </c>
      <c r="C5" s="29">
        <v>0.97</v>
      </c>
      <c r="D5" s="29">
        <v>0.6</v>
      </c>
      <c r="E5" s="30">
        <v>147</v>
      </c>
      <c r="F5" s="30">
        <v>20</v>
      </c>
      <c r="G5" s="30">
        <v>10</v>
      </c>
      <c r="H5" s="30">
        <v>1500</v>
      </c>
      <c r="I5" s="30">
        <v>993</v>
      </c>
      <c r="J5" s="29">
        <v>0.54</v>
      </c>
      <c r="K5" s="30">
        <v>26</v>
      </c>
      <c r="L5" s="31">
        <v>7.5</v>
      </c>
      <c r="M5" s="32">
        <f t="shared" si="0"/>
        <v>1057.32</v>
      </c>
      <c r="N5" s="32">
        <f t="shared" si="1"/>
        <v>1146.3</v>
      </c>
      <c r="O5" s="33" t="s">
        <v>760</v>
      </c>
      <c r="P5" s="34" t="s">
        <v>767</v>
      </c>
      <c r="Q5" s="35"/>
      <c r="R5" s="35"/>
      <c r="S5" s="44" t="s">
        <v>33</v>
      </c>
      <c r="T5" s="44" t="s">
        <v>33</v>
      </c>
      <c r="U5" s="36" t="s">
        <v>33</v>
      </c>
      <c r="V5" s="36" t="s">
        <v>33</v>
      </c>
      <c r="W5" s="37" t="s">
        <v>33</v>
      </c>
      <c r="X5" s="37" t="s">
        <v>768</v>
      </c>
      <c r="Y5" s="41" t="s">
        <v>769</v>
      </c>
      <c r="Z5" s="36"/>
      <c r="AA5" s="37"/>
      <c r="AB5" s="38">
        <v>140</v>
      </c>
      <c r="AC5" s="38">
        <v>130</v>
      </c>
      <c r="AD5" s="151" t="s">
        <v>770</v>
      </c>
    </row>
    <row r="6" spans="1:30" ht="12.75">
      <c r="A6" s="27" t="s">
        <v>771</v>
      </c>
      <c r="B6" s="28">
        <v>99580</v>
      </c>
      <c r="C6" s="29">
        <v>0.95</v>
      </c>
      <c r="D6" s="29">
        <v>0.65</v>
      </c>
      <c r="E6" s="30">
        <v>56</v>
      </c>
      <c r="F6" s="30">
        <v>30</v>
      </c>
      <c r="G6" s="30">
        <v>10</v>
      </c>
      <c r="H6" s="30">
        <v>600</v>
      </c>
      <c r="I6" s="30">
        <v>420</v>
      </c>
      <c r="J6" s="29">
        <v>0.62</v>
      </c>
      <c r="K6" s="30">
        <v>26</v>
      </c>
      <c r="L6" s="31">
        <v>5.7</v>
      </c>
      <c r="M6" s="32">
        <f t="shared" si="0"/>
        <v>560.42000000000007</v>
      </c>
      <c r="N6" s="32">
        <f t="shared" si="1"/>
        <v>660</v>
      </c>
      <c r="O6" s="33" t="s">
        <v>760</v>
      </c>
      <c r="P6" s="34" t="s">
        <v>772</v>
      </c>
      <c r="Q6" s="35"/>
      <c r="R6" s="35"/>
      <c r="S6" s="36" t="s">
        <v>33</v>
      </c>
      <c r="T6" s="36" t="s">
        <v>33</v>
      </c>
      <c r="U6" s="36" t="s">
        <v>33</v>
      </c>
      <c r="V6" s="36" t="s">
        <v>33</v>
      </c>
      <c r="W6" s="37" t="s">
        <v>33</v>
      </c>
      <c r="X6" s="37" t="s">
        <v>103</v>
      </c>
      <c r="Y6" s="41" t="s">
        <v>773</v>
      </c>
      <c r="Z6" s="36"/>
      <c r="AA6" s="37"/>
      <c r="AB6" s="38">
        <v>75</v>
      </c>
      <c r="AC6" s="38">
        <v>56</v>
      </c>
      <c r="AD6" s="151" t="s">
        <v>774</v>
      </c>
    </row>
    <row r="7" spans="1:30" ht="12.75">
      <c r="A7" s="27" t="s">
        <v>775</v>
      </c>
      <c r="B7" s="28">
        <v>95580</v>
      </c>
      <c r="C7" s="29">
        <v>0.95</v>
      </c>
      <c r="D7" s="29">
        <v>0.65</v>
      </c>
      <c r="E7" s="30">
        <v>71</v>
      </c>
      <c r="F7" s="30">
        <v>30</v>
      </c>
      <c r="G7" s="30">
        <v>10</v>
      </c>
      <c r="H7" s="30">
        <v>1200</v>
      </c>
      <c r="I7" s="30">
        <v>1208</v>
      </c>
      <c r="J7" s="29">
        <v>0.62</v>
      </c>
      <c r="K7" s="30">
        <v>26</v>
      </c>
      <c r="L7" s="31">
        <v>6</v>
      </c>
      <c r="M7" s="32">
        <f t="shared" si="0"/>
        <v>717.22</v>
      </c>
      <c r="N7" s="32">
        <f t="shared" si="1"/>
        <v>812.8</v>
      </c>
      <c r="O7" s="33" t="s">
        <v>760</v>
      </c>
      <c r="P7" s="34" t="s">
        <v>439</v>
      </c>
      <c r="Q7" s="35"/>
      <c r="R7" s="35"/>
      <c r="S7" s="36" t="s">
        <v>33</v>
      </c>
      <c r="T7" s="36" t="s">
        <v>33</v>
      </c>
      <c r="U7" s="36" t="s">
        <v>407</v>
      </c>
      <c r="V7" s="36" t="s">
        <v>33</v>
      </c>
      <c r="W7" s="37" t="s">
        <v>33</v>
      </c>
      <c r="X7" s="37" t="s">
        <v>440</v>
      </c>
      <c r="Y7" s="41" t="s">
        <v>441</v>
      </c>
      <c r="Z7" s="36"/>
      <c r="AA7" s="37"/>
      <c r="AB7" s="38">
        <v>62</v>
      </c>
      <c r="AC7" s="38">
        <v>70</v>
      </c>
      <c r="AD7" s="151" t="s">
        <v>776</v>
      </c>
    </row>
    <row r="8" spans="1:30" ht="12.75">
      <c r="A8" s="27" t="s">
        <v>777</v>
      </c>
      <c r="B8" s="28">
        <v>185860</v>
      </c>
      <c r="C8" s="29">
        <v>0.99</v>
      </c>
      <c r="D8" s="29">
        <v>0.5</v>
      </c>
      <c r="E8" s="30">
        <v>166</v>
      </c>
      <c r="F8" s="30">
        <v>30</v>
      </c>
      <c r="G8" s="30">
        <v>10</v>
      </c>
      <c r="H8" s="30">
        <v>1000</v>
      </c>
      <c r="I8" s="30">
        <v>10500</v>
      </c>
      <c r="J8" s="29">
        <v>0.64</v>
      </c>
      <c r="K8" s="30">
        <v>216</v>
      </c>
      <c r="L8" s="31">
        <v>7.77</v>
      </c>
      <c r="M8" s="32">
        <f>(-B8*0.001)+(K8*2)+(-L8*10)+(C8*100)+(D8*100)+(E8)+(F8*0.1)+(G8*2)+(H8*0.1)+(I8*0.1)+(J8*100)</f>
        <v>1720.44</v>
      </c>
      <c r="N8" s="32">
        <f>(K8*2)+(-L8*10)+(C8*100)+(D8*100)+(E8)+(F8*0.1)+(G8*2)+(H8*0.1)+(I8*0.1)+(J8*100)</f>
        <v>1906.3</v>
      </c>
      <c r="O8" s="33" t="s">
        <v>760</v>
      </c>
      <c r="P8" s="34" t="s">
        <v>761</v>
      </c>
      <c r="Q8" s="35"/>
      <c r="R8" s="35"/>
      <c r="S8" s="44" t="s">
        <v>33</v>
      </c>
      <c r="T8" s="44" t="s">
        <v>33</v>
      </c>
      <c r="U8" s="36" t="s">
        <v>33</v>
      </c>
      <c r="V8" s="36" t="s">
        <v>33</v>
      </c>
      <c r="W8" s="37" t="s">
        <v>33</v>
      </c>
      <c r="X8" s="37" t="s">
        <v>762</v>
      </c>
      <c r="Y8" s="41" t="s">
        <v>762</v>
      </c>
      <c r="Z8" s="36"/>
      <c r="AA8" s="37"/>
      <c r="AB8" s="38">
        <v>300</v>
      </c>
      <c r="AC8" s="38">
        <v>300</v>
      </c>
      <c r="AD8" s="151" t="s">
        <v>778</v>
      </c>
    </row>
    <row r="9" spans="1:30" ht="12.75">
      <c r="A9" s="27" t="s">
        <v>779</v>
      </c>
      <c r="B9" s="28">
        <v>23980</v>
      </c>
      <c r="C9" s="29">
        <v>0.9</v>
      </c>
      <c r="D9" s="29">
        <v>0.65</v>
      </c>
      <c r="E9" s="30">
        <v>61</v>
      </c>
      <c r="F9" s="30">
        <v>70</v>
      </c>
      <c r="G9" s="30">
        <v>10</v>
      </c>
      <c r="H9" s="30">
        <v>1000</v>
      </c>
      <c r="I9" s="30">
        <v>777</v>
      </c>
      <c r="J9" s="29">
        <v>0.81</v>
      </c>
      <c r="K9" s="30">
        <v>26</v>
      </c>
      <c r="L9" s="31">
        <v>4.33</v>
      </c>
      <c r="M9" s="32">
        <f t="shared" ref="M9:M44" si="2">(-B9*0.001)+(K9*2)+(-L9*10)+(C9*100)+(D9*100)+(E9)+(F9*0.1)+(G9*2)+(H9*0.1)+(I9*0.1)+(J9*100)+(AB9*2)+(AC9*2)</f>
        <v>720.42000000000007</v>
      </c>
      <c r="N9" s="32">
        <f t="shared" ref="N9:N44" si="3">(K9*2)+(-L9*10)+(C9*100)+(D9*100)+(E9)+(F9*0.1)+(G9*2)+(H9*0.1)+(I9*0.1)+(J9*100)+(AB9*2)+(AC9*2)</f>
        <v>744.4</v>
      </c>
      <c r="O9" s="33" t="s">
        <v>760</v>
      </c>
      <c r="P9" s="34" t="s">
        <v>780</v>
      </c>
      <c r="Q9" s="35"/>
      <c r="R9" s="35"/>
      <c r="S9" s="36" t="s">
        <v>33</v>
      </c>
      <c r="T9" s="36" t="s">
        <v>657</v>
      </c>
      <c r="U9" s="36" t="s">
        <v>33</v>
      </c>
      <c r="V9" s="36" t="s">
        <v>781</v>
      </c>
      <c r="W9" s="37"/>
      <c r="X9" s="37"/>
      <c r="Y9" s="41" t="s">
        <v>782</v>
      </c>
      <c r="Z9" s="36"/>
      <c r="AA9" s="37"/>
      <c r="AB9" s="38">
        <v>39</v>
      </c>
      <c r="AC9" s="38">
        <v>78</v>
      </c>
      <c r="AD9" s="151" t="s">
        <v>783</v>
      </c>
    </row>
    <row r="10" spans="1:30" ht="12.75">
      <c r="A10" s="27" t="s">
        <v>784</v>
      </c>
      <c r="B10" s="28">
        <v>22590</v>
      </c>
      <c r="C10" s="29">
        <v>0.91</v>
      </c>
      <c r="D10" s="29">
        <v>0.66</v>
      </c>
      <c r="E10" s="30">
        <v>79</v>
      </c>
      <c r="F10" s="30">
        <v>28</v>
      </c>
      <c r="G10" s="30">
        <v>5</v>
      </c>
      <c r="H10" s="30">
        <v>1100</v>
      </c>
      <c r="I10" s="30">
        <v>798</v>
      </c>
      <c r="J10" s="29">
        <v>0.71</v>
      </c>
      <c r="K10" s="30">
        <v>26</v>
      </c>
      <c r="L10" s="31">
        <v>3.7</v>
      </c>
      <c r="M10" s="32">
        <f t="shared" si="2"/>
        <v>782.01</v>
      </c>
      <c r="N10" s="32">
        <f t="shared" si="3"/>
        <v>804.6</v>
      </c>
      <c r="O10" s="33" t="s">
        <v>760</v>
      </c>
      <c r="P10" s="34" t="s">
        <v>780</v>
      </c>
      <c r="Q10" s="35" t="s">
        <v>470</v>
      </c>
      <c r="R10" s="35" t="s">
        <v>439</v>
      </c>
      <c r="S10" s="44" t="s">
        <v>33</v>
      </c>
      <c r="T10" s="44" t="s">
        <v>657</v>
      </c>
      <c r="U10" s="36" t="s">
        <v>785</v>
      </c>
      <c r="V10" s="36" t="s">
        <v>781</v>
      </c>
      <c r="W10" s="37" t="s">
        <v>33</v>
      </c>
      <c r="X10" s="37" t="s">
        <v>786</v>
      </c>
      <c r="Y10" s="41" t="s">
        <v>782</v>
      </c>
      <c r="Z10" s="36" t="s">
        <v>473</v>
      </c>
      <c r="AA10" s="37" t="s">
        <v>441</v>
      </c>
      <c r="AB10" s="38">
        <v>62</v>
      </c>
      <c r="AC10" s="38">
        <v>78</v>
      </c>
      <c r="AD10" s="151" t="s">
        <v>787</v>
      </c>
    </row>
    <row r="11" spans="1:30" ht="12.75">
      <c r="A11" s="27" t="s">
        <v>788</v>
      </c>
      <c r="B11" s="28">
        <v>76580</v>
      </c>
      <c r="C11" s="29">
        <v>0.97</v>
      </c>
      <c r="D11" s="29">
        <v>0.66</v>
      </c>
      <c r="E11" s="30">
        <v>131</v>
      </c>
      <c r="F11" s="30">
        <v>30</v>
      </c>
      <c r="G11" s="30">
        <v>5</v>
      </c>
      <c r="H11" s="30">
        <v>1200</v>
      </c>
      <c r="I11" s="30">
        <v>945</v>
      </c>
      <c r="J11" s="29">
        <v>0.61</v>
      </c>
      <c r="K11" s="30">
        <v>26</v>
      </c>
      <c r="L11" s="31">
        <v>7.2</v>
      </c>
      <c r="M11" s="32">
        <f t="shared" si="2"/>
        <v>1025.92</v>
      </c>
      <c r="N11" s="32">
        <f t="shared" si="3"/>
        <v>1102.5</v>
      </c>
      <c r="O11" s="33" t="s">
        <v>760</v>
      </c>
      <c r="P11" s="34" t="s">
        <v>767</v>
      </c>
      <c r="Q11" s="35"/>
      <c r="R11" s="35"/>
      <c r="S11" s="44" t="s">
        <v>33</v>
      </c>
      <c r="T11" s="44" t="s">
        <v>33</v>
      </c>
      <c r="U11" s="36" t="s">
        <v>33</v>
      </c>
      <c r="V11" s="36" t="s">
        <v>33</v>
      </c>
      <c r="W11" s="37" t="s">
        <v>33</v>
      </c>
      <c r="X11" s="37" t="s">
        <v>768</v>
      </c>
      <c r="Y11" s="41" t="s">
        <v>769</v>
      </c>
      <c r="Z11" s="36"/>
      <c r="AA11" s="37"/>
      <c r="AB11" s="38">
        <v>140</v>
      </c>
      <c r="AC11" s="38">
        <v>130</v>
      </c>
      <c r="AD11" s="151" t="s">
        <v>789</v>
      </c>
    </row>
    <row r="12" spans="1:30" ht="12.75">
      <c r="A12" s="27" t="s">
        <v>790</v>
      </c>
      <c r="B12" s="28">
        <v>65880</v>
      </c>
      <c r="C12" s="29">
        <v>0.95</v>
      </c>
      <c r="D12" s="29">
        <v>0.65</v>
      </c>
      <c r="E12" s="30">
        <v>71</v>
      </c>
      <c r="F12" s="30">
        <v>30</v>
      </c>
      <c r="G12" s="30">
        <v>10</v>
      </c>
      <c r="H12" s="30">
        <v>1200</v>
      </c>
      <c r="I12" s="30">
        <v>888</v>
      </c>
      <c r="J12" s="29">
        <v>0.62</v>
      </c>
      <c r="K12" s="30">
        <v>26</v>
      </c>
      <c r="L12" s="31">
        <v>7.2</v>
      </c>
      <c r="M12" s="32">
        <f t="shared" si="2"/>
        <v>746.92000000000007</v>
      </c>
      <c r="N12" s="32">
        <f t="shared" si="3"/>
        <v>812.8</v>
      </c>
      <c r="O12" s="33" t="s">
        <v>760</v>
      </c>
      <c r="P12" s="34" t="s">
        <v>439</v>
      </c>
      <c r="Q12" s="35" t="s">
        <v>480</v>
      </c>
      <c r="R12" s="35"/>
      <c r="S12" s="36" t="s">
        <v>33</v>
      </c>
      <c r="T12" s="36" t="s">
        <v>33</v>
      </c>
      <c r="U12" s="36" t="s">
        <v>791</v>
      </c>
      <c r="V12" s="36" t="s">
        <v>481</v>
      </c>
      <c r="W12" s="37" t="s">
        <v>33</v>
      </c>
      <c r="X12" s="37" t="s">
        <v>482</v>
      </c>
      <c r="Y12" s="41" t="s">
        <v>441</v>
      </c>
      <c r="Z12" s="36" t="s">
        <v>750</v>
      </c>
      <c r="AA12" s="42"/>
      <c r="AB12" s="38">
        <v>80</v>
      </c>
      <c r="AC12" s="38">
        <v>74</v>
      </c>
      <c r="AD12" s="151" t="s">
        <v>792</v>
      </c>
    </row>
    <row r="13" spans="1:30" ht="12.75">
      <c r="A13" s="27" t="s">
        <v>793</v>
      </c>
      <c r="B13" s="28">
        <v>76680</v>
      </c>
      <c r="C13" s="29">
        <v>0.96</v>
      </c>
      <c r="D13" s="29">
        <v>0.6</v>
      </c>
      <c r="E13" s="30">
        <v>147</v>
      </c>
      <c r="F13" s="30">
        <v>20</v>
      </c>
      <c r="G13" s="30">
        <v>5</v>
      </c>
      <c r="H13" s="30">
        <v>1500</v>
      </c>
      <c r="I13" s="30">
        <v>888</v>
      </c>
      <c r="J13" s="29">
        <v>0.51</v>
      </c>
      <c r="K13" s="30">
        <v>26</v>
      </c>
      <c r="L13" s="31">
        <v>5.4</v>
      </c>
      <c r="M13" s="32">
        <f t="shared" si="2"/>
        <v>1066.1199999999999</v>
      </c>
      <c r="N13" s="32">
        <f t="shared" si="3"/>
        <v>1142.8</v>
      </c>
      <c r="O13" s="33" t="s">
        <v>760</v>
      </c>
      <c r="P13" s="34" t="s">
        <v>767</v>
      </c>
      <c r="Q13" s="35"/>
      <c r="R13" s="35"/>
      <c r="S13" s="44" t="s">
        <v>33</v>
      </c>
      <c r="T13" s="44" t="s">
        <v>33</v>
      </c>
      <c r="U13" s="36" t="s">
        <v>33</v>
      </c>
      <c r="V13" s="36" t="s">
        <v>33</v>
      </c>
      <c r="W13" s="37" t="s">
        <v>33</v>
      </c>
      <c r="X13" s="37" t="s">
        <v>768</v>
      </c>
      <c r="Y13" s="41" t="s">
        <v>769</v>
      </c>
      <c r="Z13" s="36"/>
      <c r="AA13" s="37"/>
      <c r="AB13" s="38">
        <v>140</v>
      </c>
      <c r="AC13" s="38">
        <v>130</v>
      </c>
      <c r="AD13" s="151" t="s">
        <v>794</v>
      </c>
    </row>
    <row r="14" spans="1:30" ht="12.75">
      <c r="A14" s="27" t="s">
        <v>795</v>
      </c>
      <c r="B14" s="28">
        <v>33000</v>
      </c>
      <c r="C14" s="29">
        <v>0.98</v>
      </c>
      <c r="D14" s="29">
        <v>0.64</v>
      </c>
      <c r="E14" s="30">
        <v>131</v>
      </c>
      <c r="F14" s="30">
        <v>38</v>
      </c>
      <c r="G14" s="30">
        <v>5</v>
      </c>
      <c r="H14" s="30">
        <v>1800</v>
      </c>
      <c r="I14" s="30">
        <v>1397</v>
      </c>
      <c r="J14" s="29">
        <v>0.63</v>
      </c>
      <c r="K14" s="30">
        <v>26</v>
      </c>
      <c r="L14" s="31">
        <v>3.95</v>
      </c>
      <c r="M14" s="32">
        <f t="shared" si="2"/>
        <v>1209</v>
      </c>
      <c r="N14" s="32">
        <f t="shared" si="3"/>
        <v>1242</v>
      </c>
      <c r="O14" s="33" t="s">
        <v>760</v>
      </c>
      <c r="P14" s="34" t="s">
        <v>767</v>
      </c>
      <c r="Q14" s="35"/>
      <c r="R14" s="35"/>
      <c r="S14" s="44" t="s">
        <v>33</v>
      </c>
      <c r="T14" s="44" t="s">
        <v>33</v>
      </c>
      <c r="U14" s="36" t="s">
        <v>33</v>
      </c>
      <c r="V14" s="36" t="s">
        <v>33</v>
      </c>
      <c r="W14" s="37" t="s">
        <v>33</v>
      </c>
      <c r="X14" s="37" t="s">
        <v>768</v>
      </c>
      <c r="Y14" s="41" t="s">
        <v>769</v>
      </c>
      <c r="Z14" s="36"/>
      <c r="AA14" s="37"/>
      <c r="AB14" s="38">
        <v>140</v>
      </c>
      <c r="AC14" s="38">
        <v>130</v>
      </c>
      <c r="AD14" s="151" t="s">
        <v>796</v>
      </c>
    </row>
    <row r="15" spans="1:30" ht="12.75">
      <c r="A15" s="27" t="s">
        <v>797</v>
      </c>
      <c r="B15" s="28">
        <v>32590</v>
      </c>
      <c r="C15" s="29">
        <v>0.95</v>
      </c>
      <c r="D15" s="29">
        <v>0.66</v>
      </c>
      <c r="E15" s="30">
        <v>79</v>
      </c>
      <c r="F15" s="30">
        <v>30</v>
      </c>
      <c r="G15" s="30">
        <v>5</v>
      </c>
      <c r="H15" s="30">
        <v>1500</v>
      </c>
      <c r="I15" s="30">
        <v>1313</v>
      </c>
      <c r="J15" s="29">
        <v>0.71</v>
      </c>
      <c r="K15" s="30">
        <v>26</v>
      </c>
      <c r="L15" s="31">
        <v>4.0999999999999996</v>
      </c>
      <c r="M15" s="32">
        <f t="shared" si="2"/>
        <v>817.71</v>
      </c>
      <c r="N15" s="32">
        <f t="shared" si="3"/>
        <v>850.3</v>
      </c>
      <c r="O15" s="33" t="s">
        <v>760</v>
      </c>
      <c r="P15" s="34" t="s">
        <v>780</v>
      </c>
      <c r="Q15" s="35"/>
      <c r="R15" s="35"/>
      <c r="S15" s="44" t="s">
        <v>33</v>
      </c>
      <c r="T15" s="44" t="s">
        <v>657</v>
      </c>
      <c r="U15" s="36" t="s">
        <v>33</v>
      </c>
      <c r="V15" s="36" t="s">
        <v>781</v>
      </c>
      <c r="W15" s="37"/>
      <c r="X15" s="37"/>
      <c r="Y15" s="41" t="s">
        <v>782</v>
      </c>
      <c r="Z15" s="36"/>
      <c r="AA15" s="42"/>
      <c r="AB15" s="38">
        <v>39</v>
      </c>
      <c r="AC15" s="38">
        <v>78</v>
      </c>
      <c r="AD15" s="151" t="s">
        <v>798</v>
      </c>
    </row>
    <row r="16" spans="1:30" ht="12.75">
      <c r="A16" s="27" t="s">
        <v>799</v>
      </c>
      <c r="B16" s="28">
        <v>32590</v>
      </c>
      <c r="C16" s="29">
        <v>0.97</v>
      </c>
      <c r="D16" s="29">
        <v>0.66</v>
      </c>
      <c r="E16" s="30">
        <v>79</v>
      </c>
      <c r="F16" s="30">
        <v>30</v>
      </c>
      <c r="G16" s="30">
        <v>5</v>
      </c>
      <c r="H16" s="30">
        <v>1500</v>
      </c>
      <c r="I16" s="30">
        <v>1523</v>
      </c>
      <c r="J16" s="29">
        <v>0.71</v>
      </c>
      <c r="K16" s="30">
        <v>26</v>
      </c>
      <c r="L16" s="31">
        <v>4.2</v>
      </c>
      <c r="M16" s="32">
        <f t="shared" si="2"/>
        <v>839.71</v>
      </c>
      <c r="N16" s="32">
        <f t="shared" si="3"/>
        <v>872.3</v>
      </c>
      <c r="O16" s="33" t="s">
        <v>760</v>
      </c>
      <c r="P16" s="34" t="s">
        <v>780</v>
      </c>
      <c r="Q16" s="35"/>
      <c r="R16" s="35"/>
      <c r="S16" s="36" t="s">
        <v>33</v>
      </c>
      <c r="T16" s="36" t="s">
        <v>657</v>
      </c>
      <c r="U16" s="36" t="s">
        <v>33</v>
      </c>
      <c r="V16" s="36" t="s">
        <v>781</v>
      </c>
      <c r="W16" s="37"/>
      <c r="X16" s="37"/>
      <c r="Y16" s="41" t="s">
        <v>782</v>
      </c>
      <c r="Z16" s="36"/>
      <c r="AA16" s="37"/>
      <c r="AB16" s="38">
        <v>39</v>
      </c>
      <c r="AC16" s="38">
        <v>78</v>
      </c>
      <c r="AD16" s="151" t="s">
        <v>800</v>
      </c>
    </row>
    <row r="17" spans="1:30" ht="12.75">
      <c r="A17" s="27" t="s">
        <v>801</v>
      </c>
      <c r="B17" s="28">
        <v>21560</v>
      </c>
      <c r="C17" s="29">
        <v>0.91</v>
      </c>
      <c r="D17" s="29">
        <v>0.65</v>
      </c>
      <c r="E17" s="30">
        <v>61</v>
      </c>
      <c r="F17" s="30">
        <v>25</v>
      </c>
      <c r="G17" s="30">
        <v>5</v>
      </c>
      <c r="H17" s="30">
        <v>1100</v>
      </c>
      <c r="I17" s="30">
        <v>888</v>
      </c>
      <c r="J17" s="29">
        <v>0.56999999999999995</v>
      </c>
      <c r="K17" s="30">
        <v>26</v>
      </c>
      <c r="L17" s="31">
        <v>3.8</v>
      </c>
      <c r="M17" s="32">
        <f t="shared" si="2"/>
        <v>785.74</v>
      </c>
      <c r="N17" s="32">
        <f t="shared" si="3"/>
        <v>807.3</v>
      </c>
      <c r="O17" s="33" t="s">
        <v>760</v>
      </c>
      <c r="P17" s="34" t="s">
        <v>480</v>
      </c>
      <c r="Q17" s="35" t="s">
        <v>470</v>
      </c>
      <c r="R17" s="35"/>
      <c r="S17" s="36" t="s">
        <v>33</v>
      </c>
      <c r="T17" s="36" t="s">
        <v>33</v>
      </c>
      <c r="U17" s="36" t="s">
        <v>802</v>
      </c>
      <c r="V17" s="36" t="s">
        <v>481</v>
      </c>
      <c r="W17" s="37"/>
      <c r="X17" s="37"/>
      <c r="Y17" s="41" t="s">
        <v>750</v>
      </c>
      <c r="Z17" s="36" t="s">
        <v>473</v>
      </c>
      <c r="AA17" s="42"/>
      <c r="AB17" s="38">
        <v>80</v>
      </c>
      <c r="AC17" s="38">
        <v>74</v>
      </c>
      <c r="AD17" s="151" t="s">
        <v>803</v>
      </c>
    </row>
    <row r="18" spans="1:30" ht="12.75">
      <c r="A18" s="27" t="s">
        <v>804</v>
      </c>
      <c r="B18" s="28">
        <v>43860</v>
      </c>
      <c r="C18" s="29">
        <v>0.93</v>
      </c>
      <c r="D18" s="29">
        <v>0.68</v>
      </c>
      <c r="E18" s="30">
        <v>74</v>
      </c>
      <c r="F18" s="30">
        <v>70</v>
      </c>
      <c r="G18" s="30">
        <v>10</v>
      </c>
      <c r="H18" s="30">
        <v>1050</v>
      </c>
      <c r="I18" s="30">
        <v>846</v>
      </c>
      <c r="J18" s="29">
        <v>0.61</v>
      </c>
      <c r="K18" s="30">
        <v>26</v>
      </c>
      <c r="L18" s="31">
        <v>3.81</v>
      </c>
      <c r="M18" s="32">
        <f t="shared" si="2"/>
        <v>790.64</v>
      </c>
      <c r="N18" s="32">
        <f t="shared" si="3"/>
        <v>834.5</v>
      </c>
      <c r="O18" s="33" t="s">
        <v>760</v>
      </c>
      <c r="P18" s="34" t="s">
        <v>480</v>
      </c>
      <c r="Q18" s="34"/>
      <c r="R18" s="35"/>
      <c r="S18" s="36" t="s">
        <v>33</v>
      </c>
      <c r="T18" s="29" t="s">
        <v>33</v>
      </c>
      <c r="U18" s="36" t="s">
        <v>805</v>
      </c>
      <c r="V18" s="36" t="s">
        <v>481</v>
      </c>
      <c r="W18" s="42" t="s">
        <v>33</v>
      </c>
      <c r="X18" s="42" t="s">
        <v>104</v>
      </c>
      <c r="Y18" s="41" t="s">
        <v>750</v>
      </c>
      <c r="Z18" s="41"/>
      <c r="AA18" s="42"/>
      <c r="AB18" s="38">
        <v>80</v>
      </c>
      <c r="AC18" s="38">
        <v>74</v>
      </c>
      <c r="AD18" s="151" t="s">
        <v>806</v>
      </c>
    </row>
    <row r="19" spans="1:30" ht="12.75">
      <c r="A19" s="27" t="s">
        <v>807</v>
      </c>
      <c r="B19" s="28">
        <v>48850</v>
      </c>
      <c r="C19" s="29">
        <v>0.95</v>
      </c>
      <c r="D19" s="29">
        <v>0.68</v>
      </c>
      <c r="E19" s="30">
        <v>86</v>
      </c>
      <c r="F19" s="30">
        <v>78</v>
      </c>
      <c r="G19" s="30">
        <v>10</v>
      </c>
      <c r="H19" s="30">
        <v>1050</v>
      </c>
      <c r="I19" s="30">
        <v>846</v>
      </c>
      <c r="J19" s="29">
        <v>0.59</v>
      </c>
      <c r="K19" s="30">
        <v>26</v>
      </c>
      <c r="L19" s="31">
        <v>3.91</v>
      </c>
      <c r="M19" s="32">
        <f t="shared" si="2"/>
        <v>797.45</v>
      </c>
      <c r="N19" s="32">
        <f t="shared" si="3"/>
        <v>846.3</v>
      </c>
      <c r="O19" s="33" t="s">
        <v>760</v>
      </c>
      <c r="P19" s="34" t="s">
        <v>480</v>
      </c>
      <c r="Q19" s="35"/>
      <c r="R19" s="35"/>
      <c r="S19" s="44" t="s">
        <v>33</v>
      </c>
      <c r="T19" s="29" t="s">
        <v>33</v>
      </c>
      <c r="U19" s="36" t="s">
        <v>805</v>
      </c>
      <c r="V19" s="36" t="s">
        <v>481</v>
      </c>
      <c r="W19" s="37" t="s">
        <v>33</v>
      </c>
      <c r="X19" s="37" t="s">
        <v>104</v>
      </c>
      <c r="Y19" s="41" t="s">
        <v>750</v>
      </c>
      <c r="Z19" s="36"/>
      <c r="AA19" s="37"/>
      <c r="AB19" s="38">
        <v>80</v>
      </c>
      <c r="AC19" s="38">
        <v>74</v>
      </c>
      <c r="AD19" s="151" t="s">
        <v>808</v>
      </c>
    </row>
    <row r="20" spans="1:30" ht="12.75">
      <c r="A20" s="27" t="s">
        <v>809</v>
      </c>
      <c r="B20" s="28">
        <v>48580</v>
      </c>
      <c r="C20" s="29">
        <v>0.92</v>
      </c>
      <c r="D20" s="29">
        <v>0.73</v>
      </c>
      <c r="E20" s="30">
        <v>62</v>
      </c>
      <c r="F20" s="30">
        <v>115</v>
      </c>
      <c r="G20" s="30">
        <v>10</v>
      </c>
      <c r="H20" s="30">
        <v>1050</v>
      </c>
      <c r="I20" s="30">
        <v>846</v>
      </c>
      <c r="J20" s="29">
        <v>0.66</v>
      </c>
      <c r="K20" s="30">
        <v>26</v>
      </c>
      <c r="L20" s="31">
        <v>3.71</v>
      </c>
      <c r="M20" s="32">
        <f t="shared" si="2"/>
        <v>788.42000000000007</v>
      </c>
      <c r="N20" s="32">
        <f t="shared" si="3"/>
        <v>837</v>
      </c>
      <c r="O20" s="33" t="s">
        <v>760</v>
      </c>
      <c r="P20" s="34" t="s">
        <v>480</v>
      </c>
      <c r="Q20" s="34"/>
      <c r="R20" s="35"/>
      <c r="S20" s="36" t="s">
        <v>33</v>
      </c>
      <c r="T20" s="36" t="s">
        <v>33</v>
      </c>
      <c r="U20" s="36" t="s">
        <v>805</v>
      </c>
      <c r="V20" s="41" t="s">
        <v>481</v>
      </c>
      <c r="W20" s="42" t="s">
        <v>33</v>
      </c>
      <c r="X20" s="42" t="s">
        <v>104</v>
      </c>
      <c r="Y20" s="41" t="s">
        <v>750</v>
      </c>
      <c r="Z20" s="41"/>
      <c r="AA20" s="37"/>
      <c r="AB20" s="38">
        <v>80</v>
      </c>
      <c r="AC20" s="38">
        <v>74</v>
      </c>
      <c r="AD20" s="151" t="s">
        <v>810</v>
      </c>
    </row>
    <row r="21" spans="1:30" ht="12.75">
      <c r="A21" s="27" t="s">
        <v>811</v>
      </c>
      <c r="B21" s="28">
        <v>33000</v>
      </c>
      <c r="C21" s="29">
        <v>0.96</v>
      </c>
      <c r="D21" s="29">
        <v>0.64</v>
      </c>
      <c r="E21" s="30">
        <v>71</v>
      </c>
      <c r="F21" s="30">
        <v>38</v>
      </c>
      <c r="G21" s="30">
        <v>5</v>
      </c>
      <c r="H21" s="30">
        <v>1800</v>
      </c>
      <c r="I21" s="30">
        <v>1260</v>
      </c>
      <c r="J21" s="29">
        <v>0.63</v>
      </c>
      <c r="K21" s="30">
        <v>26</v>
      </c>
      <c r="L21" s="31">
        <v>3.96</v>
      </c>
      <c r="M21" s="32">
        <f t="shared" si="2"/>
        <v>857.2</v>
      </c>
      <c r="N21" s="32">
        <f t="shared" si="3"/>
        <v>890.2</v>
      </c>
      <c r="O21" s="33" t="s">
        <v>760</v>
      </c>
      <c r="P21" s="34" t="s">
        <v>439</v>
      </c>
      <c r="Q21" s="35"/>
      <c r="R21" s="35"/>
      <c r="S21" s="44" t="s">
        <v>33</v>
      </c>
      <c r="T21" s="44" t="s">
        <v>33</v>
      </c>
      <c r="U21" s="36" t="s">
        <v>407</v>
      </c>
      <c r="V21" s="36" t="s">
        <v>33</v>
      </c>
      <c r="W21" s="37" t="s">
        <v>33</v>
      </c>
      <c r="X21" s="37" t="s">
        <v>440</v>
      </c>
      <c r="Y21" s="41" t="s">
        <v>441</v>
      </c>
      <c r="Z21" s="36"/>
      <c r="AA21" s="37"/>
      <c r="AB21" s="38">
        <v>62</v>
      </c>
      <c r="AC21" s="38">
        <v>70</v>
      </c>
      <c r="AD21" s="151" t="s">
        <v>812</v>
      </c>
    </row>
    <row r="22" spans="1:30" ht="12.75">
      <c r="A22" s="27" t="s">
        <v>813</v>
      </c>
      <c r="B22" s="28">
        <v>33000</v>
      </c>
      <c r="C22" s="29">
        <v>0.97</v>
      </c>
      <c r="D22" s="29">
        <v>0.64</v>
      </c>
      <c r="E22" s="30">
        <v>71</v>
      </c>
      <c r="F22" s="30">
        <v>45</v>
      </c>
      <c r="G22" s="30">
        <v>20</v>
      </c>
      <c r="H22" s="30">
        <v>1800</v>
      </c>
      <c r="I22" s="30">
        <v>1260</v>
      </c>
      <c r="J22" s="29">
        <v>0.63</v>
      </c>
      <c r="K22" s="30">
        <v>26</v>
      </c>
      <c r="L22" s="31">
        <v>3.85</v>
      </c>
      <c r="M22" s="32">
        <f t="shared" si="2"/>
        <v>890</v>
      </c>
      <c r="N22" s="32">
        <f t="shared" si="3"/>
        <v>923</v>
      </c>
      <c r="O22" s="33" t="s">
        <v>760</v>
      </c>
      <c r="P22" s="34" t="s">
        <v>439</v>
      </c>
      <c r="Q22" s="35"/>
      <c r="R22" s="35"/>
      <c r="S22" s="44" t="s">
        <v>33</v>
      </c>
      <c r="T22" s="44" t="s">
        <v>33</v>
      </c>
      <c r="U22" s="36" t="s">
        <v>407</v>
      </c>
      <c r="V22" s="36" t="s">
        <v>33</v>
      </c>
      <c r="W22" s="37" t="s">
        <v>33</v>
      </c>
      <c r="X22" s="37" t="s">
        <v>440</v>
      </c>
      <c r="Y22" s="41" t="s">
        <v>441</v>
      </c>
      <c r="Z22" s="36"/>
      <c r="AA22" s="37"/>
      <c r="AB22" s="38">
        <v>62</v>
      </c>
      <c r="AC22" s="38">
        <v>70</v>
      </c>
      <c r="AD22" s="151" t="s">
        <v>814</v>
      </c>
    </row>
    <row r="23" spans="1:30" ht="12.75">
      <c r="A23" s="27" t="s">
        <v>815</v>
      </c>
      <c r="B23" s="28">
        <v>33000</v>
      </c>
      <c r="C23" s="29">
        <v>0.97</v>
      </c>
      <c r="D23" s="29">
        <v>0.64</v>
      </c>
      <c r="E23" s="30">
        <v>71</v>
      </c>
      <c r="F23" s="30">
        <v>50</v>
      </c>
      <c r="G23" s="30">
        <v>12</v>
      </c>
      <c r="H23" s="30">
        <v>1800</v>
      </c>
      <c r="I23" s="30">
        <v>1292</v>
      </c>
      <c r="J23" s="29">
        <v>0.63</v>
      </c>
      <c r="K23" s="30">
        <v>26</v>
      </c>
      <c r="L23" s="31">
        <v>3.75</v>
      </c>
      <c r="M23" s="32">
        <f t="shared" si="2"/>
        <v>878.7</v>
      </c>
      <c r="N23" s="32">
        <f t="shared" si="3"/>
        <v>911.7</v>
      </c>
      <c r="O23" s="33" t="s">
        <v>760</v>
      </c>
      <c r="P23" s="34" t="s">
        <v>439</v>
      </c>
      <c r="Q23" s="35"/>
      <c r="R23" s="35"/>
      <c r="S23" s="44" t="s">
        <v>33</v>
      </c>
      <c r="T23" s="44" t="s">
        <v>33</v>
      </c>
      <c r="U23" s="36" t="s">
        <v>407</v>
      </c>
      <c r="V23" s="36" t="s">
        <v>33</v>
      </c>
      <c r="W23" s="37" t="s">
        <v>33</v>
      </c>
      <c r="X23" s="37" t="s">
        <v>440</v>
      </c>
      <c r="Y23" s="41" t="s">
        <v>441</v>
      </c>
      <c r="Z23" s="36"/>
      <c r="AA23" s="37"/>
      <c r="AB23" s="38">
        <v>62</v>
      </c>
      <c r="AC23" s="38">
        <v>70</v>
      </c>
      <c r="AD23" s="151" t="s">
        <v>816</v>
      </c>
    </row>
    <row r="24" spans="1:30" ht="12.75">
      <c r="A24" s="27" t="s">
        <v>817</v>
      </c>
      <c r="B24" s="28">
        <v>33000</v>
      </c>
      <c r="C24" s="29">
        <v>0.98</v>
      </c>
      <c r="D24" s="29">
        <v>0.64</v>
      </c>
      <c r="E24" s="30">
        <v>71</v>
      </c>
      <c r="F24" s="30">
        <v>60</v>
      </c>
      <c r="G24" s="30">
        <v>12</v>
      </c>
      <c r="H24" s="30">
        <v>1800</v>
      </c>
      <c r="I24" s="30">
        <v>1313</v>
      </c>
      <c r="J24" s="29">
        <v>0.63</v>
      </c>
      <c r="K24" s="30">
        <v>26</v>
      </c>
      <c r="L24" s="31">
        <v>3.7</v>
      </c>
      <c r="M24" s="32">
        <f t="shared" si="2"/>
        <v>883.3</v>
      </c>
      <c r="N24" s="32">
        <f t="shared" si="3"/>
        <v>916.3</v>
      </c>
      <c r="O24" s="33" t="s">
        <v>760</v>
      </c>
      <c r="P24" s="34" t="s">
        <v>439</v>
      </c>
      <c r="Q24" s="35"/>
      <c r="R24" s="35"/>
      <c r="S24" s="44" t="s">
        <v>33</v>
      </c>
      <c r="T24" s="44" t="s">
        <v>33</v>
      </c>
      <c r="U24" s="36" t="s">
        <v>407</v>
      </c>
      <c r="V24" s="36" t="s">
        <v>33</v>
      </c>
      <c r="W24" s="37" t="s">
        <v>33</v>
      </c>
      <c r="X24" s="37" t="s">
        <v>440</v>
      </c>
      <c r="Y24" s="41" t="s">
        <v>441</v>
      </c>
      <c r="Z24" s="36"/>
      <c r="AA24" s="37"/>
      <c r="AB24" s="38">
        <v>62</v>
      </c>
      <c r="AC24" s="38">
        <v>70</v>
      </c>
      <c r="AD24" s="151" t="s">
        <v>818</v>
      </c>
    </row>
    <row r="25" spans="1:30" ht="12.75">
      <c r="A25" s="27" t="s">
        <v>819</v>
      </c>
      <c r="B25" s="28">
        <v>71880</v>
      </c>
      <c r="C25" s="29">
        <v>0.97</v>
      </c>
      <c r="D25" s="29">
        <v>0.63</v>
      </c>
      <c r="E25" s="30">
        <v>147</v>
      </c>
      <c r="F25" s="30">
        <v>23</v>
      </c>
      <c r="G25" s="30">
        <v>5</v>
      </c>
      <c r="H25" s="30">
        <v>1500</v>
      </c>
      <c r="I25" s="30">
        <v>884</v>
      </c>
      <c r="J25" s="29">
        <v>0.56000000000000005</v>
      </c>
      <c r="K25" s="30">
        <v>26</v>
      </c>
      <c r="L25" s="31">
        <v>4.68</v>
      </c>
      <c r="M25" s="32">
        <f t="shared" si="2"/>
        <v>1087.02</v>
      </c>
      <c r="N25" s="32">
        <f t="shared" si="3"/>
        <v>1158.9000000000001</v>
      </c>
      <c r="O25" s="33" t="s">
        <v>760</v>
      </c>
      <c r="P25" s="34" t="s">
        <v>767</v>
      </c>
      <c r="Q25" s="35"/>
      <c r="R25" s="35"/>
      <c r="S25" s="44" t="s">
        <v>33</v>
      </c>
      <c r="T25" s="44" t="s">
        <v>33</v>
      </c>
      <c r="U25" s="36" t="s">
        <v>33</v>
      </c>
      <c r="V25" s="36" t="s">
        <v>33</v>
      </c>
      <c r="W25" s="37" t="s">
        <v>33</v>
      </c>
      <c r="X25" s="37" t="s">
        <v>768</v>
      </c>
      <c r="Y25" s="41" t="s">
        <v>769</v>
      </c>
      <c r="Z25" s="36"/>
      <c r="AA25" s="37"/>
      <c r="AB25" s="38">
        <v>140</v>
      </c>
      <c r="AC25" s="38">
        <v>130</v>
      </c>
      <c r="AD25" s="151" t="s">
        <v>820</v>
      </c>
    </row>
    <row r="26" spans="1:30" ht="12.75">
      <c r="A26" s="27" t="s">
        <v>821</v>
      </c>
      <c r="B26" s="28">
        <v>49560</v>
      </c>
      <c r="C26" s="29">
        <v>0.87</v>
      </c>
      <c r="D26" s="29">
        <v>0.75</v>
      </c>
      <c r="E26" s="30">
        <v>35</v>
      </c>
      <c r="F26" s="30">
        <v>200</v>
      </c>
      <c r="G26" s="30">
        <v>20</v>
      </c>
      <c r="H26" s="30">
        <v>1000</v>
      </c>
      <c r="I26" s="30">
        <v>1098</v>
      </c>
      <c r="J26" s="29">
        <v>0.64</v>
      </c>
      <c r="K26" s="30">
        <v>38</v>
      </c>
      <c r="L26" s="31">
        <v>7.02</v>
      </c>
      <c r="M26" s="32">
        <f t="shared" si="2"/>
        <v>697.04</v>
      </c>
      <c r="N26" s="32">
        <f t="shared" si="3"/>
        <v>746.6</v>
      </c>
      <c r="O26" s="33" t="s">
        <v>760</v>
      </c>
      <c r="P26" s="34" t="s">
        <v>509</v>
      </c>
      <c r="Q26" s="35"/>
      <c r="R26" s="35"/>
      <c r="S26" s="36" t="s">
        <v>52</v>
      </c>
      <c r="T26" s="36" t="s">
        <v>510</v>
      </c>
      <c r="U26" s="36" t="s">
        <v>33</v>
      </c>
      <c r="V26" s="36" t="s">
        <v>33</v>
      </c>
      <c r="W26" s="37" t="s">
        <v>511</v>
      </c>
      <c r="X26" s="37"/>
      <c r="Y26" s="41" t="s">
        <v>537</v>
      </c>
      <c r="Z26" s="36"/>
      <c r="AA26" s="37"/>
      <c r="AB26" s="38">
        <v>52</v>
      </c>
      <c r="AC26" s="38">
        <v>53</v>
      </c>
      <c r="AD26" s="151" t="s">
        <v>822</v>
      </c>
    </row>
    <row r="27" spans="1:30" ht="12.75">
      <c r="A27" s="27" t="s">
        <v>823</v>
      </c>
      <c r="B27" s="28">
        <v>19580</v>
      </c>
      <c r="C27" s="29">
        <v>0.86</v>
      </c>
      <c r="D27" s="29">
        <v>0.65</v>
      </c>
      <c r="E27" s="30">
        <v>40</v>
      </c>
      <c r="F27" s="30">
        <v>200</v>
      </c>
      <c r="G27" s="30">
        <v>10</v>
      </c>
      <c r="H27" s="30">
        <v>900</v>
      </c>
      <c r="I27" s="30">
        <v>618</v>
      </c>
      <c r="J27" s="29">
        <v>0.88</v>
      </c>
      <c r="K27" s="30">
        <v>28</v>
      </c>
      <c r="L27" s="31">
        <v>3.75</v>
      </c>
      <c r="M27" s="32">
        <f t="shared" si="2"/>
        <v>777.72</v>
      </c>
      <c r="N27" s="32">
        <f t="shared" si="3"/>
        <v>797.3</v>
      </c>
      <c r="O27" s="33" t="s">
        <v>760</v>
      </c>
      <c r="P27" s="34" t="s">
        <v>470</v>
      </c>
      <c r="Q27" s="35" t="s">
        <v>480</v>
      </c>
      <c r="R27" s="35"/>
      <c r="S27" s="44" t="s">
        <v>33</v>
      </c>
      <c r="T27" s="44" t="s">
        <v>33</v>
      </c>
      <c r="U27" s="36" t="s">
        <v>520</v>
      </c>
      <c r="V27" s="36" t="s">
        <v>481</v>
      </c>
      <c r="W27" s="37" t="s">
        <v>33</v>
      </c>
      <c r="X27" s="37" t="s">
        <v>521</v>
      </c>
      <c r="Y27" s="41" t="s">
        <v>473</v>
      </c>
      <c r="Z27" s="36" t="s">
        <v>750</v>
      </c>
      <c r="AA27" s="37"/>
      <c r="AB27" s="38">
        <v>80</v>
      </c>
      <c r="AC27" s="38">
        <v>74</v>
      </c>
      <c r="AD27" s="151" t="s">
        <v>824</v>
      </c>
    </row>
    <row r="28" spans="1:30" ht="12.75">
      <c r="A28" s="27" t="s">
        <v>825</v>
      </c>
      <c r="B28" s="28">
        <v>19580</v>
      </c>
      <c r="C28" s="29">
        <v>0.86</v>
      </c>
      <c r="D28" s="29">
        <v>0.65</v>
      </c>
      <c r="E28" s="30">
        <v>40</v>
      </c>
      <c r="F28" s="30">
        <v>350</v>
      </c>
      <c r="G28" s="30">
        <v>10</v>
      </c>
      <c r="H28" s="30">
        <v>900</v>
      </c>
      <c r="I28" s="30">
        <v>588</v>
      </c>
      <c r="J28" s="29">
        <v>0.88</v>
      </c>
      <c r="K28" s="30">
        <v>26</v>
      </c>
      <c r="L28" s="31">
        <v>3.75</v>
      </c>
      <c r="M28" s="32">
        <f t="shared" si="2"/>
        <v>785.72</v>
      </c>
      <c r="N28" s="32">
        <f t="shared" si="3"/>
        <v>805.3</v>
      </c>
      <c r="O28" s="33" t="s">
        <v>760</v>
      </c>
      <c r="P28" s="34" t="s">
        <v>470</v>
      </c>
      <c r="Q28" s="34" t="s">
        <v>480</v>
      </c>
      <c r="R28" s="35"/>
      <c r="S28" s="44" t="s">
        <v>33</v>
      </c>
      <c r="T28" s="44" t="s">
        <v>33</v>
      </c>
      <c r="U28" s="41" t="s">
        <v>520</v>
      </c>
      <c r="V28" s="41" t="s">
        <v>481</v>
      </c>
      <c r="W28" s="42" t="s">
        <v>33</v>
      </c>
      <c r="X28" s="42" t="s">
        <v>521</v>
      </c>
      <c r="Y28" s="41" t="s">
        <v>473</v>
      </c>
      <c r="Z28" s="41" t="s">
        <v>750</v>
      </c>
      <c r="AA28" s="37"/>
      <c r="AB28" s="38">
        <v>80</v>
      </c>
      <c r="AC28" s="38">
        <v>74</v>
      </c>
      <c r="AD28" s="151" t="s">
        <v>826</v>
      </c>
    </row>
    <row r="29" spans="1:30" ht="12.75">
      <c r="A29" s="27" t="s">
        <v>827</v>
      </c>
      <c r="B29" s="28">
        <v>22960</v>
      </c>
      <c r="C29" s="29">
        <v>0.88</v>
      </c>
      <c r="D29" s="29">
        <v>0.65</v>
      </c>
      <c r="E29" s="30">
        <v>40</v>
      </c>
      <c r="F29" s="30">
        <v>245</v>
      </c>
      <c r="G29" s="30">
        <v>10</v>
      </c>
      <c r="H29" s="30">
        <v>900</v>
      </c>
      <c r="I29" s="30">
        <v>618</v>
      </c>
      <c r="J29" s="29">
        <v>0.89</v>
      </c>
      <c r="K29" s="30">
        <v>28</v>
      </c>
      <c r="L29" s="31">
        <v>3.95</v>
      </c>
      <c r="M29" s="32">
        <f t="shared" si="2"/>
        <v>779.83999999999992</v>
      </c>
      <c r="N29" s="32">
        <f t="shared" si="3"/>
        <v>802.8</v>
      </c>
      <c r="O29" s="33" t="s">
        <v>760</v>
      </c>
      <c r="P29" s="34" t="s">
        <v>470</v>
      </c>
      <c r="Q29" s="34" t="s">
        <v>480</v>
      </c>
      <c r="R29" s="35"/>
      <c r="S29" s="36" t="s">
        <v>33</v>
      </c>
      <c r="T29" s="36" t="s">
        <v>33</v>
      </c>
      <c r="U29" s="36" t="s">
        <v>520</v>
      </c>
      <c r="V29" s="41" t="s">
        <v>481</v>
      </c>
      <c r="W29" s="42" t="s">
        <v>33</v>
      </c>
      <c r="X29" s="42" t="s">
        <v>521</v>
      </c>
      <c r="Y29" s="41" t="s">
        <v>473</v>
      </c>
      <c r="Z29" s="41" t="s">
        <v>750</v>
      </c>
      <c r="AA29" s="42"/>
      <c r="AB29" s="38">
        <v>80</v>
      </c>
      <c r="AC29" s="38">
        <v>74</v>
      </c>
      <c r="AD29" s="151" t="s">
        <v>828</v>
      </c>
    </row>
    <row r="30" spans="1:30" ht="12.75">
      <c r="A30" s="27" t="s">
        <v>829</v>
      </c>
      <c r="B30" s="28">
        <v>19580</v>
      </c>
      <c r="C30" s="29">
        <v>0.86</v>
      </c>
      <c r="D30" s="29">
        <v>0.65</v>
      </c>
      <c r="E30" s="30">
        <v>40</v>
      </c>
      <c r="F30" s="30">
        <v>270</v>
      </c>
      <c r="G30" s="30">
        <v>20</v>
      </c>
      <c r="H30" s="30">
        <v>900</v>
      </c>
      <c r="I30" s="30">
        <v>618</v>
      </c>
      <c r="J30" s="29">
        <v>0.88</v>
      </c>
      <c r="K30" s="30">
        <v>27</v>
      </c>
      <c r="L30" s="31">
        <v>3.6</v>
      </c>
      <c r="M30" s="32">
        <f t="shared" si="2"/>
        <v>804.22</v>
      </c>
      <c r="N30" s="32">
        <f t="shared" si="3"/>
        <v>823.8</v>
      </c>
      <c r="O30" s="33" t="s">
        <v>760</v>
      </c>
      <c r="P30" s="34" t="s">
        <v>470</v>
      </c>
      <c r="Q30" s="34" t="s">
        <v>480</v>
      </c>
      <c r="R30" s="35"/>
      <c r="S30" s="36" t="s">
        <v>33</v>
      </c>
      <c r="T30" s="36" t="s">
        <v>33</v>
      </c>
      <c r="U30" s="36" t="s">
        <v>520</v>
      </c>
      <c r="V30" s="41" t="s">
        <v>481</v>
      </c>
      <c r="W30" s="42" t="s">
        <v>33</v>
      </c>
      <c r="X30" s="42" t="s">
        <v>521</v>
      </c>
      <c r="Y30" s="41" t="s">
        <v>473</v>
      </c>
      <c r="Z30" s="41" t="s">
        <v>750</v>
      </c>
      <c r="AA30" s="37"/>
      <c r="AB30" s="38">
        <v>80</v>
      </c>
      <c r="AC30" s="38">
        <v>74</v>
      </c>
      <c r="AD30" s="151" t="s">
        <v>830</v>
      </c>
    </row>
    <row r="31" spans="1:30" ht="12.75">
      <c r="A31" s="27" t="s">
        <v>831</v>
      </c>
      <c r="B31" s="28">
        <v>25580</v>
      </c>
      <c r="C31" s="29">
        <v>0.86</v>
      </c>
      <c r="D31" s="29">
        <v>0.65</v>
      </c>
      <c r="E31" s="30">
        <v>40</v>
      </c>
      <c r="F31" s="30">
        <v>600</v>
      </c>
      <c r="G31" s="30">
        <v>20</v>
      </c>
      <c r="H31" s="30">
        <v>900</v>
      </c>
      <c r="I31" s="30">
        <v>618</v>
      </c>
      <c r="J31" s="29">
        <v>0.88</v>
      </c>
      <c r="K31" s="30">
        <v>27</v>
      </c>
      <c r="L31" s="31">
        <v>3.7</v>
      </c>
      <c r="M31" s="32">
        <f t="shared" si="2"/>
        <v>830.22</v>
      </c>
      <c r="N31" s="32">
        <f t="shared" si="3"/>
        <v>855.8</v>
      </c>
      <c r="O31" s="33" t="s">
        <v>760</v>
      </c>
      <c r="P31" s="34" t="s">
        <v>470</v>
      </c>
      <c r="Q31" s="35" t="s">
        <v>480</v>
      </c>
      <c r="R31" s="35"/>
      <c r="S31" s="44" t="s">
        <v>33</v>
      </c>
      <c r="T31" s="44" t="s">
        <v>33</v>
      </c>
      <c r="U31" s="36" t="s">
        <v>520</v>
      </c>
      <c r="V31" s="36" t="s">
        <v>481</v>
      </c>
      <c r="W31" s="37" t="s">
        <v>33</v>
      </c>
      <c r="X31" s="37" t="s">
        <v>521</v>
      </c>
      <c r="Y31" s="41" t="s">
        <v>473</v>
      </c>
      <c r="Z31" s="36" t="s">
        <v>750</v>
      </c>
      <c r="AA31" s="37"/>
      <c r="AB31" s="38">
        <v>80</v>
      </c>
      <c r="AC31" s="38">
        <v>74</v>
      </c>
      <c r="AD31" s="151" t="s">
        <v>832</v>
      </c>
    </row>
    <row r="32" spans="1:30" ht="12.75">
      <c r="A32" s="27" t="s">
        <v>833</v>
      </c>
      <c r="B32" s="28">
        <v>50780</v>
      </c>
      <c r="C32" s="29">
        <v>0.84</v>
      </c>
      <c r="D32" s="29">
        <v>0.71</v>
      </c>
      <c r="E32" s="30">
        <v>71</v>
      </c>
      <c r="F32" s="30">
        <v>700</v>
      </c>
      <c r="G32" s="30">
        <v>20</v>
      </c>
      <c r="H32" s="30">
        <v>1000</v>
      </c>
      <c r="I32" s="30">
        <v>882</v>
      </c>
      <c r="J32" s="29">
        <v>0.78</v>
      </c>
      <c r="K32" s="30">
        <v>66</v>
      </c>
      <c r="L32" s="31">
        <v>4.3099999999999996</v>
      </c>
      <c r="M32" s="32">
        <f t="shared" si="2"/>
        <v>904.32</v>
      </c>
      <c r="N32" s="32">
        <f t="shared" si="3"/>
        <v>955.1</v>
      </c>
      <c r="O32" s="33" t="s">
        <v>760</v>
      </c>
      <c r="P32" s="34" t="s">
        <v>439</v>
      </c>
      <c r="Q32" s="35"/>
      <c r="R32" s="35"/>
      <c r="S32" s="44" t="s">
        <v>33</v>
      </c>
      <c r="T32" s="44" t="s">
        <v>33</v>
      </c>
      <c r="U32" s="36" t="s">
        <v>407</v>
      </c>
      <c r="V32" s="36" t="s">
        <v>33</v>
      </c>
      <c r="W32" s="37" t="s">
        <v>33</v>
      </c>
      <c r="X32" s="37" t="s">
        <v>440</v>
      </c>
      <c r="Y32" s="41" t="s">
        <v>441</v>
      </c>
      <c r="Z32" s="36"/>
      <c r="AA32" s="37"/>
      <c r="AB32" s="38">
        <v>62</v>
      </c>
      <c r="AC32" s="38">
        <v>70</v>
      </c>
      <c r="AD32" s="151" t="s">
        <v>834</v>
      </c>
    </row>
    <row r="33" spans="1:30" ht="12.75">
      <c r="A33" s="27" t="s">
        <v>835</v>
      </c>
      <c r="B33" s="28">
        <v>58580</v>
      </c>
      <c r="C33" s="29">
        <v>0.94</v>
      </c>
      <c r="D33" s="29">
        <v>0.65</v>
      </c>
      <c r="E33" s="30">
        <v>86</v>
      </c>
      <c r="F33" s="30">
        <v>30</v>
      </c>
      <c r="G33" s="30">
        <v>10</v>
      </c>
      <c r="H33" s="30">
        <v>1200</v>
      </c>
      <c r="I33" s="30">
        <v>903</v>
      </c>
      <c r="J33" s="29">
        <v>0.52</v>
      </c>
      <c r="K33" s="30">
        <v>27</v>
      </c>
      <c r="L33" s="31">
        <v>6.2</v>
      </c>
      <c r="M33" s="32">
        <f t="shared" si="2"/>
        <v>771.72</v>
      </c>
      <c r="N33" s="32">
        <f t="shared" si="3"/>
        <v>830.3</v>
      </c>
      <c r="O33" s="33" t="s">
        <v>760</v>
      </c>
      <c r="P33" s="34" t="s">
        <v>480</v>
      </c>
      <c r="Q33" s="34"/>
      <c r="R33" s="35"/>
      <c r="S33" s="36" t="s">
        <v>33</v>
      </c>
      <c r="T33" s="36" t="s">
        <v>33</v>
      </c>
      <c r="U33" s="36" t="s">
        <v>805</v>
      </c>
      <c r="V33" s="41" t="s">
        <v>481</v>
      </c>
      <c r="W33" s="42" t="s">
        <v>33</v>
      </c>
      <c r="X33" s="42" t="s">
        <v>104</v>
      </c>
      <c r="Y33" s="41" t="s">
        <v>750</v>
      </c>
      <c r="Z33" s="41"/>
      <c r="AA33" s="37"/>
      <c r="AB33" s="38">
        <v>80</v>
      </c>
      <c r="AC33" s="38">
        <v>74</v>
      </c>
      <c r="AD33" s="151" t="s">
        <v>836</v>
      </c>
    </row>
    <row r="34" spans="1:30" ht="12.75">
      <c r="A34" s="27" t="s">
        <v>837</v>
      </c>
      <c r="B34" s="28">
        <v>63680</v>
      </c>
      <c r="C34" s="29">
        <v>0.95</v>
      </c>
      <c r="D34" s="29">
        <v>0.65</v>
      </c>
      <c r="E34" s="30">
        <v>86</v>
      </c>
      <c r="F34" s="30">
        <v>33</v>
      </c>
      <c r="G34" s="30">
        <v>10</v>
      </c>
      <c r="H34" s="30">
        <v>1200</v>
      </c>
      <c r="I34" s="30">
        <v>903</v>
      </c>
      <c r="J34" s="29">
        <v>0.7</v>
      </c>
      <c r="K34" s="30">
        <v>27</v>
      </c>
      <c r="L34" s="31">
        <v>6.2</v>
      </c>
      <c r="M34" s="32">
        <f t="shared" si="2"/>
        <v>785.92000000000007</v>
      </c>
      <c r="N34" s="32">
        <f t="shared" si="3"/>
        <v>849.6</v>
      </c>
      <c r="O34" s="33" t="s">
        <v>760</v>
      </c>
      <c r="P34" s="34" t="s">
        <v>480</v>
      </c>
      <c r="Q34" s="35"/>
      <c r="R34" s="35"/>
      <c r="S34" s="44" t="s">
        <v>33</v>
      </c>
      <c r="T34" s="44" t="s">
        <v>33</v>
      </c>
      <c r="U34" s="36" t="s">
        <v>805</v>
      </c>
      <c r="V34" s="36" t="s">
        <v>481</v>
      </c>
      <c r="W34" s="37" t="s">
        <v>33</v>
      </c>
      <c r="X34" s="37" t="s">
        <v>104</v>
      </c>
      <c r="Y34" s="41" t="s">
        <v>750</v>
      </c>
      <c r="Z34" s="36"/>
      <c r="AA34" s="37"/>
      <c r="AB34" s="38">
        <v>80</v>
      </c>
      <c r="AC34" s="38">
        <v>74</v>
      </c>
      <c r="AD34" s="151" t="s">
        <v>838</v>
      </c>
    </row>
    <row r="35" spans="1:30" ht="12.75">
      <c r="A35" s="27" t="s">
        <v>839</v>
      </c>
      <c r="B35" s="28">
        <v>40550</v>
      </c>
      <c r="C35" s="29">
        <v>0.93</v>
      </c>
      <c r="D35" s="29">
        <v>0.65</v>
      </c>
      <c r="E35" s="30">
        <v>86</v>
      </c>
      <c r="F35" s="30">
        <v>60</v>
      </c>
      <c r="G35" s="30">
        <v>10</v>
      </c>
      <c r="H35" s="30">
        <v>1100</v>
      </c>
      <c r="I35" s="30">
        <v>861</v>
      </c>
      <c r="J35" s="29">
        <v>0.61</v>
      </c>
      <c r="K35" s="30">
        <v>26</v>
      </c>
      <c r="L35" s="31">
        <v>3.91</v>
      </c>
      <c r="M35" s="32">
        <f t="shared" si="2"/>
        <v>807.45</v>
      </c>
      <c r="N35" s="32">
        <f t="shared" si="3"/>
        <v>848</v>
      </c>
      <c r="O35" s="33" t="s">
        <v>760</v>
      </c>
      <c r="P35" s="34" t="s">
        <v>480</v>
      </c>
      <c r="Q35" s="35"/>
      <c r="R35" s="35"/>
      <c r="S35" s="44" t="s">
        <v>33</v>
      </c>
      <c r="T35" s="29" t="s">
        <v>33</v>
      </c>
      <c r="U35" s="36" t="s">
        <v>805</v>
      </c>
      <c r="V35" s="36" t="s">
        <v>481</v>
      </c>
      <c r="W35" s="37" t="s">
        <v>33</v>
      </c>
      <c r="X35" s="37" t="s">
        <v>104</v>
      </c>
      <c r="Y35" s="41" t="s">
        <v>750</v>
      </c>
      <c r="Z35" s="36"/>
      <c r="AA35" s="62"/>
      <c r="AB35" s="38">
        <v>80</v>
      </c>
      <c r="AC35" s="38">
        <v>74</v>
      </c>
      <c r="AD35" s="151" t="s">
        <v>840</v>
      </c>
    </row>
    <row r="36" spans="1:30" ht="12.75">
      <c r="A36" s="27" t="s">
        <v>841</v>
      </c>
      <c r="B36" s="28">
        <v>55880</v>
      </c>
      <c r="C36" s="29">
        <v>0.95</v>
      </c>
      <c r="D36" s="29">
        <v>0.65</v>
      </c>
      <c r="E36" s="30">
        <v>86</v>
      </c>
      <c r="F36" s="30">
        <v>140</v>
      </c>
      <c r="G36" s="30">
        <v>20</v>
      </c>
      <c r="H36" s="30">
        <v>1400</v>
      </c>
      <c r="I36" s="30">
        <v>945</v>
      </c>
      <c r="J36" s="29">
        <v>0.56000000000000005</v>
      </c>
      <c r="K36" s="30">
        <v>26</v>
      </c>
      <c r="L36" s="31">
        <v>5.14</v>
      </c>
      <c r="M36" s="32">
        <f t="shared" si="2"/>
        <v>843.22</v>
      </c>
      <c r="N36" s="32">
        <f t="shared" si="3"/>
        <v>899.1</v>
      </c>
      <c r="O36" s="33" t="s">
        <v>760</v>
      </c>
      <c r="P36" s="34" t="s">
        <v>480</v>
      </c>
      <c r="Q36" s="35"/>
      <c r="R36" s="35"/>
      <c r="S36" s="44" t="s">
        <v>33</v>
      </c>
      <c r="T36" s="44" t="s">
        <v>33</v>
      </c>
      <c r="U36" s="36" t="s">
        <v>805</v>
      </c>
      <c r="V36" s="36" t="s">
        <v>481</v>
      </c>
      <c r="W36" s="37" t="s">
        <v>33</v>
      </c>
      <c r="X36" s="37" t="s">
        <v>104</v>
      </c>
      <c r="Y36" s="41" t="s">
        <v>750</v>
      </c>
      <c r="Z36" s="36"/>
      <c r="AA36" s="37"/>
      <c r="AB36" s="38">
        <v>80</v>
      </c>
      <c r="AC36" s="38">
        <v>74</v>
      </c>
      <c r="AD36" s="151" t="s">
        <v>842</v>
      </c>
    </row>
    <row r="37" spans="1:30" ht="12.75">
      <c r="A37" s="27" t="s">
        <v>843</v>
      </c>
      <c r="B37" s="28">
        <v>40550</v>
      </c>
      <c r="C37" s="29">
        <v>0.93</v>
      </c>
      <c r="D37" s="29">
        <v>0.65</v>
      </c>
      <c r="E37" s="30">
        <v>86</v>
      </c>
      <c r="F37" s="30">
        <v>60</v>
      </c>
      <c r="G37" s="30">
        <v>10</v>
      </c>
      <c r="H37" s="30">
        <v>1100</v>
      </c>
      <c r="I37" s="30">
        <v>861</v>
      </c>
      <c r="J37" s="29">
        <v>0.61</v>
      </c>
      <c r="K37" s="30">
        <v>26</v>
      </c>
      <c r="L37" s="31">
        <v>3.91</v>
      </c>
      <c r="M37" s="32">
        <f t="shared" si="2"/>
        <v>807.45</v>
      </c>
      <c r="N37" s="32">
        <f t="shared" si="3"/>
        <v>848</v>
      </c>
      <c r="O37" s="33" t="s">
        <v>760</v>
      </c>
      <c r="P37" s="34" t="s">
        <v>480</v>
      </c>
      <c r="Q37" s="35"/>
      <c r="R37" s="35"/>
      <c r="S37" s="44" t="s">
        <v>33</v>
      </c>
      <c r="T37" s="44" t="s">
        <v>33</v>
      </c>
      <c r="U37" s="36" t="s">
        <v>805</v>
      </c>
      <c r="V37" s="36" t="s">
        <v>481</v>
      </c>
      <c r="W37" s="37" t="s">
        <v>33</v>
      </c>
      <c r="X37" s="37" t="s">
        <v>104</v>
      </c>
      <c r="Y37" s="41" t="s">
        <v>750</v>
      </c>
      <c r="Z37" s="36"/>
      <c r="AA37" s="37"/>
      <c r="AB37" s="38">
        <v>80</v>
      </c>
      <c r="AC37" s="38">
        <v>74</v>
      </c>
      <c r="AD37" s="151" t="s">
        <v>844</v>
      </c>
    </row>
    <row r="38" spans="1:30" ht="12.75">
      <c r="A38" s="27" t="s">
        <v>845</v>
      </c>
      <c r="B38" s="28">
        <v>45360</v>
      </c>
      <c r="C38" s="29">
        <v>0.94</v>
      </c>
      <c r="D38" s="29">
        <v>0.65</v>
      </c>
      <c r="E38" s="30">
        <v>86</v>
      </c>
      <c r="F38" s="30">
        <v>65</v>
      </c>
      <c r="G38" s="30">
        <v>10</v>
      </c>
      <c r="H38" s="30">
        <v>1100</v>
      </c>
      <c r="I38" s="30">
        <v>861</v>
      </c>
      <c r="J38" s="29">
        <v>0.62</v>
      </c>
      <c r="K38" s="30">
        <v>26</v>
      </c>
      <c r="L38" s="31">
        <v>3.91</v>
      </c>
      <c r="M38" s="32">
        <f t="shared" si="2"/>
        <v>805.14</v>
      </c>
      <c r="N38" s="32">
        <f t="shared" si="3"/>
        <v>850.5</v>
      </c>
      <c r="O38" s="33" t="s">
        <v>760</v>
      </c>
      <c r="P38" s="34" t="s">
        <v>480</v>
      </c>
      <c r="Q38" s="35"/>
      <c r="R38" s="35"/>
      <c r="S38" s="36" t="s">
        <v>33</v>
      </c>
      <c r="T38" s="36" t="s">
        <v>33</v>
      </c>
      <c r="U38" s="36" t="s">
        <v>805</v>
      </c>
      <c r="V38" s="36" t="s">
        <v>481</v>
      </c>
      <c r="W38" s="37" t="s">
        <v>33</v>
      </c>
      <c r="X38" s="37" t="s">
        <v>104</v>
      </c>
      <c r="Y38" s="41" t="s">
        <v>750</v>
      </c>
      <c r="Z38" s="36"/>
      <c r="AA38" s="42"/>
      <c r="AB38" s="43">
        <v>80</v>
      </c>
      <c r="AC38" s="43">
        <v>74</v>
      </c>
      <c r="AD38" s="151" t="s">
        <v>846</v>
      </c>
    </row>
    <row r="39" spans="1:30" ht="12.75">
      <c r="A39" s="27" t="s">
        <v>847</v>
      </c>
      <c r="B39" s="28">
        <v>56164</v>
      </c>
      <c r="C39" s="29">
        <v>0.93</v>
      </c>
      <c r="D39" s="29">
        <v>0.65</v>
      </c>
      <c r="E39" s="30">
        <v>86</v>
      </c>
      <c r="F39" s="30">
        <v>400</v>
      </c>
      <c r="G39" s="30">
        <v>10</v>
      </c>
      <c r="H39" s="30">
        <v>1100</v>
      </c>
      <c r="I39" s="30">
        <v>861</v>
      </c>
      <c r="J39" s="29">
        <v>0.61</v>
      </c>
      <c r="K39" s="30">
        <v>26</v>
      </c>
      <c r="L39" s="31">
        <v>4.4000000000000004</v>
      </c>
      <c r="M39" s="32">
        <f t="shared" si="2"/>
        <v>820.93600000000004</v>
      </c>
      <c r="N39" s="32">
        <f t="shared" si="3"/>
        <v>877.1</v>
      </c>
      <c r="O39" s="33" t="s">
        <v>760</v>
      </c>
      <c r="P39" s="34" t="s">
        <v>480</v>
      </c>
      <c r="Q39" s="34" t="s">
        <v>509</v>
      </c>
      <c r="R39" s="35"/>
      <c r="S39" s="36" t="s">
        <v>52</v>
      </c>
      <c r="T39" s="36" t="s">
        <v>510</v>
      </c>
      <c r="U39" s="36" t="s">
        <v>805</v>
      </c>
      <c r="V39" s="41" t="s">
        <v>481</v>
      </c>
      <c r="W39" s="42" t="s">
        <v>511</v>
      </c>
      <c r="X39" s="42" t="s">
        <v>104</v>
      </c>
      <c r="Y39" s="41" t="s">
        <v>750</v>
      </c>
      <c r="Z39" s="41" t="s">
        <v>537</v>
      </c>
      <c r="AA39" s="37"/>
      <c r="AB39" s="38">
        <v>80</v>
      </c>
      <c r="AC39" s="38">
        <v>74</v>
      </c>
      <c r="AD39" s="151" t="s">
        <v>848</v>
      </c>
    </row>
    <row r="40" spans="1:30" ht="12.75">
      <c r="A40" s="27" t="s">
        <v>849</v>
      </c>
      <c r="B40" s="28">
        <v>140850</v>
      </c>
      <c r="C40" s="29">
        <v>0.93</v>
      </c>
      <c r="D40" s="29">
        <v>0.65</v>
      </c>
      <c r="E40" s="30">
        <v>86</v>
      </c>
      <c r="F40" s="30">
        <v>550</v>
      </c>
      <c r="G40" s="30">
        <v>10</v>
      </c>
      <c r="H40" s="30">
        <v>1100</v>
      </c>
      <c r="I40" s="30">
        <v>861</v>
      </c>
      <c r="J40" s="29">
        <v>0.61</v>
      </c>
      <c r="K40" s="30">
        <v>26</v>
      </c>
      <c r="L40" s="31">
        <v>4.8</v>
      </c>
      <c r="M40" s="32">
        <f t="shared" si="2"/>
        <v>747.25</v>
      </c>
      <c r="N40" s="32">
        <f t="shared" si="3"/>
        <v>888.1</v>
      </c>
      <c r="O40" s="33" t="s">
        <v>760</v>
      </c>
      <c r="P40" s="34" t="s">
        <v>480</v>
      </c>
      <c r="Q40" s="35" t="s">
        <v>509</v>
      </c>
      <c r="R40" s="35"/>
      <c r="S40" s="44" t="s">
        <v>52</v>
      </c>
      <c r="T40" s="44" t="s">
        <v>510</v>
      </c>
      <c r="U40" s="36" t="s">
        <v>805</v>
      </c>
      <c r="V40" s="36" t="s">
        <v>481</v>
      </c>
      <c r="W40" s="37" t="s">
        <v>511</v>
      </c>
      <c r="X40" s="37" t="s">
        <v>104</v>
      </c>
      <c r="Y40" s="41" t="s">
        <v>750</v>
      </c>
      <c r="Z40" s="36" t="s">
        <v>537</v>
      </c>
      <c r="AA40" s="37"/>
      <c r="AB40" s="38">
        <v>80</v>
      </c>
      <c r="AC40" s="38">
        <v>74</v>
      </c>
      <c r="AD40" s="151" t="s">
        <v>850</v>
      </c>
    </row>
    <row r="41" spans="1:30" ht="12.75">
      <c r="A41" s="27" t="s">
        <v>851</v>
      </c>
      <c r="B41" s="28">
        <v>24850</v>
      </c>
      <c r="C41" s="29">
        <v>0.93</v>
      </c>
      <c r="D41" s="29">
        <v>0.65</v>
      </c>
      <c r="E41" s="30">
        <v>60</v>
      </c>
      <c r="F41" s="30">
        <v>150</v>
      </c>
      <c r="G41" s="30">
        <v>10</v>
      </c>
      <c r="H41" s="30">
        <v>1000</v>
      </c>
      <c r="I41" s="30">
        <v>872</v>
      </c>
      <c r="J41" s="29">
        <v>0.57999999999999996</v>
      </c>
      <c r="K41" s="30">
        <v>26</v>
      </c>
      <c r="L41" s="31">
        <v>3.8</v>
      </c>
      <c r="M41" s="32">
        <f t="shared" si="2"/>
        <v>795.34999999999991</v>
      </c>
      <c r="N41" s="32">
        <f t="shared" si="3"/>
        <v>820.19999999999993</v>
      </c>
      <c r="O41" s="33" t="s">
        <v>760</v>
      </c>
      <c r="P41" s="34" t="s">
        <v>480</v>
      </c>
      <c r="Q41" s="34" t="s">
        <v>470</v>
      </c>
      <c r="R41" s="35"/>
      <c r="S41" s="36" t="s">
        <v>33</v>
      </c>
      <c r="T41" s="36" t="s">
        <v>33</v>
      </c>
      <c r="U41" s="36" t="s">
        <v>802</v>
      </c>
      <c r="V41" s="41" t="s">
        <v>481</v>
      </c>
      <c r="W41" s="42" t="s">
        <v>33</v>
      </c>
      <c r="X41" s="42" t="s">
        <v>852</v>
      </c>
      <c r="Y41" s="41" t="s">
        <v>750</v>
      </c>
      <c r="Z41" s="41" t="s">
        <v>473</v>
      </c>
      <c r="AA41" s="37"/>
      <c r="AB41" s="38">
        <v>80</v>
      </c>
      <c r="AC41" s="38">
        <v>74</v>
      </c>
      <c r="AD41" s="151" t="s">
        <v>853</v>
      </c>
    </row>
    <row r="42" spans="1:30" ht="12.75">
      <c r="A42" s="27" t="s">
        <v>854</v>
      </c>
      <c r="B42" s="28">
        <v>26350</v>
      </c>
      <c r="C42" s="29">
        <v>0.93</v>
      </c>
      <c r="D42" s="29">
        <v>0.65</v>
      </c>
      <c r="E42" s="30">
        <v>60</v>
      </c>
      <c r="F42" s="30">
        <v>135</v>
      </c>
      <c r="G42" s="30">
        <v>10</v>
      </c>
      <c r="H42" s="30">
        <v>1000</v>
      </c>
      <c r="I42" s="30">
        <v>872</v>
      </c>
      <c r="J42" s="29">
        <v>0.52</v>
      </c>
      <c r="K42" s="30">
        <v>26</v>
      </c>
      <c r="L42" s="31">
        <v>3.8</v>
      </c>
      <c r="M42" s="32">
        <f t="shared" si="2"/>
        <v>786.34999999999991</v>
      </c>
      <c r="N42" s="32">
        <f t="shared" si="3"/>
        <v>812.7</v>
      </c>
      <c r="O42" s="33" t="s">
        <v>760</v>
      </c>
      <c r="P42" s="34" t="s">
        <v>480</v>
      </c>
      <c r="Q42" s="35" t="s">
        <v>470</v>
      </c>
      <c r="R42" s="35"/>
      <c r="S42" s="44" t="s">
        <v>33</v>
      </c>
      <c r="T42" s="44" t="s">
        <v>33</v>
      </c>
      <c r="U42" s="36" t="s">
        <v>802</v>
      </c>
      <c r="V42" s="36" t="s">
        <v>481</v>
      </c>
      <c r="W42" s="37" t="s">
        <v>33</v>
      </c>
      <c r="X42" s="37" t="s">
        <v>852</v>
      </c>
      <c r="Y42" s="41" t="s">
        <v>750</v>
      </c>
      <c r="Z42" s="36" t="s">
        <v>473</v>
      </c>
      <c r="AA42" s="37"/>
      <c r="AB42" s="38">
        <v>80</v>
      </c>
      <c r="AC42" s="38">
        <v>74</v>
      </c>
      <c r="AD42" s="151" t="s">
        <v>855</v>
      </c>
    </row>
    <row r="43" spans="1:30" ht="12.75">
      <c r="A43" s="27" t="s">
        <v>856</v>
      </c>
      <c r="B43" s="28">
        <v>95680</v>
      </c>
      <c r="C43" s="29">
        <v>0.93</v>
      </c>
      <c r="D43" s="29">
        <v>0.65</v>
      </c>
      <c r="E43" s="30">
        <v>108</v>
      </c>
      <c r="F43" s="30">
        <v>30</v>
      </c>
      <c r="G43" s="30">
        <v>5</v>
      </c>
      <c r="H43" s="30">
        <v>1000</v>
      </c>
      <c r="I43" s="30">
        <v>525</v>
      </c>
      <c r="J43" s="29">
        <v>0.51</v>
      </c>
      <c r="K43" s="30">
        <v>26</v>
      </c>
      <c r="L43" s="31">
        <v>7.5</v>
      </c>
      <c r="M43" s="32">
        <f t="shared" si="2"/>
        <v>673.81999999999994</v>
      </c>
      <c r="N43" s="32">
        <f t="shared" si="3"/>
        <v>769.5</v>
      </c>
      <c r="O43" s="33" t="s">
        <v>760</v>
      </c>
      <c r="P43" s="34" t="s">
        <v>102</v>
      </c>
      <c r="Q43" s="35"/>
      <c r="R43" s="35"/>
      <c r="S43" s="36" t="s">
        <v>33</v>
      </c>
      <c r="T43" s="36" t="s">
        <v>33</v>
      </c>
      <c r="U43" s="36" t="s">
        <v>47</v>
      </c>
      <c r="V43" s="36" t="s">
        <v>33</v>
      </c>
      <c r="W43" s="37" t="s">
        <v>33</v>
      </c>
      <c r="X43" s="37" t="s">
        <v>103</v>
      </c>
      <c r="Y43" s="41" t="s">
        <v>104</v>
      </c>
      <c r="Z43" s="36"/>
      <c r="AA43" s="37"/>
      <c r="AB43" s="38">
        <v>75</v>
      </c>
      <c r="AC43" s="38">
        <v>80</v>
      </c>
      <c r="AD43" s="151" t="s">
        <v>857</v>
      </c>
    </row>
    <row r="44" spans="1:30" ht="12.75">
      <c r="A44" s="27" t="s">
        <v>858</v>
      </c>
      <c r="B44" s="28">
        <v>90000</v>
      </c>
      <c r="C44" s="29">
        <v>0.93</v>
      </c>
      <c r="D44" s="29">
        <v>0.69</v>
      </c>
      <c r="E44" s="30">
        <v>71</v>
      </c>
      <c r="F44" s="30">
        <v>45</v>
      </c>
      <c r="G44" s="30">
        <v>6</v>
      </c>
      <c r="H44" s="30">
        <v>1200</v>
      </c>
      <c r="I44" s="30">
        <v>882</v>
      </c>
      <c r="J44" s="29">
        <v>0.46</v>
      </c>
      <c r="K44" s="30">
        <v>26</v>
      </c>
      <c r="L44" s="31">
        <v>7.65</v>
      </c>
      <c r="M44" s="32">
        <f t="shared" si="2"/>
        <v>653.20000000000005</v>
      </c>
      <c r="N44" s="32">
        <f t="shared" si="3"/>
        <v>743.2</v>
      </c>
      <c r="O44" s="33" t="s">
        <v>760</v>
      </c>
      <c r="P44" s="34" t="s">
        <v>439</v>
      </c>
      <c r="Q44" s="35"/>
      <c r="R44" s="35"/>
      <c r="S44" s="36" t="s">
        <v>33</v>
      </c>
      <c r="T44" s="36" t="s">
        <v>33</v>
      </c>
      <c r="U44" s="36" t="s">
        <v>407</v>
      </c>
      <c r="V44" s="36" t="s">
        <v>33</v>
      </c>
      <c r="W44" s="37" t="s">
        <v>33</v>
      </c>
      <c r="X44" s="37" t="s">
        <v>440</v>
      </c>
      <c r="Y44" s="41" t="s">
        <v>441</v>
      </c>
      <c r="Z44" s="36"/>
      <c r="AA44" s="37"/>
      <c r="AB44" s="38">
        <v>62</v>
      </c>
      <c r="AC44" s="38">
        <v>70</v>
      </c>
      <c r="AD44" s="151" t="s">
        <v>859</v>
      </c>
    </row>
  </sheetData>
  <autoFilter ref="A2:AD44" xr:uid="{00000000-0009-0000-0000-000008000000}">
    <sortState xmlns:xlrd2="http://schemas.microsoft.com/office/spreadsheetml/2017/richdata2" ref="A2:AD44">
      <sortCondition ref="A2:A44"/>
      <sortCondition descending="1" ref="P2:P44"/>
      <sortCondition ref="N2:N44"/>
    </sortState>
  </autoFilter>
  <conditionalFormatting sqref="B3:B44">
    <cfRule type="colorScale" priority="27">
      <colorScale>
        <cfvo type="min"/>
        <cfvo type="percentile" val="50"/>
        <cfvo type="max"/>
        <color rgb="FF93C47D"/>
        <color rgb="FFD9D9D9"/>
        <color rgb="FFE06666"/>
      </colorScale>
    </cfRule>
  </conditionalFormatting>
  <conditionalFormatting sqref="C3:C44">
    <cfRule type="colorScale" priority="15">
      <colorScale>
        <cfvo type="min"/>
        <cfvo type="percentile" val="50"/>
        <cfvo type="max"/>
        <color rgb="FFEAD1DC"/>
        <color rgb="FFD5A6BD"/>
        <color rgb="FFC27BA0"/>
      </colorScale>
    </cfRule>
  </conditionalFormatting>
  <conditionalFormatting sqref="D3:D44">
    <cfRule type="colorScale" priority="16">
      <colorScale>
        <cfvo type="min"/>
        <cfvo type="percentile" val="50"/>
        <cfvo type="max"/>
        <color rgb="FFD9D2E9"/>
        <color rgb="FFB4A7D6"/>
        <color rgb="FF8E7CC3"/>
      </colorScale>
    </cfRule>
  </conditionalFormatting>
  <conditionalFormatting sqref="E3:E44">
    <cfRule type="colorScale" priority="17">
      <colorScale>
        <cfvo type="min"/>
        <cfvo type="percentile" val="50"/>
        <cfvo type="max"/>
        <color rgb="FFF4CCCC"/>
        <color rgb="FFEA9999"/>
        <color rgb="FFE06666"/>
      </colorScale>
    </cfRule>
  </conditionalFormatting>
  <conditionalFormatting sqref="F3:F44">
    <cfRule type="colorScale" priority="18">
      <colorScale>
        <cfvo type="min"/>
        <cfvo type="percentile" val="50"/>
        <cfvo type="max"/>
        <color rgb="FFD9EAD3"/>
        <color rgb="FFB6D7A8"/>
        <color rgb="FF6AA84F"/>
      </colorScale>
    </cfRule>
  </conditionalFormatting>
  <conditionalFormatting sqref="G3:G44">
    <cfRule type="colorScale" priority="19">
      <colorScale>
        <cfvo type="min"/>
        <cfvo type="percentile" val="50"/>
        <cfvo type="max"/>
        <color rgb="FFD0E0E3"/>
        <color rgb="FFA2C4C9"/>
        <color rgb="FF45818E"/>
      </colorScale>
    </cfRule>
  </conditionalFormatting>
  <conditionalFormatting sqref="H3:H44">
    <cfRule type="colorScale" priority="20">
      <colorScale>
        <cfvo type="min"/>
        <cfvo type="percentile" val="50"/>
        <cfvo type="max"/>
        <color rgb="FFC9DAF8"/>
        <color rgb="FFA4C2F4"/>
        <color rgb="FF3C78D8"/>
      </colorScale>
    </cfRule>
  </conditionalFormatting>
  <conditionalFormatting sqref="I3:I44">
    <cfRule type="colorScale" priority="21">
      <colorScale>
        <cfvo type="min"/>
        <cfvo type="percentile" val="50"/>
        <cfvo type="max"/>
        <color rgb="FFFFF2CC"/>
        <color rgb="FFFFE599"/>
        <color rgb="FFF1C232"/>
      </colorScale>
    </cfRule>
  </conditionalFormatting>
  <conditionalFormatting sqref="J3:J44 T21:T23">
    <cfRule type="colorScale" priority="22">
      <colorScale>
        <cfvo type="min"/>
        <cfvo type="percentile" val="50"/>
        <cfvo type="max"/>
        <color rgb="FFFCE5CD"/>
        <color rgb="FFF9CB9C"/>
        <color rgb="FFE69138"/>
      </colorScale>
    </cfRule>
  </conditionalFormatting>
  <conditionalFormatting sqref="K3:K44">
    <cfRule type="colorScale" priority="23">
      <colorScale>
        <cfvo type="min"/>
        <cfvo type="percentile" val="50"/>
        <cfvo type="max"/>
        <color rgb="FFE6B8AF"/>
        <color rgb="FFDD7E6B"/>
        <color rgb="FFCC4125"/>
      </colorScale>
    </cfRule>
  </conditionalFormatting>
  <conditionalFormatting sqref="L3:L44">
    <cfRule type="colorScale" priority="24">
      <colorScale>
        <cfvo type="min"/>
        <cfvo type="percentile" val="50"/>
        <cfvo type="max"/>
        <color rgb="FFEFEFEF"/>
        <color rgb="FFCCCCCC"/>
        <color rgb="FF666666"/>
      </colorScale>
    </cfRule>
  </conditionalFormatting>
  <conditionalFormatting sqref="M3:M44">
    <cfRule type="colorScale" priority="29">
      <colorScale>
        <cfvo type="min"/>
        <cfvo type="percentile" val="50"/>
        <cfvo type="max"/>
        <color rgb="FF4A86E8"/>
        <color rgb="FFD9D9D9"/>
        <color rgb="FFFF9900"/>
      </colorScale>
    </cfRule>
  </conditionalFormatting>
  <conditionalFormatting sqref="N3:N44">
    <cfRule type="colorScale" priority="28">
      <colorScale>
        <cfvo type="min"/>
        <cfvo type="percentile" val="50"/>
        <cfvo type="max"/>
        <color rgb="FF4A86E8"/>
        <color rgb="FFD9D9D9"/>
        <color rgb="FFFF9900"/>
      </colorScale>
    </cfRule>
  </conditionalFormatting>
  <conditionalFormatting sqref="P3:P44">
    <cfRule type="notContainsBlanks" dxfId="455" priority="26">
      <formula>LEN(TRIM(P3))&gt;0</formula>
    </cfRule>
  </conditionalFormatting>
  <conditionalFormatting sqref="Q3:Q44">
    <cfRule type="notContainsBlanks" dxfId="454" priority="25">
      <formula>LEN(TRIM(Q3))&gt;0</formula>
    </cfRule>
  </conditionalFormatting>
  <conditionalFormatting sqref="Q3:R44">
    <cfRule type="containsBlanks" dxfId="453" priority="36">
      <formula>LEN(TRIM(Q3))=0</formula>
    </cfRule>
  </conditionalFormatting>
  <conditionalFormatting sqref="R3:R44">
    <cfRule type="notContainsBlanks" dxfId="452" priority="32">
      <formula>LEN(TRIM(R3))&gt;0</formula>
    </cfRule>
  </conditionalFormatting>
  <conditionalFormatting sqref="S3:S44">
    <cfRule type="containsBlanks" dxfId="451" priority="2">
      <formula>LEN(TRIM(S3))=0</formula>
    </cfRule>
    <cfRule type="notContainsBlanks" dxfId="450" priority="1">
      <formula>LEN(TRIM(S3))&gt;0</formula>
    </cfRule>
  </conditionalFormatting>
  <conditionalFormatting sqref="T3:T44">
    <cfRule type="notContainsBlanks" dxfId="449" priority="3">
      <formula>LEN(TRIM(T3))&gt;0</formula>
    </cfRule>
    <cfRule type="containsBlanks" dxfId="448" priority="4">
      <formula>LEN(TRIM(T3))=0</formula>
    </cfRule>
  </conditionalFormatting>
  <conditionalFormatting sqref="U3:U44">
    <cfRule type="containsBlanks" dxfId="447" priority="6">
      <formula>LEN(TRIM(U3))=0</formula>
    </cfRule>
    <cfRule type="notContainsBlanks" dxfId="446" priority="5">
      <formula>LEN(TRIM(U3))&gt;0</formula>
    </cfRule>
  </conditionalFormatting>
  <conditionalFormatting sqref="V3:V44">
    <cfRule type="containsBlanks" dxfId="445" priority="8">
      <formula>LEN(TRIM(V3))=0</formula>
    </cfRule>
    <cfRule type="notContainsBlanks" dxfId="444" priority="7">
      <formula>LEN(TRIM(V3))&gt;0</formula>
    </cfRule>
  </conditionalFormatting>
  <conditionalFormatting sqref="W3:W44">
    <cfRule type="containsBlanks" dxfId="443" priority="10">
      <formula>LEN(TRIM(W3))=0</formula>
    </cfRule>
    <cfRule type="notContainsBlanks" dxfId="442" priority="9">
      <formula>LEN(TRIM(W3))&gt;0</formula>
    </cfRule>
  </conditionalFormatting>
  <conditionalFormatting sqref="X3:X44">
    <cfRule type="containsBlanks" dxfId="441" priority="12">
      <formula>LEN(TRIM(X3))=0</formula>
    </cfRule>
    <cfRule type="notContainsBlanks" dxfId="440" priority="11">
      <formula>LEN(TRIM(X3))&gt;0</formula>
    </cfRule>
  </conditionalFormatting>
  <conditionalFormatting sqref="Y3:Y44">
    <cfRule type="notContainsBlanks" dxfId="439" priority="13">
      <formula>LEN(TRIM(Y3))&gt;0</formula>
    </cfRule>
  </conditionalFormatting>
  <conditionalFormatting sqref="Z3:Z44">
    <cfRule type="notContainsBlanks" dxfId="438" priority="14">
      <formula>LEN(TRIM(Z3))&gt;0</formula>
    </cfRule>
    <cfRule type="containsBlanks" dxfId="437" priority="33">
      <formula>LEN(TRIM(Z3))=0</formula>
    </cfRule>
  </conditionalFormatting>
  <conditionalFormatting sqref="AA3:AA44">
    <cfRule type="notContainsBlanks" dxfId="436" priority="34">
      <formula>LEN(TRIM(AA3))&gt;0</formula>
    </cfRule>
    <cfRule type="containsBlanks" dxfId="435" priority="35">
      <formula>LEN(TRIM(AA3))=0</formula>
    </cfRule>
  </conditionalFormatting>
  <conditionalFormatting sqref="AB3:AB44">
    <cfRule type="colorScale" priority="30">
      <colorScale>
        <cfvo type="min"/>
        <cfvo type="percentile" val="50"/>
        <cfvo type="max"/>
        <color rgb="FFE06666"/>
        <color rgb="FFD9D9D9"/>
        <color rgb="FF93C47D"/>
      </colorScale>
    </cfRule>
  </conditionalFormatting>
  <conditionalFormatting sqref="AC3:AD44">
    <cfRule type="colorScale" priority="31">
      <colorScale>
        <cfvo type="min"/>
        <cfvo type="percentile" val="50"/>
        <cfvo type="max"/>
        <color rgb="FFE06666"/>
        <color rgb="FFD9D9D9"/>
        <color rgb="FF93C47D"/>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Wpn-Intro</vt:lpstr>
      <vt:lpstr>Nimble-Trades</vt:lpstr>
      <vt:lpstr>Wpn-Pistols</vt:lpstr>
      <vt:lpstr>Wpn-DBShotguns</vt:lpstr>
      <vt:lpstr>Wpn-Semi-AutoShotguns</vt:lpstr>
      <vt:lpstr>Wpn-SMGs</vt:lpstr>
      <vt:lpstr>Wpn-Assault Rifles</vt:lpstr>
      <vt:lpstr>Wpn-HeavyMGs</vt:lpstr>
      <vt:lpstr>Wpn-Sniper Rifles</vt:lpstr>
      <vt:lpstr>Wpn-ExplosiveLaunchers</vt:lpstr>
      <vt:lpstr>Wpn-Explosives</vt:lpstr>
      <vt:lpstr>Wpn-Melee</vt:lpstr>
      <vt:lpstr>Wpn-Ammo</vt:lpstr>
      <vt:lpstr>Wpn-All</vt:lpstr>
      <vt:lpstr>Wpn-AltCaliber (outdated)</vt:lpstr>
      <vt:lpstr>Wpn-AllAndAlt (outdated)</vt:lpstr>
      <vt:lpstr>Wpn-ItemCodes</vt:lpstr>
      <vt:lpstr>Caliber-Battery</vt:lpstr>
      <vt:lpstr>Caliber-9x21(WP)</vt:lpstr>
      <vt:lpstr>Caliber-9x19</vt:lpstr>
      <vt:lpstr>Caliber-9x18</vt:lpstr>
      <vt:lpstr>Caliber-792x57</vt:lpstr>
      <vt:lpstr>Caliber-762x54(WP)</vt:lpstr>
      <vt:lpstr>Caliber-9x39(WP)</vt:lpstr>
      <vt:lpstr>Caliber-762x54AP(WP)</vt:lpstr>
      <vt:lpstr>Caliber-762x51(NATO)</vt:lpstr>
      <vt:lpstr>Caliber-762x39(WP)</vt:lpstr>
      <vt:lpstr>Caliber-762x25</vt:lpstr>
      <vt:lpstr>Caliber-57x28(NATO)</vt:lpstr>
      <vt:lpstr>Caliber-556x45(NATO)</vt:lpstr>
      <vt:lpstr>Caliber-545x39(WP)</vt:lpstr>
      <vt:lpstr>Caliber-23x75(WP)</vt:lpstr>
      <vt:lpstr>Caliber-20x70</vt:lpstr>
      <vt:lpstr>Caliber-12x76</vt:lpstr>
      <vt:lpstr>Caliber-127x55(WP)</vt:lpstr>
      <vt:lpstr>Caliber-45</vt:lpstr>
      <vt:lpstr>Caliber-357</vt:lpstr>
      <vt:lpstr>Caliber-338Lap(NATO)</vt:lpstr>
      <vt:lpstr>Caliber-338Fed(NATO)</vt:lpstr>
      <vt:lpstr>Armor-Intro</vt:lpstr>
      <vt:lpstr>Armor-Helmet</vt:lpstr>
      <vt:lpstr>Armor-Light</vt:lpstr>
      <vt:lpstr>Armor-Medium</vt:lpstr>
      <vt:lpstr>Armor-Heavy</vt:lpstr>
      <vt:lpstr>Armor-All</vt:lpstr>
      <vt:lpstr>Armor-Exchange</vt:lpstr>
      <vt:lpstr>Armor exchange 2.0 WIP</vt:lpstr>
      <vt:lpstr>Mutant-Pelts</vt:lpstr>
      <vt:lpstr>Artifact-Artifacts</vt:lpstr>
      <vt:lpstr>Artifact-Perkifacts</vt:lpstr>
      <vt:lpstr>Artifact-Recipes</vt:lpstr>
      <vt:lpstr>Artifact-CraftingChart</vt:lpstr>
      <vt:lpstr>Artifact-BatTransmutationTable</vt:lpstr>
      <vt:lpstr>Food</vt:lpstr>
      <vt:lpstr>Drink</vt:lpstr>
      <vt:lpstr>Medicine</vt:lpstr>
      <vt:lpstr>Mutant-Parts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Mateusz Borcz</cp:lastModifiedBy>
  <dcterms:modified xsi:type="dcterms:W3CDTF">2024-01-15T15:33:22Z</dcterms:modified>
</cp:coreProperties>
</file>